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36EC56-1308-42FB-ADEE-A887B59FBB2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<sst xmlns="http://schemas.openxmlformats.org/spreadsheetml/2006/main" count="16724" uniqueCount="2416">
  <si>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</si>
  <si>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</si>
  <si>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</si>
  <si>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</si>
  <si>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</si>
  <si>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</si>
  <si>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</si>
  <si>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</si>
  <si>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</si>
  <si>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</si>
  <si>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</si>
  <si>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</si>
  <si>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</si>
  <si>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</si>
  <si>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</si>
  <si>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</si>
  <si>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</si>
  <si>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</si>
  <si>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</si>
  <si>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</si>
  <si>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</si>
  <si>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</si>
  <si>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</si>
  <si>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</si>
  <si>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</si>
  <si>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</si>
  <si>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</si>
  <si>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</si>
  <si>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</si>
  <si>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</si>
  <si>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</si>
  <si>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</si>
  <si>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</si>
  <si>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</si>
  <si>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</si>
  <si>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</si>
  <si>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</si>
  <si>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</si>
  <si>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</si>
  <si>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</si>
  <si>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</si>
  <si>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</si>
  <si>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</si>
  <si>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</si>
  <si>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</si>
  <si>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</si>
  <si>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</si>
  <si>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</si>
  <si>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</si>
  <si>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</si>
  <si>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</si>
  <si>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</si>
  <si>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</si>
  <si>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</si>
  <si>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</si>
  <si>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</si>
  <si>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</si>
  <si>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</si>
  <si>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</si>
  <si>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</si>
  <si>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</si>
  <si>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</si>
  <si>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</si>
  <si>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</si>
  <si>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</si>
  <si>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</si>
  <si>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</si>
  <si>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</si>
  <si>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</si>
  <si>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</si>
  <si>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</si>
  <si>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</si>
  <si>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</si>
  <si>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</si>
  <si>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</si>
  <si>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</si>
  <si>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</si>
  <si>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</si>
  <si>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</si>
  <si>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</si>
  <si>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</si>
  <si>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</si>
  <si>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</si>
  <si>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</si>
  <si>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</si>
  <si>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</si>
  <si>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</si>
  <si>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</si>
  <si>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</si>
  <si>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</si>
  <si>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</si>
  <si>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</si>
  <si>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</si>
  <si>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</si>
  <si>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</si>
  <si>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</si>
  <si>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</si>
  <si>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</si>
  <si>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</si>
  <si>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</si>
  <si>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</si>
  <si>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</si>
  <si>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</si>
  <si>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</si>
  <si>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</si>
  <si>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</si>
  <si>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</si>
  <si>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</si>
  <si>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</si>
  <si>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</si>
  <si>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</si>
  <si>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</si>
  <si>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</si>
  <si>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</si>
  <si>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</si>
  <si>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</si>
  <si>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</si>
  <si>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</si>
  <si>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</si>
  <si>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</si>
  <si>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</si>
  <si>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</si>
  <si>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</si>
  <si>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</si>
  <si>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</si>
  <si>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</si>
  <si>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</si>
  <si>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</si>
  <si>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</si>
  <si>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</si>
  <si>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</si>
  <si>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</si>
  <si>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</si>
  <si>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</si>
  <si>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</si>
  <si>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</si>
  <si>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</si>
  <si>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</si>
  <si>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</si>
  <si>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</si>
  <si>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</si>
  <si>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</si>
  <si>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</si>
  <si>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</si>
  <si>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</si>
  <si>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</si>
  <si>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</si>
  <si>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</si>
  <si>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</si>
  <si>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</si>
  <si>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</si>
  <si>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</si>
  <si>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</si>
  <si>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</si>
  <si>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</si>
  <si>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</si>
  <si>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</si>
  <si>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</si>
  <si>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</si>
  <si>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</si>
  <si>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</si>
  <si>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</si>
  <si>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</si>
  <si>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</si>
  <si>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</si>
  <si>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</si>
  <si>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</si>
  <si>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</si>
  <si>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</si>
  <si>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</si>
  <si>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</si>
  <si>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</si>
  <si>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</si>
  <si>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</si>
  <si>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</si>
  <si>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</si>
  <si>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</si>
  <si>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</si>
  <si>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</si>
  <si>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</si>
  <si>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</si>
  <si>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</si>
  <si>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</si>
  <si>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</si>
  <si>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</si>
  <si>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</si>
  <si>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</si>
  <si>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</si>
  <si>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</si>
  <si>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</si>
  <si>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</si>
  <si>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</si>
  <si>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</si>
  <si>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</si>
  <si>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</si>
  <si>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</si>
  <si>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</si>
  <si>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</si>
  <si>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</si>
  <si>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</si>
  <si>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</si>
  <si>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</si>
  <si>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</si>
  <si>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</si>
  <si>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</si>
  <si>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</si>
  <si>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</si>
  <si>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</si>
  <si>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</si>
  <si>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</si>
  <si>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</si>
  <si>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</si>
  <si>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</si>
  <si>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</si>
  <si>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</si>
  <si>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</si>
  <si>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</si>
  <si>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</si>
  <si>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</si>
  <si>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</si>
  <si>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</si>
  <si>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</si>
  <si>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</si>
  <si>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</si>
  <si>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</si>
  <si>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</si>
  <si>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</si>
  <si>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</si>
  <si>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</si>
  <si>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</si>
  <si>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</si>
  <si>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</si>
  <si>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</si>
  <si>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</si>
  <si>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</si>
  <si>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</si>
  <si>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</si>
  <si>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</si>
  <si>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</si>
  <si>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</si>
  <si>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</si>
  <si>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</si>
  <si>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</si>
  <si>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</si>
  <si>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</si>
  <si>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</si>
  <si>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</si>
  <si>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</si>
  <si>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</si>
  <si>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</si>
  <si>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</si>
  <si>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</si>
  <si>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</si>
  <si>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</si>
  <si>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</si>
  <si>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</si>
  <si>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</si>
  <si>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</si>
  <si>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</si>
  <si>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</si>
  <si>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</si>
  <si>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</si>
  <si>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</si>
  <si>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</si>
  <si>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</si>
  <si>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</si>
  <si>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</si>
  <si>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</si>
  <si>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</si>
  <si>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</si>
  <si>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</si>
  <si>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</si>
  <si>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</si>
  <si>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</si>
  <si>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</si>
  <si>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</si>
  <si>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</si>
  <si>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</si>
  <si>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</si>
  <si>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</si>
  <si>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</si>
  <si>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</si>
  <si>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</si>
  <si>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</si>
  <si>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</si>
  <si>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</si>
  <si>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</si>
  <si>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</si>
  <si>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</si>
  <si>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</si>
  <si>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</si>
  <si>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</si>
  <si>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</si>
  <si>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</si>
  <si>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</si>
  <si>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</si>
  <si>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</si>
  <si>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</si>
  <si>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</si>
  <si>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</si>
  <si>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</si>
  <si>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</si>
  <si>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</si>
  <si>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</si>
  <si>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</si>
  <si>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</si>
  <si>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</si>
  <si>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</si>
  <si>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</si>
  <si>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</si>
  <si>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</si>
  <si>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</si>
  <si>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</si>
  <si>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</si>
  <si>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</si>
  <si>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</si>
  <si>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</si>
  <si>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</si>
  <si>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</si>
  <si>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</si>
  <si>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</si>
  <si>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</si>
  <si>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</si>
  <si>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</si>
  <si>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</si>
  <si>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</si>
  <si>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</si>
  <si>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</si>
  <si>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</si>
  <si>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</si>
  <si>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</si>
  <si>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</si>
  <si>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</si>
  <si>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</si>
  <si>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</si>
  <si>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</si>
  <si>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</si>
  <si>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</si>
  <si>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</si>
  <si>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</si>
  <si>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</si>
  <si>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</si>
  <si>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</si>
  <si>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</si>
  <si>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</si>
  <si>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</si>
  <si>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</si>
  <si>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</si>
  <si>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</si>
  <si>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</si>
  <si>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</si>
  <si>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</si>
  <si>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</si>
  <si>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</si>
  <si>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</si>
  <si>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</si>
  <si>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</si>
  <si>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</si>
  <si>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</si>
  <si>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</si>
  <si>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</si>
  <si>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</si>
  <si>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</si>
  <si>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</si>
  <si>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</si>
  <si>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</si>
  <si>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</si>
  <si>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</si>
  <si>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</si>
  <si>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</si>
  <si>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</si>
  <si>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</si>
  <si>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</si>
  <si>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</si>
  <si>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</si>
  <si>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</si>
  <si>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</si>
  <si>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</si>
  <si>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</si>
  <si>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</si>
  <si>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</si>
  <si>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</si>
  <si>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</si>
  <si>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</si>
  <si>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</si>
  <si>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</si>
  <si>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</si>
  <si>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</si>
  <si>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</si>
  <si>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</si>
  <si>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</si>
  <si>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</si>
  <si>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</si>
  <si>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</si>
  <si>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</si>
  <si>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</si>
  <si>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</si>
  <si>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</si>
  <si>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</si>
  <si>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</si>
  <si>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</si>
  <si>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</si>
  <si>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</si>
  <si>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</si>
  <si>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</si>
  <si>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</si>
  <si>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</si>
  <si>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</si>
  <si>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</si>
  <si>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</si>
  <si>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</si>
  <si>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</si>
  <si>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</si>
  <si>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</si>
  <si>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</si>
  <si>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</si>
  <si>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</si>
  <si>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</si>
  <si>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</si>
  <si>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</si>
  <si>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</si>
  <si>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</si>
  <si>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</si>
  <si>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</si>
  <si>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</si>
  <si>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</si>
  <si>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</si>
  <si>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</si>
  <si>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</si>
  <si>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</si>
  <si>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</si>
  <si>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</si>
  <si>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</si>
  <si>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</si>
  <si>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</si>
  <si>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</si>
  <si>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</si>
  <si>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</si>
  <si>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</si>
  <si>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</si>
  <si>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</si>
  <si>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</si>
  <si>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</si>
  <si>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</si>
  <si>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</si>
  <si>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</si>
  <si>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</si>
  <si>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</si>
  <si>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</si>
  <si>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</si>
  <si>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</si>
  <si>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</si>
  <si>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</si>
  <si>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</si>
  <si>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</si>
  <si>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</si>
  <si>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</si>
  <si>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</si>
  <si>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</si>
  <si>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</si>
  <si>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</si>
  <si>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</si>
  <si>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</si>
  <si>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</si>
  <si>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</si>
  <si>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</si>
  <si>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</si>
  <si>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</si>
  <si>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</si>
  <si>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</si>
  <si>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</si>
  <si>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</si>
  <si>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</si>
  <si>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</si>
  <si>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</si>
  <si>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</si>
  <si>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</si>
  <si>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</si>
  <si>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</si>
  <si>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</si>
  <si>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</si>
  <si>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</si>
  <si>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</si>
  <si>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</si>
  <si>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</si>
  <si>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</si>
  <si>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</si>
  <si>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</si>
  <si>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</si>
  <si>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</si>
  <si>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</si>
  <si>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</si>
  <si>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</si>
  <si>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</si>
  <si>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</si>
  <si>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</si>
  <si>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</si>
  <si>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</si>
  <si>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</si>
  <si>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</si>
  <si>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</si>
  <si>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</si>
  <si>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</si>
  <si>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</si>
  <si>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</si>
  <si>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</si>
  <si>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</si>
  <si>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</si>
  <si>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</si>
  <si>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</si>
  <si>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</si>
  <si>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</si>
  <si>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</si>
  <si>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</si>
  <si>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</si>
  <si>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</si>
  <si>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</si>
  <si>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</si>
  <si>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</si>
  <si>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</si>
  <si>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</si>
  <si>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</si>
  <si>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</si>
  <si>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</si>
  <si>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</si>
  <si>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</si>
  <si>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</si>
  <si>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</si>
  <si>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</si>
  <si>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</si>
  <si>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</si>
  <si>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</si>
  <si>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</si>
  <si>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</si>
  <si>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</si>
  <si>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</si>
  <si>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</si>
  <si>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</si>
  <si>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</si>
  <si>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</si>
  <si>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</si>
  <si>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</si>
  <si>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</si>
  <si>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</si>
  <si>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</si>
  <si>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</si>
  <si>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</si>
  <si>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</si>
  <si>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</si>
  <si>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</si>
  <si>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</si>
  <si>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</si>
  <si>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</si>
  <si>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</si>
  <si>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</si>
  <si>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</si>
  <si>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</si>
  <si>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</si>
  <si>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</si>
  <si>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</si>
  <si>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</si>
  <si>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</si>
  <si>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</si>
  <si>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</si>
  <si>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</si>
  <si>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</si>
  <si>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</si>
  <si>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</si>
  <si>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</si>
  <si>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</si>
  <si>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</si>
  <si>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</si>
  <si>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</si>
  <si>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</si>
  <si>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</si>
  <si>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</si>
  <si>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</si>
  <si>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</si>
  <si>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</si>
  <si>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</si>
  <si>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</si>
  <si>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</si>
  <si>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</si>
  <si>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</si>
  <si>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</si>
  <si>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</si>
  <si>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</si>
  <si>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</si>
  <si>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</si>
  <si>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</si>
  <si>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</si>
  <si>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</si>
  <si>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</si>
  <si>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</si>
  <si>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</si>
  <si>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</si>
  <si>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</si>
  <si>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</si>
  <si>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</si>
  <si>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</si>
  <si>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</si>
  <si>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</si>
  <si>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</si>
  <si>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</si>
  <si>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</si>
  <si>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</si>
  <si>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</si>
  <si>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</si>
  <si>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</si>
  <si>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</si>
  <si>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</si>
  <si>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</si>
  <si>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</si>
  <si>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</si>
  <si>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</si>
  <si>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</si>
  <si>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</si>
  <si>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</si>
  <si>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</si>
  <si>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</si>
  <si>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</si>
  <si>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</si>
  <si>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</si>
  <si>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</si>
  <si>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</si>
  <si>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</si>
  <si>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</si>
  <si>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</si>
  <si>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</si>
  <si>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</si>
  <si>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</si>
  <si>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</si>
  <si>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</si>
  <si>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</si>
  <si>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</si>
  <si>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</si>
  <si>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</si>
  <si>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</si>
  <si>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</si>
  <si>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</si>
  <si>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</si>
  <si>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</si>
  <si>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</si>
  <si>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</si>
  <si>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</si>
  <si>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</si>
  <si>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</si>
  <si>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</si>
  <si>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</si>
  <si>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</si>
  <si>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</si>
  <si>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</si>
  <si>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</si>
  <si>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</si>
  <si>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</si>
  <si>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</si>
  <si>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</si>
  <si>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</si>
  <si>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</si>
  <si>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</si>
  <si>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</si>
  <si>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</si>
  <si>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</si>
  <si>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</si>
  <si>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</si>
  <si>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</si>
  <si>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</si>
  <si>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</si>
  <si>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</si>
  <si>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</si>
  <si>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</si>
  <si>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</si>
  <si>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</si>
  <si>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</si>
  <si>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</si>
  <si>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</si>
  <si>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</si>
  <si>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</si>
  <si>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</si>
  <si>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</si>
  <si>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</si>
  <si>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</si>
  <si>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</si>
  <si>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</si>
  <si>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</si>
  <si>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</si>
  <si>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</si>
  <si>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</si>
  <si>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</si>
  <si>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</si>
  <si>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</si>
  <si>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</si>
  <si>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</si>
  <si>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</si>
  <si>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</si>
  <si>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</si>
  <si>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</si>
  <si>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</si>
  <si>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</si>
  <si>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</si>
  <si>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</si>
  <si>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</si>
  <si>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</si>
  <si>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</si>
  <si>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</si>
  <si>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</si>
  <si>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</si>
  <si>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</si>
  <si>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</si>
  <si>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</si>
  <si>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</si>
  <si>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</si>
  <si>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</si>
  <si>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</si>
  <si>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</si>
  <si>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</si>
  <si>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</si>
  <si>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</si>
  <si>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</si>
  <si>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</si>
  <si>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</si>
  <si>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</si>
  <si>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</si>
  <si>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</si>
  <si>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</si>
  <si>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</si>
  <si>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</si>
  <si>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</si>
  <si>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</si>
  <si>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</si>
  <si>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</si>
  <si>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</si>
  <si>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</si>
  <si>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</si>
  <si>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</si>
  <si>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</si>
  <si>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</si>
  <si>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</si>
  <si>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</si>
  <si>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</si>
  <si>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</si>
  <si>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</si>
  <si>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</si>
  <si>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</si>
  <si>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</si>
  <si>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</si>
  <si>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</si>
  <si>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</si>
  <si>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</si>
  <si>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</si>
  <si>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</si>
  <si>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</si>
  <si>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</si>
  <si>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</si>
  <si>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</si>
  <si>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</si>
  <si>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</si>
  <si>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</si>
  <si>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</si>
  <si>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</si>
  <si>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</si>
  <si>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</si>
  <si>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</si>
  <si>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</si>
  <si>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</si>
  <si>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</si>
  <si>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</si>
  <si>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</si>
  <si>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</si>
  <si>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</si>
  <si>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</si>
  <si>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</si>
  <si>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</si>
  <si>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</si>
  <si>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</si>
  <si>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</si>
  <si>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</si>
  <si>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</si>
  <si>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</si>
  <si>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</si>
  <si>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</si>
  <si>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</si>
  <si>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</si>
  <si>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</si>
  <si>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</si>
  <si>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</si>
  <si>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</si>
  <si>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</si>
  <si>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</si>
  <si>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</si>
  <si>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</si>
  <si>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</si>
  <si>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</si>
  <si>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</si>
  <si>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</si>
  <si>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</si>
  <si>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</si>
  <si>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</si>
  <si>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</si>
  <si>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</si>
  <si>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</si>
  <si>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</si>
  <si>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</si>
  <si>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</si>
  <si>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</si>
  <si>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</si>
  <si>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</si>
  <si>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</si>
  <si>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</si>
  <si>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</si>
  <si>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</si>
  <si>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</si>
  <si>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</si>
  <si>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</si>
  <si>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</si>
  <si>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</si>
  <si>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</si>
  <si>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</si>
  <si>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</si>
  <si>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</si>
  <si>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</si>
  <si>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</si>
  <si>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</si>
  <si>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</si>
  <si>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</si>
  <si>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</si>
  <si>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</si>
  <si>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</si>
  <si>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</si>
  <si>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</si>
  <si>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</si>
  <si>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</si>
  <si>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</si>
  <si>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</si>
  <si>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</si>
  <si>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</si>
  <si>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</si>
  <si>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</si>
  <si>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</si>
  <si>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</si>
  <si>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</si>
  <si>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</si>
  <si>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</si>
  <si>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</si>
  <si>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</si>
  <si>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</si>
  <si>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</si>
  <si>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</si>
  <si>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</si>
  <si>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</si>
  <si>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</si>
  <si>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</si>
  <si>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</si>
  <si>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</si>
  <si>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</si>
  <si>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</si>
  <si>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</si>
  <si>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</si>
  <si>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</si>
  <si>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</si>
  <si>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</si>
  <si>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</si>
  <si>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</si>
  <si>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</si>
  <si>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</si>
  <si>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</si>
  <si>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</si>
  <si>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</si>
  <si>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</si>
  <si>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</si>
  <si>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</si>
  <si>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</si>
  <si>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</si>
  <si>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</si>
  <si>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</si>
  <si>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</si>
  <si>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</si>
  <si>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</si>
  <si>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</si>
  <si>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</si>
  <si>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</si>
  <si>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</si>
  <si>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</si>
  <si>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</si>
  <si>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</si>
  <si>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</si>
  <si>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</si>
  <si>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</si>
  <si>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</si>
  <si>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</si>
  <si>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</si>
  <si>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</si>
  <si>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</si>
  <si>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</si>
  <si>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</si>
  <si>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</si>
  <si>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</si>
  <si>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</si>
  <si>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</si>
  <si>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</si>
  <si>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</si>
  <si>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</si>
  <si>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</si>
  <si>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</si>
  <si>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</si>
  <si>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</si>
  <si>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</si>
  <si>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</si>
  <si>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</si>
  <si>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</si>
  <si>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</si>
  <si>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</si>
  <si>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</si>
  <si>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</si>
  <si>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</si>
  <si>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</si>
  <si>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</si>
  <si>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</si>
  <si>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</si>
  <si>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</si>
  <si>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</si>
  <si>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</si>
  <si>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</si>
  <si>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</si>
  <si>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</si>
  <si>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</si>
  <si>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</si>
  <si>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</si>
  <si>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</si>
  <si>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</si>
  <si>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</si>
  <si>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</si>
  <si>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</si>
  <si>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</si>
  <si>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</si>
  <si>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</si>
  <si>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</si>
  <si>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</si>
  <si>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</si>
  <si>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</si>
  <si>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</si>
  <si>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</si>
  <si>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</si>
  <si>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</si>
  <si>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</si>
  <si>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</si>
  <si>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</si>
  <si>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</si>
  <si>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</si>
  <si>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</si>
  <si>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</si>
  <si>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</si>
  <si>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</si>
  <si>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</si>
  <si>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</si>
  <si>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</si>
  <si>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</si>
  <si>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</si>
  <si>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</si>
  <si>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</si>
  <si>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</si>
  <si>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</si>
  <si>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</si>
  <si>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</si>
  <si>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</si>
  <si>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</si>
  <si>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</si>
  <si>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</si>
  <si>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</si>
  <si>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</si>
  <si>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</si>
  <si>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</si>
  <si>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</si>
  <si>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</si>
  <si>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</si>
  <si>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</si>
  <si>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</si>
  <si>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</si>
  <si>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</si>
  <si>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</si>
  <si>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</si>
  <si>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</si>
  <si>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</si>
  <si>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</si>
  <si>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</si>
  <si>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</si>
  <si>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</si>
  <si>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</si>
  <si>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</si>
  <si>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</si>
  <si>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</si>
  <si>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</si>
  <si>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</si>
  <si>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</si>
  <si>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</si>
  <si>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</si>
  <si>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</si>
  <si>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</si>
  <si>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</si>
  <si>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</si>
  <si>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</si>
  <si>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</si>
  <si>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</si>
  <si>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</si>
  <si>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</si>
  <si>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</si>
  <si>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</si>
  <si>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</si>
  <si>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</si>
  <si>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</si>
  <si>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</si>
  <si>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</si>
  <si>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</si>
  <si>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</si>
  <si>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</si>
  <si>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</si>
  <si>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</si>
  <si>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</si>
  <si>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</si>
  <si>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</si>
  <si>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</si>
  <si>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</si>
  <si>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</si>
  <si>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</si>
  <si>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</si>
  <si>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</si>
  <si>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</si>
  <si>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</si>
  <si>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</si>
  <si>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</si>
  <si>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</si>
  <si>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</si>
  <si>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</si>
  <si>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</si>
  <si>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</si>
  <si>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</si>
  <si>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</si>
  <si>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</si>
  <si>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</si>
  <si>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</si>
  <si>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</si>
  <si>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</si>
  <si>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</si>
  <si>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</si>
  <si>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</si>
  <si>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</si>
  <si>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</si>
  <si>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</si>
  <si>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</si>
  <si>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</si>
  <si>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</si>
  <si>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</si>
  <si>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</si>
  <si>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</si>
  <si>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</si>
  <si>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</si>
  <si>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</si>
  <si>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</si>
  <si>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</si>
  <si>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</si>
  <si>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</si>
  <si>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</si>
  <si>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</si>
  <si>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</si>
  <si>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</si>
  <si>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</si>
  <si>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</si>
  <si>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</si>
  <si>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</si>
  <si>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</si>
  <si>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</si>
  <si>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</si>
  <si>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</si>
  <si>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</si>
  <si>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</si>
  <si>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</si>
  <si>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</si>
  <si>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</si>
  <si>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</si>
  <si>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</si>
  <si>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</si>
  <si>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</si>
  <si>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</si>
  <si>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</si>
  <si>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</si>
  <si>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</si>
  <si>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</si>
  <si>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</si>
  <si>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</si>
  <si>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</si>
  <si>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</si>
  <si>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</si>
  <si>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</si>
  <si>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</si>
  <si>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</si>
  <si>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</si>
  <si>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</si>
  <si>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</si>
  <si>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</si>
  <si>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</si>
  <si>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</si>
  <si>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</si>
  <si>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</si>
  <si>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</si>
  <si>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</si>
  <si>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</si>
  <si>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</si>
  <si>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</si>
  <si>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</si>
  <si>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</si>
  <si>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</si>
  <si>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</si>
  <si>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</si>
  <si>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</si>
  <si>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</si>
  <si>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</si>
  <si>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</si>
  <si>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</si>
  <si>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</si>
  <si>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</si>
  <si>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</si>
  <si>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</si>
  <si>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</si>
  <si>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</si>
  <si>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</si>
  <si>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</si>
  <si>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</si>
  <si>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</si>
  <si>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</si>
  <si>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</si>
  <si>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</si>
  <si>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</si>
  <si>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</si>
  <si>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</si>
  <si>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</si>
  <si>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</si>
  <si>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</si>
  <si>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</si>
  <si>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</si>
  <si>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</si>
  <si>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</si>
  <si>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</si>
  <si>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</si>
  <si>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</si>
  <si>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</si>
  <si>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</si>
  <si>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</si>
  <si>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</si>
  <si>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</si>
  <si>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</si>
  <si>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</si>
  <si>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</si>
  <si>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</si>
  <si>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</si>
  <si>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</si>
  <si>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</si>
  <si>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</si>
  <si>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</si>
  <si>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</si>
  <si>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</si>
  <si>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</si>
  <si>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</si>
  <si>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</si>
  <si>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</si>
  <si>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</si>
  <si>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</si>
  <si>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</si>
  <si>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</si>
  <si>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</si>
  <si>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</si>
  <si>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</si>
  <si>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</si>
  <si>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</si>
  <si>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</si>
  <si>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</si>
  <si>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</si>
  <si>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</si>
  <si>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</si>
  <si>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</si>
  <si>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</si>
  <si>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</si>
  <si>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</si>
  <si>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</si>
  <si>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</si>
  <si>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</si>
  <si>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</si>
  <si>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</si>
  <si>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</si>
  <si>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</si>
  <si>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</si>
  <si>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</si>
  <si>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</si>
  <si>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</si>
  <si>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</si>
  <si>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</si>
  <si>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</si>
  <si>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</si>
  <si>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</si>
  <si>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</si>
  <si>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</si>
  <si>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</si>
  <si>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</si>
  <si>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</si>
  <si>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</si>
  <si>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</si>
  <si>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</si>
  <si>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</si>
  <si>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</si>
  <si>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</si>
  <si>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</si>
  <si>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</si>
  <si>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</si>
  <si>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</si>
  <si>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</si>
  <si>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</si>
  <si>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</si>
  <si>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</si>
  <si>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</si>
  <si>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</si>
  <si>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</si>
  <si>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</si>
  <si>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</si>
  <si>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</si>
  <si>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</si>
  <si>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</si>
  <si>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</si>
  <si>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</si>
  <si>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</si>
  <si>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</si>
  <si>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</si>
  <si>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</si>
  <si>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</si>
  <si>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</si>
  <si>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</si>
  <si>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</si>
  <si>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</si>
  <si>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</si>
  <si>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</si>
  <si>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</si>
  <si>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</si>
  <si>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</si>
  <si>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</si>
  <si>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</si>
  <si>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</si>
  <si>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</si>
  <si>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</si>
  <si>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</si>
  <si>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</si>
  <si>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</si>
  <si>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</si>
  <si>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</si>
  <si>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</si>
  <si>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</si>
  <si>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</si>
  <si>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</si>
  <si>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</si>
  <si>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</si>
  <si>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</si>
  <si>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</si>
  <si>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</si>
  <si>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</si>
  <si>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</si>
  <si>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</si>
  <si>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</si>
  <si>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</si>
  <si>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</si>
  <si>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</si>
  <si>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</si>
  <si>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</si>
  <si>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</si>
  <si>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</si>
  <si>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</si>
  <si>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</si>
  <si>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</si>
  <si>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</si>
  <si>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</si>
  <si>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</si>
  <si>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</si>
  <si>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</si>
  <si>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</si>
  <si>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</si>
  <si>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</si>
  <si>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</si>
  <si>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</si>
  <si>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</si>
  <si>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</si>
  <si>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</si>
  <si>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</si>
  <si>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</si>
  <si>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</si>
  <si>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</si>
  <si>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</si>
  <si>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</si>
  <si>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</si>
  <si>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</si>
  <si>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</si>
  <si>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</si>
  <si>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</si>
  <si>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</si>
  <si>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</si>
  <si>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</si>
  <si>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</si>
  <si>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</si>
  <si>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</si>
  <si>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</si>
  <si>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</si>
  <si>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</si>
  <si>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</si>
  <si>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</si>
  <si>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</si>
  <si>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</si>
  <si>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</si>
  <si>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</si>
  <si>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</si>
  <si>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</si>
  <si>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</si>
  <si>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</si>
  <si>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</si>
  <si>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</si>
  <si>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</si>
  <si>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</si>
  <si>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</si>
  <si>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</si>
  <si>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</si>
  <si>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</si>
  <si>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</si>
  <si>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</si>
  <si>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</si>
  <si>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</si>
  <si>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</si>
  <si>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</si>
  <si>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</si>
  <si>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</si>
  <si>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</si>
  <si>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</si>
  <si>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</si>
  <si>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</si>
  <si>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</si>
  <si>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</si>
  <si>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</si>
  <si>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</si>
  <si>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</si>
  <si>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</si>
  <si>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</si>
  <si>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</si>
  <si>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</si>
  <si>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</si>
  <si>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</si>
  <si>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</si>
  <si>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</si>
  <si>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</si>
  <si>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</si>
  <si>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</si>
  <si>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</si>
  <si>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</si>
  <si>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</si>
  <si>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</si>
  <si>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</si>
  <si>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</si>
  <si>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</si>
  <si>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</si>
  <si>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</si>
  <si>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</si>
  <si>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</si>
  <si>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</si>
  <si>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</si>
  <si>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</si>
  <si>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</si>
  <si>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</si>
  <si>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</si>
  <si>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</si>
  <si>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</si>
  <si>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</si>
  <si>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</si>
  <si>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</si>
  <si>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</si>
  <si>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</si>
  <si>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</si>
  <si>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</si>
  <si>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</si>
  <si>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</si>
  <si>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</si>
  <si>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</si>
  <si>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</si>
  <si>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</si>
  <si>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</si>
  <si>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</si>
  <si>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</si>
  <si>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</si>
  <si>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</si>
  <si>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</si>
  <si>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</si>
  <si>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</si>
  <si>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</si>
  <si>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</si>
  <si>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</si>
  <si>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</si>
  <si>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</si>
  <si>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</si>
  <si>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</si>
  <si>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</si>
  <si>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</si>
  <si>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</si>
  <si>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</si>
  <si>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</si>
  <si>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</si>
  <si>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</si>
  <si>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</si>
  <si>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</si>
  <si>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</si>
  <si>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</si>
  <si>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</si>
  <si>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</si>
  <si>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</si>
  <si>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</si>
  <si>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</si>
  <si>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</si>
  <si>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</si>
  <si>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</si>
  <si>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</si>
  <si>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</si>
  <si>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</si>
  <si>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</si>
  <si>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</si>
  <si>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</si>
  <si>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</si>
  <si>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</si>
  <si>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</si>
  <si>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</si>
  <si>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</si>
  <si>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</si>
  <si>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</si>
  <si>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</si>
  <si>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</si>
  <si>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</si>
  <si>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</si>
  <si>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</si>
  <si>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</si>
  <si>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</si>
  <si>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</si>
  <si>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</si>
  <si>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</si>
  <si>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</si>
  <si>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</si>
  <si>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</si>
  <si>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</si>
  <si>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</si>
  <si>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</si>
  <si>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</si>
  <si>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</si>
  <si>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</si>
  <si>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</si>
  <si>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</si>
  <si>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</si>
  <si>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</si>
  <si>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</si>
  <si>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</si>
  <si>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</si>
  <si>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</si>
  <si>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</si>
  <si>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</si>
  <si>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</si>
  <si>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</si>
  <si>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</si>
  <si>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</si>
  <si>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</si>
  <si>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</si>
  <si>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</si>
  <si>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</si>
  <si>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</si>
  <si>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</si>
  <si>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</si>
  <si>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</si>
  <si>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</si>
  <si>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</si>
  <si>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</si>
  <si>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</si>
  <si>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</si>
  <si>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</si>
  <si>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</si>
  <si>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</si>
  <si>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</si>
  <si>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</si>
  <si>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</si>
  <si>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</si>
  <si>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</si>
  <si>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</si>
  <si>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</si>
  <si>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</si>
  <si>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</si>
  <si>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</si>
  <si>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</si>
  <si>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</si>
  <si>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</si>
  <si>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</si>
  <si>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</si>
  <si>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</si>
  <si>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</si>
  <si>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</si>
  <si>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</si>
  <si>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</si>
  <si>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</si>
  <si>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</si>
  <si>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</si>
  <si>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</si>
  <si>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</si>
  <si>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</si>
  <si>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</si>
  <si>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</si>
  <si>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</si>
  <si>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</si>
  <si>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</si>
  <si>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</si>
  <si>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</si>
  <si>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</si>
  <si>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</si>
  <si>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</si>
  <si>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</si>
  <si>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</si>
  <si>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</si>
  <si>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</si>
  <si>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</si>
  <si>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</si>
  <si>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</si>
  <si>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</si>
  <si>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</si>
  <si>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</si>
  <si>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</si>
  <si>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</si>
  <si>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</si>
  <si>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</si>
  <si>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</si>
  <si>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</si>
  <si>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</si>
  <si>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</si>
  <si>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</si>
  <si>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</si>
  <si>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</si>
  <si>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</si>
  <si>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</si>
  <si>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</si>
  <si>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</si>
  <si>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</si>
  <si>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</si>
  <si>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</si>
  <si>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</si>
  <si>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</si>
  <si>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</si>
  <si>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</si>
  <si>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</si>
  <si>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</si>
  <si>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</si>
  <si>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</si>
  <si>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</si>
  <si>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</si>
  <si>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</si>
  <si>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</si>
  <si>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</si>
  <si>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</si>
  <si>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</si>
  <si>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</si>
  <si>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</si>
  <si>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</si>
  <si>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</si>
  <si>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</si>
  <si>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</si>
  <si>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</si>
  <si>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</si>
  <si>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</si>
  <si>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</si>
  <si>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</si>
  <si>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</si>
  <si>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</si>
  <si>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</si>
  <si>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</si>
  <si>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</si>
  <si>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</si>
  <si>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</si>
  <si>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</si>
  <si>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</si>
  <si>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</si>
  <si>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</si>
  <si>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</si>
  <si>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</si>
  <si>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</si>
  <si>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</si>
  <si>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</si>
  <si>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</si>
  <si>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</si>
  <si>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</si>
  <si>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</si>
  <si>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</si>
  <si>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</si>
  <si>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</si>
  <si>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</si>
  <si>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</si>
  <si>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</si>
  <si>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</si>
  <si>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</si>
  <si>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</si>
  <si>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</si>
  <si>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</si>
  <si>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</si>
  <si>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</si>
  <si>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</si>
  <si>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</si>
  <si>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</si>
  <si>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</si>
  <si>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</si>
  <si>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</si>
  <si>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</si>
  <si>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</si>
  <si>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</si>
  <si>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</si>
  <si>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</si>
  <si>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</si>
  <si>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</si>
  <si>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</si>
  <si>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</si>
  <si>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</si>
  <si>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</si>
  <si>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</si>
  <si>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</si>
  <si>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</si>
  <si>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</si>
  <si>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</si>
  <si>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</si>
  <si>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</si>
  <si>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</si>
  <si>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</si>
  <si>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</si>
  <si>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</si>
  <si>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</si>
  <si>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</si>
  <si>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</si>
  <si>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</si>
  <si>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</si>
  <si>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</si>
  <si>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</si>
  <si>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</si>
  <si>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</si>
  <si>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</si>
  <si>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</si>
  <si>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</si>
  <si>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</si>
  <si>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</si>
  <si>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</si>
  <si>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</si>
  <si>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</si>
  <si>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</si>
  <si>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</si>
  <si>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</si>
  <si>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</si>
  <si>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</si>
  <si>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</si>
  <si>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</si>
  <si>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</si>
  <si>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</si>
  <si>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</si>
  <si>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</si>
  <si>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</si>
  <si>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</si>
  <si>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</si>
  <si>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</si>
  <si>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</si>
  <si>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</si>
  <si>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</si>
  <si>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</si>
  <si>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</si>
  <si>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</si>
  <si>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</si>
  <si>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</si>
  <si>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</si>
  <si>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</si>
  <si>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</si>
  <si>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</si>
  <si>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</si>
  <si>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</si>
  <si>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</si>
  <si>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</si>
  <si>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</si>
  <si>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</si>
  <si>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</si>
  <si>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</si>
  <si>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</si>
  <si>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</si>
  <si>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</si>
  <si>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</si>
  <si>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</si>
  <si>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</si>
  <si>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</si>
  <si>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</si>
  <si>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</si>
  <si>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</si>
  <si>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</si>
  <si>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</si>
  <si>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</si>
  <si>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</si>
  <si>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</si>
  <si>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</si>
  <si>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</si>
  <si>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</si>
  <si>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</si>
  <si>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</si>
  <si>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</si>
  <si>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</si>
  <si>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</si>
  <si>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</si>
  <si>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</si>
  <si>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</si>
  <si>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</si>
  <si>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</si>
  <si>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</si>
  <si>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</si>
  <si>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</si>
  <si>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</si>
  <si>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</si>
  <si>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</si>
  <si>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</si>
  <si>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</si>
  <si>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</si>
  <si>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</si>
  <si>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</si>
  <si>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</si>
  <si>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</si>
  <si>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</si>
  <si>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</si>
  <si>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</si>
  <si>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</si>
  <si>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</si>
  <si>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</si>
  <si>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</si>
  <si>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</si>
  <si>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</si>
  <si>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</si>
  <si>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</si>
  <si>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</si>
  <si>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</si>
  <si>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</si>
  <si>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</si>
  <si>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</si>
  <si>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</si>
  <si>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</si>
  <si>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</si>
  <si>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</si>
  <si>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</si>
  <si>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</si>
  <si>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</si>
  <si>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</si>
  <si>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</si>
  <si>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</si>
  <si>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</si>
  <si>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</si>
  <si>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</si>
  <si>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</si>
  <si>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</si>
  <si>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</si>
  <si>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</si>
  <si>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</si>
  <si>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</si>
  <si>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</si>
  <si>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</si>
  <si>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</si>
  <si>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</si>
  <si>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</si>
  <si>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</si>
  <si>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</si>
  <si>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</si>
  <si>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</si>
  <si>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</si>
  <si>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</si>
  <si>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</si>
  <si>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</si>
  <si>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</si>
  <si>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</si>
  <si>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</si>
  <si>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</si>
  <si>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</si>
  <si>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</si>
  <si>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</si>
  <si>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</si>
  <si>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</si>
  <si>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</si>
  <si>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</si>
  <si>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</si>
  <si>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</si>
  <si>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</si>
  <si>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</si>
  <si>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</si>
  <si>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</si>
  <si>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</si>
  <si>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</si>
  <si>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</si>
  <si>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</si>
  <si>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</si>
  <si>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</si>
  <si>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</si>
  <si>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</si>
  <si>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</si>
  <si>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</si>
  <si>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</si>
  <si>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</si>
  <si>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</si>
  <si>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</si>
  <si>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</si>
  <si>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</si>
  <si>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</si>
  <si>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</si>
  <si>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</si>
  <si>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</si>
  <si>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</si>
  <si>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</si>
  <si>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</si>
  <si>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</si>
  <si>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</si>
  <si>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</si>
  <si>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</si>
  <si>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</si>
  <si>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</si>
  <si>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</si>
  <si>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</si>
  <si>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</si>
  <si>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</si>
  <si>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</si>
  <si>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</si>
  <si>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</si>
  <si>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</si>
  <si>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</si>
  <si>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</si>
  <si>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</si>
  <si>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</si>
  <si>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</si>
  <si>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</si>
  <si>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</si>
  <si>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</si>
  <si>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</si>
  <si>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</si>
  <si>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</si>
  <si>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</si>
  <si>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</si>
  <si>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</si>
  <si>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</si>
  <si>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</si>
  <si>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</si>
  <si>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</si>
  <si>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</si>
  <si>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</si>
  <si>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</si>
  <si>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</si>
  <si>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</si>
  <si>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</si>
  <si>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</si>
  <si>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</si>
  <si>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</si>
  <si>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</si>
  <si>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</si>
  <si>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</si>
  <si>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</si>
  <si>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</si>
  <si>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</si>
  <si>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</si>
  <si>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</si>
  <si>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</si>
  <si>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</si>
  <si>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</si>
  <si>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</si>
  <si>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</si>
  <si>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</si>
  <si>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</si>
  <si>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</si>
  <si>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</si>
  <si>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</si>
  <si>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</si>
  <si>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</si>
  <si>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</si>
  <si>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</si>
  <si>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</si>
  <si>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</si>
  <si>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</si>
  <si>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</si>
  <si>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</si>
  <si>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</si>
  <si>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</si>
  <si>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</si>
  <si>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</si>
  <si>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</si>
  <si>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</si>
  <si>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</si>
  <si>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</si>
  <si>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</si>
  <si>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</si>
  <si>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</si>
  <si>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</si>
  <si>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</si>
  <si>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</si>
  <si>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</si>
  <si>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</si>
  <si>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</si>
  <si>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</si>
  <si>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</si>
  <si>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</si>
  <si>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</si>
  <si>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</si>
  <si>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</si>
  <si>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</si>
  <si>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</si>
  <si>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</si>
  <si>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</si>
  <si>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</si>
  <si>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</si>
  <si>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</si>
  <si>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</si>
  <si>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</si>
  <si>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</si>
  <si>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</si>
  <si>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</si>
  <si>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</si>
  <si>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</si>
  <si>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</si>
  <si>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</si>
  <si>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</si>
  <si>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</si>
  <si>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</si>
  <si>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</si>
  <si>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</si>
  <si>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</si>
  <si>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</si>
  <si>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</si>
  <si>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</si>
  <si>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</si>
  <si>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</si>
  <si>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</si>
  <si>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</si>
  <si>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</si>
  <si>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</si>
  <si>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</si>
  <si>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</si>
  <si>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</si>
  <si>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</si>
  <si>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</si>
  <si>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</si>
  <si>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</si>
  <si>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</si>
  <si>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</si>
  <si>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</si>
  <si>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</si>
  <si>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</si>
  <si>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</si>
  <si>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</si>
  <si>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</si>
  <si>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</si>
  <si>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</si>
  <si>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</si>
  <si>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</si>
  <si>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</si>
  <si>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</si>
  <si>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</si>
  <si>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</si>
  <si>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</si>
  <si>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</si>
  <si>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</si>
  <si>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</si>
  <si>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</si>
  <si>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</si>
  <si>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</si>
  <si>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</si>
  <si>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</si>
  <si>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</si>
  <si>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</si>
  <si>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</si>
  <si>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</si>
  <si>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</si>
  <si>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</si>
  <si>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</si>
  <si>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</si>
  <si>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</si>
  <si>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</si>
  <si>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</si>
  <si>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</si>
  <si>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</si>
  <si>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</si>
  <si>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</si>
  <si>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</si>
  <si>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</si>
  <si>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</si>
  <si>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</si>
  <si>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</si>
  <si>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</si>
  <si>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</si>
  <si>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</si>
  <si>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</si>
  <si>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</si>
  <si>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</si>
  <si>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</si>
  <si>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</si>
  <si>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</si>
  <si>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</si>
  <si>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</si>
  <si>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</si>
  <si>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</si>
  <si>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</si>
  <si>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</si>
  <si>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</si>
  <si>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</si>
  <si>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</si>
  <si>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</si>
  <si>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</si>
  <si>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</si>
  <si>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</si>
  <si>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</si>
  <si>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</si>
  <si>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</si>
  <si>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</si>
  <si>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</si>
  <si>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</si>
  <si>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</si>
  <si>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</si>
  <si>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</si>
  <si>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</si>
  <si>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</si>
  <si>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</si>
  <si>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</si>
  <si>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</si>
  <si>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</si>
  <si>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</si>
  <si>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</si>
  <si>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</si>
  <si>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</si>
  <si>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</si>
  <si>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</si>
  <si>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</si>
  <si>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</si>
  <si>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</si>
  <si>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</si>
  <si>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</si>
  <si>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</si>
  <si>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</si>
  <si>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</si>
  <si>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</si>
  <si>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</si>
  <si>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</si>
  <si>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</si>
  <si>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</si>
  <si>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</si>
  <si>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</si>
  <si>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</si>
  <si>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</si>
  <si>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</si>
  <si>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</si>
  <si>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</si>
  <si>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</si>
  <si>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</si>
  <si>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</si>
  <si>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</si>
  <si>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</si>
  <si>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</si>
  <si>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</si>
  <si>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</si>
  <si>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</si>
  <si>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</si>
  <si>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</si>
  <si>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</si>
  <si>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</si>
  <si>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</si>
  <si>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</si>
  <si>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</si>
  <si>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</si>
  <si>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</si>
  <si>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</si>
  <si>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</si>
  <si>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</si>
  <si>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</si>
  <si>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</si>
  <si>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</si>
  <si>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</si>
  <si>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</si>
  <si>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</si>
  <si>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</si>
  <si>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</si>
  <si>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</si>
  <si>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</si>
  <si>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</si>
  <si>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</si>
  <si>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</si>
  <si>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</si>
  <si>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</si>
  <si>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</si>
  <si>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</si>
  <si>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</si>
  <si>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</si>
  <si>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</si>
  <si>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</si>
  <si>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</si>
  <si>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</si>
  <si>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</si>
  <si>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</si>
  <si>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</si>
  <si>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</si>
  <si>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</si>
  <si>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</si>
  <si>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</si>
  <si>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</si>
  <si>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</si>
  <si>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</si>
  <si>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</si>
  <si>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</si>
  <si>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</si>
  <si>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</si>
  <si>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</si>
  <si>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</si>
  <si>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</si>
  <si>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</si>
  <si>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</si>
  <si>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</si>
  <si>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</si>
  <si>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</si>
  <si>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</si>
  <si>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</si>
  <si>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</si>
  <si>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</si>
  <si>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</si>
  <si>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</si>
  <si>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</si>
  <si>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</si>
  <si>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</si>
  <si>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</si>
  <si>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</si>
  <si>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</si>
  <si>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</si>
  <si>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</si>
  <si>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</si>
  <si>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</si>
  <si>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</si>
  <si>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</si>
  <si>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</si>
  <si>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</si>
  <si>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</si>
  <si>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</si>
  <si>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</si>
  <si>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</si>
  <si>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</si>
  <si>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</si>
  <si>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</si>
  <si>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</si>
  <si>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</si>
  <si>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</si>
  <si>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</si>
  <si>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</si>
  <si>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</si>
  <si>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</si>
  <si>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</si>
  <si>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</si>
  <si>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</si>
  <si>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</si>
  <si>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</si>
  <si>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</si>
  <si>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</si>
  <si>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</si>
  <si>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</si>
  <si>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</si>
  <si>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</si>
  <si>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</si>
  <si>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</si>
  <si>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</si>
  <si>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</si>
  <si>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</si>
  <si>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</si>
  <si>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</si>
  <si>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</si>
  <si>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</si>
  <si>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</si>
  <si>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</si>
  <si>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</si>
  <si>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</si>
  <si>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</si>
  <si>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</si>
  <si>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</si>
  <si>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</si>
  <si>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</si>
  <si>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</si>
  <si>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</si>
  <si>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</si>
  <si>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</si>
  <si>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</si>
  <si>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</si>
  <si>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</si>
  <si>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</si>
  <si>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</si>
  <si>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</si>
  <si>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</si>
  <si>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</si>
  <si>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</si>
  <si>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</si>
  <si>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</si>
  <si>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</si>
  <si>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</si>
  <si>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</si>
  <si>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</si>
  <si>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</si>
  <si>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</si>
  <si>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</si>
  <si>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</si>
  <si>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</si>
  <si>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</si>
  <si>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</si>
  <si>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</si>
  <si>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</si>
  <si>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</si>
  <si>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</si>
  <si>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</si>
  <si>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</si>
  <si>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</si>
  <si>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</si>
  <si>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</si>
  <si>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</si>
  <si>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</si>
  <si>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</si>
  <si>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</si>
  <si>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</si>
  <si>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</si>
  <si>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</si>
  <si>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</si>
  <si>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</si>
  <si>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</si>
  <si>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</si>
  <si>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</si>
  <si>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</si>
  <si>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</si>
  <si>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</si>
  <si>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</si>
  <si>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</si>
  <si>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</si>
  <si>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</si>
  <si>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</si>
  <si>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</si>
  <si>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</si>
  <si>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</si>
  <si>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</si>
  <si>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</si>
  <si>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</si>
  <si>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</si>
  <si>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</si>
  <si>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</si>
  <si>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</si>
  <si>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</si>
  <si>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</si>
  <si>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</si>
  <si>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</si>
  <si>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</si>
  <si>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</si>
  <si>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</si>
  <si>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</si>
  <si>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</si>
  <si>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</si>
  <si>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</si>
  <si>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</si>
  <si>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</si>
  <si>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</si>
  <si>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</si>
  <si>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</si>
  <si>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</si>
  <si>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</si>
  <si>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</si>
  <si>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</si>
  <si>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</si>
  <si>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</si>
  <si>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</si>
  <si>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</si>
  <si>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</si>
  <si>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</si>
  <si>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</si>
  <si>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</si>
  <si>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</si>
  <si>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</si>
  <si>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</si>
  <si>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</si>
  <si>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</si>
  <si>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</si>
  <si>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</si>
  <si>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</si>
  <si>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</si>
  <si>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</si>
  <si>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</si>
  <si>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</si>
  <si>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</si>
  <si>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</si>
  <si>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</si>
  <si>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</si>
  <si>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</si>
  <si>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</si>
  <si>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</si>
  <si>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</si>
  <si>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</si>
  <si>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</si>
  <si>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</si>
  <si>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</si>
  <si>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</si>
  <si>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</si>
  <si>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</si>
  <si>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</si>
  <si>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</si>
  <si>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</si>
  <si>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</si>
  <si>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</si>
  <si>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</si>
  <si>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</si>
  <si>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</si>
  <si>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</si>
  <si>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</si>
  <si>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</si>
  <si>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</si>
  <si>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</si>
  <si>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</si>
  <si>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</si>
  <si>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</si>
  <si>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</si>
  <si>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</si>
  <si>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</si>
  <si>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</si>
  <si>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</si>
  <si>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</si>
  <si>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</si>
  <si>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</si>
  <si>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</si>
  <si>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</si>
  <si>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</si>
  <si>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</si>
  <si>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</si>
  <si>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</si>
  <si>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</si>
  <si>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</si>
  <si>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</si>
  <si>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</si>
  <si>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</si>
  <si>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</si>
  <si>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</si>
  <si>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</si>
  <si>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</si>
  <si>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</si>
  <si>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</si>
  <si>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</si>
  <si>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</si>
  <si>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</si>
  <si>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</si>
  <si>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</si>
  <si>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</si>
  <si>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</si>
  <si>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</si>
  <si>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</si>
  <si>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</si>
  <si>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</si>
  <si>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</si>
  <si>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</si>
  <si>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</si>
  <si>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</si>
  <si>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</si>
  <si>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</si>
  <si>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</si>
  <si>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</si>
  <si>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</si>
  <si>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</si>
  <si>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</si>
  <si>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</si>
  <si>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</si>
  <si>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</si>
  <si>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</si>
  <si>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</si>
  <si>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</si>
  <si>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</si>
  <si>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</si>
  <si>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</si>
  <si>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</si>
  <si>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</si>
  <si>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</si>
  <si>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</si>
  <si>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</si>
  <si>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</si>
  <si>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</si>
  <si>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</si>
  <si>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</si>
  <si>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</si>
  <si>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</si>
  <si>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</si>
  <si>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</si>
  <si>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</si>
  <si>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</si>
  <si>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</si>
  <si>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</si>
  <si>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</si>
  <si>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</si>
  <si>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</si>
  <si>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</si>
  <si>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</si>
  <si>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</si>
  <si>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</si>
  <si>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</si>
  <si>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</si>
  <si>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</si>
  <si>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</si>
  <si>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</si>
  <si>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</si>
  <si>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</si>
  <si>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</si>
  <si>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</si>
  <si>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</si>
  <si>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</si>
  <si>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</si>
  <si>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</si>
  <si>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</si>
  <si>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</si>
  <si>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26207_令和7年度</t>
  </si>
  <si>
    <t>26207_令和8年度</t>
  </si>
  <si>
    <t>26207_令和9年度</t>
  </si>
  <si>
    <t>26207_令和10年度</t>
  </si>
  <si>
    <t>26207_令和11年度</t>
  </si>
  <si>
    <t>26207_令和12年度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</si>
</sst>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6.5400581412037964</c:v>
                </c:pt>
                <c:pt idx="1">
                  <c:v>6.6135103002970537</c:v>
                </c:pt>
                <c:pt idx="2">
                  <c:v>5.9826164192679396</c:v>
                </c:pt>
                <c:pt idx="3">
                  <c:v>5.7385234033524126</c:v>
                </c:pt>
                <c:pt idx="4">
                  <c:v>6.0688462053332319</c:v>
                </c:pt>
                <c:pt idx="5">
                  <c:v>6.1565411717515257</c:v>
                </c:pt>
                <c:pt idx="6">
                  <c:v>6.4468779143638422</c:v>
                </c:pt>
                <c:pt idx="7">
                  <c:v>9.871725743123811</c:v>
                </c:pt>
                <c:pt idx="8">
                  <c:v>9.9897815375357251</c:v>
                </c:pt>
                <c:pt idx="9">
                  <c:v>9.5098010619942404</c:v>
                </c:pt>
                <c:pt idx="10">
                  <c:v>10.067675282540861</c:v>
                </c:pt>
                <c:pt idx="11">
                  <c:v>9.0134672766794708</c:v>
                </c:pt>
                <c:pt idx="12">
                  <c:v>7.2505048459271748</c:v>
                </c:pt>
                <c:pt idx="13">
                  <c:v>7.7582198105938591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104.97362429411614</c:v>
                </c:pt>
                <c:pt idx="1">
                  <c:v>103.23472534447792</c:v>
                </c:pt>
                <c:pt idx="2">
                  <c:v>101.26495424043253</c:v>
                </c:pt>
                <c:pt idx="3">
                  <c:v>100.96860042789874</c:v>
                </c:pt>
                <c:pt idx="4">
                  <c:v>98.577613523472905</c:v>
                </c:pt>
                <c:pt idx="5">
                  <c:v>94.41471671095654</c:v>
                </c:pt>
                <c:pt idx="6">
                  <c:v>92.968630898449661</c:v>
                </c:pt>
                <c:pt idx="7">
                  <c:v>90.985577334308815</c:v>
                </c:pt>
                <c:pt idx="8">
                  <c:v>89.432264126567688</c:v>
                </c:pt>
                <c:pt idx="9">
                  <c:v>88.551719840548245</c:v>
                </c:pt>
                <c:pt idx="10">
                  <c:v>86.668354116692981</c:v>
                </c:pt>
                <c:pt idx="11">
                  <c:v>78.762013402146891</c:v>
                </c:pt>
                <c:pt idx="12">
                  <c:v>77.730564937142688</c:v>
                </c:pt>
                <c:pt idx="13">
                  <c:v>80.044747569599053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88.342448645354565</c:v>
                </c:pt>
                <c:pt idx="1">
                  <c:v>89.8403596191758</c:v>
                </c:pt>
                <c:pt idx="2">
                  <c:v>106.22099711401491</c:v>
                </c:pt>
                <c:pt idx="3">
                  <c:v>124.0408681839652</c:v>
                </c:pt>
                <c:pt idx="4">
                  <c:v>120.7834200158418</c:v>
                </c:pt>
                <c:pt idx="5">
                  <c:v>114.8834506284789</c:v>
                </c:pt>
                <c:pt idx="6">
                  <c:v>109.1033196862362</c:v>
                </c:pt>
                <c:pt idx="7">
                  <c:v>107.79482400938517</c:v>
                </c:pt>
                <c:pt idx="8">
                  <c:v>97.757230595055901</c:v>
                </c:pt>
                <c:pt idx="9">
                  <c:v>76.612274173869338</c:v>
                </c:pt>
                <c:pt idx="10">
                  <c:v>75.373033301697859</c:v>
                </c:pt>
                <c:pt idx="11">
                  <c:v>86.175199838569128</c:v>
                </c:pt>
                <c:pt idx="12">
                  <c:v>76.600388564308687</c:v>
                </c:pt>
                <c:pt idx="13">
                  <c:v>83.017806804337042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57.557631462542723</c:v>
                </c:pt>
                <c:pt idx="1">
                  <c:v>63.229037452214342</c:v>
                </c:pt>
                <c:pt idx="2">
                  <c:v>83.456029585828958</c:v>
                </c:pt>
                <c:pt idx="3">
                  <c:v>92.368116082775643</c:v>
                </c:pt>
                <c:pt idx="4">
                  <c:v>88.027711451455389</c:v>
                </c:pt>
                <c:pt idx="5">
                  <c:v>90.357512720492394</c:v>
                </c:pt>
                <c:pt idx="6">
                  <c:v>82.282434646807417</c:v>
                </c:pt>
                <c:pt idx="7">
                  <c:v>80.414530365219434</c:v>
                </c:pt>
                <c:pt idx="8">
                  <c:v>70.262473226531014</c:v>
                </c:pt>
                <c:pt idx="9">
                  <c:v>62.563374320603849</c:v>
                </c:pt>
                <c:pt idx="10">
                  <c:v>57.874259566690384</c:v>
                </c:pt>
                <c:pt idx="11">
                  <c:v>62.091256901927153</c:v>
                </c:pt>
                <c:pt idx="12">
                  <c:v>58.348695944590212</c:v>
                </c:pt>
                <c:pt idx="13">
                  <c:v>67.243287553318922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50.896051174574538</c:v>
                </c:pt>
                <c:pt idx="1">
                  <c:v>56.491370533496749</c:v>
                </c:pt>
                <c:pt idx="2">
                  <c:v>56.335903006478802</c:v>
                </c:pt>
                <c:pt idx="3">
                  <c:v>65.442164596314612</c:v>
                </c:pt>
                <c:pt idx="4">
                  <c:v>68.002055930522815</c:v>
                </c:pt>
                <c:pt idx="5">
                  <c:v>66.706851003276384</c:v>
                </c:pt>
                <c:pt idx="6">
                  <c:v>56.917046361681983</c:v>
                </c:pt>
                <c:pt idx="7">
                  <c:v>50.20392921196575</c:v>
                </c:pt>
                <c:pt idx="8">
                  <c:v>50.753962907882162</c:v>
                </c:pt>
                <c:pt idx="9">
                  <c:v>44.44866374166444</c:v>
                </c:pt>
                <c:pt idx="10">
                  <c:v>43.787212090408907</c:v>
                </c:pt>
                <c:pt idx="11">
                  <c:v>43.777500285749412</c:v>
                </c:pt>
                <c:pt idx="12">
                  <c:v>36.020617844002231</c:v>
                </c:pt>
                <c:pt idx="13">
                  <c:v>34.379635242488703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34586</c:v>
                </c:pt>
                <c:pt idx="1">
                  <c:v>34046</c:v>
                </c:pt>
                <c:pt idx="2">
                  <c:v>34182</c:v>
                </c:pt>
                <c:pt idx="3">
                  <c:v>34167</c:v>
                </c:pt>
                <c:pt idx="4">
                  <c:v>34321</c:v>
                </c:pt>
                <c:pt idx="5">
                  <c:v>34159</c:v>
                </c:pt>
                <c:pt idx="6">
                  <c:v>34047</c:v>
                </c:pt>
                <c:pt idx="7">
                  <c:v>33997</c:v>
                </c:pt>
                <c:pt idx="8">
                  <c:v>33924</c:v>
                </c:pt>
                <c:pt idx="9">
                  <c:v>33919</c:v>
                </c:pt>
                <c:pt idx="10">
                  <c:v>33657</c:v>
                </c:pt>
                <c:pt idx="11">
                  <c:v>33716</c:v>
                </c:pt>
                <c:pt idx="12">
                  <c:v>33537</c:v>
                </c:pt>
                <c:pt idx="13">
                  <c:v>33398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6415</c:v>
                </c:pt>
                <c:pt idx="1">
                  <c:v>6150</c:v>
                </c:pt>
                <c:pt idx="2">
                  <c:v>6026</c:v>
                </c:pt>
                <c:pt idx="3">
                  <c:v>5946</c:v>
                </c:pt>
                <c:pt idx="4">
                  <c:v>5933</c:v>
                </c:pt>
                <c:pt idx="5">
                  <c:v>5820</c:v>
                </c:pt>
                <c:pt idx="6">
                  <c:v>5708</c:v>
                </c:pt>
                <c:pt idx="7">
                  <c:v>5701</c:v>
                </c:pt>
                <c:pt idx="8">
                  <c:v>5682</c:v>
                </c:pt>
                <c:pt idx="9">
                  <c:v>5867</c:v>
                </c:pt>
                <c:pt idx="10">
                  <c:v>5859</c:v>
                </c:pt>
                <c:pt idx="11">
                  <c:v>5984</c:v>
                </c:pt>
                <c:pt idx="12">
                  <c:v>5973</c:v>
                </c:pt>
                <c:pt idx="13">
                  <c:v>6091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33348</c:v>
                </c:pt>
                <c:pt idx="1">
                  <c:v>33510</c:v>
                </c:pt>
                <c:pt idx="2">
                  <c:v>33537</c:v>
                </c:pt>
                <c:pt idx="3">
                  <c:v>34014</c:v>
                </c:pt>
                <c:pt idx="4">
                  <c:v>34193</c:v>
                </c:pt>
                <c:pt idx="5">
                  <c:v>34328</c:v>
                </c:pt>
                <c:pt idx="6">
                  <c:v>34472</c:v>
                </c:pt>
                <c:pt idx="7">
                  <c:v>34560</c:v>
                </c:pt>
                <c:pt idx="8">
                  <c:v>34598</c:v>
                </c:pt>
                <c:pt idx="9">
                  <c:v>34685</c:v>
                </c:pt>
                <c:pt idx="10">
                  <c:v>34861</c:v>
                </c:pt>
                <c:pt idx="11">
                  <c:v>35056</c:v>
                </c:pt>
                <c:pt idx="12">
                  <c:v>35153</c:v>
                </c:pt>
                <c:pt idx="13">
                  <c:v>35188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57</c:v>
                </c:pt>
                <c:pt idx="6">
                  <c:v>57</c:v>
                </c:pt>
                <c:pt idx="7">
                  <c:v>57</c:v>
                </c:pt>
                <c:pt idx="8">
                  <c:v>57</c:v>
                </c:pt>
                <c:pt idx="9">
                  <c:v>57</c:v>
                </c:pt>
                <c:pt idx="10">
                  <c:v>57</c:v>
                </c:pt>
                <c:pt idx="11">
                  <c:v>123</c:v>
                </c:pt>
                <c:pt idx="12">
                  <c:v>123</c:v>
                </c:pt>
                <c:pt idx="13">
                  <c:v>123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1238</c:v>
                </c:pt>
                <c:pt idx="1">
                  <c:v>1238</c:v>
                </c:pt>
                <c:pt idx="2">
                  <c:v>1238</c:v>
                </c:pt>
                <c:pt idx="3">
                  <c:v>1238</c:v>
                </c:pt>
                <c:pt idx="4">
                  <c:v>1238</c:v>
                </c:pt>
                <c:pt idx="5">
                  <c:v>1014</c:v>
                </c:pt>
                <c:pt idx="6">
                  <c:v>1014</c:v>
                </c:pt>
                <c:pt idx="7">
                  <c:v>1014</c:v>
                </c:pt>
                <c:pt idx="8">
                  <c:v>1014</c:v>
                </c:pt>
                <c:pt idx="9">
                  <c:v>1014</c:v>
                </c:pt>
                <c:pt idx="10">
                  <c:v>1014</c:v>
                </c:pt>
                <c:pt idx="11">
                  <c:v>1015</c:v>
                </c:pt>
                <c:pt idx="12">
                  <c:v>1015</c:v>
                </c:pt>
                <c:pt idx="13">
                  <c:v>1015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822.46680000000003</c:v>
                </c:pt>
                <c:pt idx="1">
                  <c:v>809.17060000000004</c:v>
                </c:pt>
                <c:pt idx="2">
                  <c:v>757.2998</c:v>
                </c:pt>
                <c:pt idx="3">
                  <c:v>823.09780000000001</c:v>
                </c:pt>
                <c:pt idx="4">
                  <c:v>806.93820000000005</c:v>
                </c:pt>
                <c:pt idx="5">
                  <c:v>893.66750000000002</c:v>
                </c:pt>
                <c:pt idx="6">
                  <c:v>908.55070000000001</c:v>
                </c:pt>
                <c:pt idx="7">
                  <c:v>840.76850000000002</c:v>
                </c:pt>
                <c:pt idx="8">
                  <c:v>926.2296</c:v>
                </c:pt>
                <c:pt idx="9">
                  <c:v>944.35709999999995</c:v>
                </c:pt>
                <c:pt idx="10">
                  <c:v>962.0616</c:v>
                </c:pt>
                <c:pt idx="11">
                  <c:v>902.51949999999999</c:v>
                </c:pt>
                <c:pt idx="12">
                  <c:v>882.43079999999998</c:v>
                </c:pt>
                <c:pt idx="13">
                  <c:v>878.34900000000005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32.22</c:v>
                </c:pt>
                <c:pt idx="1">
                  <c:v>0</c:v>
                </c:pt>
                <c:pt idx="2">
                  <c:v>33.972999999999999</c:v>
                </c:pt>
                <c:pt idx="3">
                  <c:v>0</c:v>
                </c:pt>
                <c:pt idx="4">
                  <c:v>27.725000000000001</c:v>
                </c:pt>
                <c:pt idx="5">
                  <c:v>26.608000000000001</c:v>
                </c:pt>
                <c:pt idx="6">
                  <c:v>28.472999999999999</c:v>
                </c:pt>
                <c:pt idx="7">
                  <c:v>30.053000000000001</c:v>
                </c:pt>
                <c:pt idx="8">
                  <c:v>28.808</c:v>
                </c:pt>
                <c:pt idx="9">
                  <c:v>27.099</c:v>
                </c:pt>
                <c:pt idx="10">
                  <c:v>22.300999999999998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46.58</c:v>
                </c:pt>
                <c:pt idx="1">
                  <c:v>52.326000000000001</c:v>
                </c:pt>
                <c:pt idx="2">
                  <c:v>52.591000000000001</c:v>
                </c:pt>
                <c:pt idx="3">
                  <c:v>29.658999999999999</c:v>
                </c:pt>
                <c:pt idx="4">
                  <c:v>18.204999999999998</c:v>
                </c:pt>
                <c:pt idx="5">
                  <c:v>36.97</c:v>
                </c:pt>
                <c:pt idx="6">
                  <c:v>40.003999999999998</c:v>
                </c:pt>
                <c:pt idx="7">
                  <c:v>37.710999999999999</c:v>
                </c:pt>
                <c:pt idx="8">
                  <c:v>36.905999999999999</c:v>
                </c:pt>
                <c:pt idx="9">
                  <c:v>34.164000000000001</c:v>
                </c:pt>
                <c:pt idx="10">
                  <c:v>35.215000000000003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39.134</c:v>
                </c:pt>
                <c:pt idx="1">
                  <c:v>10.077999999999999</c:v>
                </c:pt>
                <c:pt idx="2">
                  <c:v>44.548000000000002</c:v>
                </c:pt>
                <c:pt idx="3">
                  <c:v>10.234</c:v>
                </c:pt>
                <c:pt idx="4">
                  <c:v>35.547000000000004</c:v>
                </c:pt>
                <c:pt idx="5">
                  <c:v>37.545000000000002</c:v>
                </c:pt>
                <c:pt idx="6">
                  <c:v>36.097999999999999</c:v>
                </c:pt>
                <c:pt idx="7">
                  <c:v>37.725999999999999</c:v>
                </c:pt>
                <c:pt idx="8">
                  <c:v>36.159999999999997</c:v>
                </c:pt>
                <c:pt idx="9">
                  <c:v>34.569000000000003</c:v>
                </c:pt>
                <c:pt idx="10">
                  <c:v>29.732999999999997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39.665999999999997</c:v>
                </c:pt>
                <c:pt idx="1">
                  <c:v>42.247999999999998</c:v>
                </c:pt>
                <c:pt idx="2">
                  <c:v>42.015999999999998</c:v>
                </c:pt>
                <c:pt idx="3">
                  <c:v>19.425000000000001</c:v>
                </c:pt>
                <c:pt idx="4">
                  <c:v>10.382999999999999</c:v>
                </c:pt>
                <c:pt idx="5">
                  <c:v>26.033000000000001</c:v>
                </c:pt>
                <c:pt idx="6">
                  <c:v>32.378999999999998</c:v>
                </c:pt>
                <c:pt idx="7">
                  <c:v>30.038</c:v>
                </c:pt>
                <c:pt idx="8">
                  <c:v>29.553999999999998</c:v>
                </c:pt>
                <c:pt idx="9">
                  <c:v>26.693999999999999</c:v>
                </c:pt>
                <c:pt idx="10">
                  <c:v>27.783000000000001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83.456029585828958</c:v>
                </c:pt>
                <c:pt idx="1">
                  <c:v>92.368116082775643</c:v>
                </c:pt>
                <c:pt idx="2">
                  <c:v>88.027711451455389</c:v>
                </c:pt>
                <c:pt idx="3">
                  <c:v>90.357512720492394</c:v>
                </c:pt>
                <c:pt idx="4">
                  <c:v>82.282434646807417</c:v>
                </c:pt>
                <c:pt idx="5">
                  <c:v>80.414530365219434</c:v>
                </c:pt>
                <c:pt idx="6">
                  <c:v>70.262473226531014</c:v>
                </c:pt>
                <c:pt idx="7">
                  <c:v>62.563374320603849</c:v>
                </c:pt>
                <c:pt idx="8">
                  <c:v>57.874259566690384</c:v>
                </c:pt>
                <c:pt idx="9">
                  <c:v>62.091256901927153</c:v>
                </c:pt>
                <c:pt idx="10">
                  <c:v>58.348695944590212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56.335903006478802</c:v>
                </c:pt>
                <c:pt idx="1">
                  <c:v>65.442164596314612</c:v>
                </c:pt>
                <c:pt idx="2">
                  <c:v>68.002055930522815</c:v>
                </c:pt>
                <c:pt idx="3">
                  <c:v>66.706851003276384</c:v>
                </c:pt>
                <c:pt idx="4">
                  <c:v>56.917046361681983</c:v>
                </c:pt>
                <c:pt idx="5">
                  <c:v>50.20392921196575</c:v>
                </c:pt>
                <c:pt idx="6">
                  <c:v>50.753962907882162</c:v>
                </c:pt>
                <c:pt idx="7">
                  <c:v>44.44866374166444</c:v>
                </c:pt>
                <c:pt idx="8">
                  <c:v>43.787212090408907</c:v>
                </c:pt>
                <c:pt idx="9">
                  <c:v>43.777500285749412</c:v>
                </c:pt>
                <c:pt idx="10">
                  <c:v>36.020617844002231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0.70409805973001416</c:v>
                </c:pt>
                <c:pt idx="1">
                  <c:v>0.64557766786307069</c:v>
                </c:pt>
                <c:pt idx="2">
                  <c:v>0.61786367228260608</c:v>
                </c:pt>
                <c:pt idx="3">
                  <c:v>0.29119947513405964</c:v>
                </c:pt>
                <c:pt idx="4">
                  <c:v>0.182423380405595</c:v>
                </c:pt>
                <c:pt idx="5">
                  <c:v>0.51854507024910756</c:v>
                </c:pt>
                <c:pt idx="6">
                  <c:v>0.63796003592404193</c:v>
                </c:pt>
                <c:pt idx="7">
                  <c:v>0.67579084434530601</c:v>
                </c:pt>
                <c:pt idx="8">
                  <c:v>0.67494591660640268</c:v>
                </c:pt>
                <c:pt idx="9">
                  <c:v>0.60976528640876992</c:v>
                </c:pt>
                <c:pt idx="10">
                  <c:v>0.77130825796276925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0.46891758683239648</c:v>
                </c:pt>
                <c:pt idx="1">
                  <c:v>0.10910691294135094</c:v>
                </c:pt>
                <c:pt idx="2">
                  <c:v>0.50606791049619493</c:v>
                </c:pt>
                <c:pt idx="3">
                  <c:v>0.11326119646140953</c:v>
                </c:pt>
                <c:pt idx="4">
                  <c:v>0.432012010249617</c:v>
                </c:pt>
                <c:pt idx="5">
                  <c:v>0.46689323222409579</c:v>
                </c:pt>
                <c:pt idx="6">
                  <c:v>0.51375931336230618</c:v>
                </c:pt>
                <c:pt idx="7">
                  <c:v>0.60300455993109348</c:v>
                </c:pt>
                <c:pt idx="8">
                  <c:v>0.62480280993196391</c:v>
                </c:pt>
                <c:pt idx="9">
                  <c:v>0.55674505115271822</c:v>
                </c:pt>
                <c:pt idx="10">
                  <c:v>0.50957437040641673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27.783000000000001</c:v>
                </c:pt>
                <c:pt idx="2">
                  <c:v>0</c:v>
                </c:pt>
                <c:pt idx="3">
                  <c:v>0</c:v>
                </c:pt>
                <c:pt idx="4">
                  <c:v>29.732999999999997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27.783000000000001</c:v>
                </c:pt>
                <c:pt idx="4" formatCode="#,##0">
                  <c:v>29.732999999999997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16.004999999999999</c:v>
                </c:pt>
                <c:pt idx="7">
                  <c:v>9.0950000000000006</c:v>
                </c:pt>
                <c:pt idx="8">
                  <c:v>0</c:v>
                </c:pt>
                <c:pt idx="9">
                  <c:v>0</c:v>
                </c:pt>
                <c:pt idx="10">
                  <c:v>0</c:v>
                </c:pt>
                <c:pt idx="11">
                  <c:v>2.6829999999999998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2.3460000000000001</c:v>
                </c:pt>
                <c:pt idx="27">
                  <c:v>0</c:v>
                </c:pt>
                <c:pt idx="28">
                  <c:v>0</c:v>
                </c:pt>
                <c:pt idx="29">
                  <c:v>0</c:v>
                </c:pt>
                <c:pt idx="30">
                  <c:v>0</c:v>
                </c:pt>
                <c:pt idx="31">
                  <c:v>0</c:v>
                </c:pt>
                <c:pt idx="32">
                  <c:v>5.0860000000000003</c:v>
                </c:pt>
                <c:pt idx="33">
                  <c:v>0</c:v>
                </c:pt>
                <c:pt idx="34">
                  <c:v>0</c:v>
                </c:pt>
                <c:pt idx="35">
                  <c:v>0</c:v>
                </c:pt>
                <c:pt idx="36">
                  <c:v>22.300999999999998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69.910730532324209</c:v>
                </c:pt>
                <c:pt idx="2">
                  <c:v>3.7034332129502681</c:v>
                </c:pt>
                <c:pt idx="3">
                  <c:v>6.517862143457311</c:v>
                </c:pt>
                <c:pt idx="4">
                  <c:v>69.909344335227672</c:v>
                </c:pt>
                <c:pt idx="5">
                  <c:v>94.689653473904386</c:v>
                </c:pt>
                <c:pt idx="7">
                  <c:v>110.40425641009264</c:v>
                </c:pt>
                <c:pt idx="8">
                  <c:v>4.8074671766598502</c:v>
                </c:pt>
                <c:pt idx="9">
                  <c:v>0</c:v>
                </c:pt>
                <c:pt idx="10">
                  <c:v>5.7288151273543759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80.132025888731789</c:v>
                </c:pt>
                <c:pt idx="4" formatCode="#,##0">
                  <c:v>69.909344335227672</c:v>
                </c:pt>
                <c:pt idx="5" formatCode="#,##0">
                  <c:v>94.689653473904386</c:v>
                </c:pt>
                <c:pt idx="6" formatCode="#,##0">
                  <c:v>115.2117235867525</c:v>
                </c:pt>
                <c:pt idx="10" formatCode="#,##0">
                  <c:v>5.7288151273543759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35.215000000000003</c:v>
                </c:pt>
                <c:pt idx="2" formatCode="#,##0_);[Red]\(#,##0\)">
                  <c:v>0</c:v>
                </c:pt>
                <c:pt idx="3" formatCode="#,##0_);[Red]\(#,##0\)">
                  <c:v>22.300999999999998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35.215000000000003</c:v>
                </c:pt>
                <c:pt idx="1">
                  <c:v>22.300999999999998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城陽市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16.004999999999999</c:v>
                </c:pt>
                <c:pt idx="2">
                  <c:v>9.0950000000000006</c:v>
                </c:pt>
                <c:pt idx="3">
                  <c:v>0</c:v>
                </c:pt>
                <c:pt idx="4">
                  <c:v>0</c:v>
                </c:pt>
                <c:pt idx="5">
                  <c:v>0</c:v>
                </c:pt>
                <c:pt idx="6">
                  <c:v>2.6829999999999998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城陽市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2.3460000000000001</c:v>
                </c:pt>
                <c:pt idx="3">
                  <c:v>0</c:v>
                </c:pt>
                <c:pt idx="4">
                  <c:v>0</c:v>
                </c:pt>
                <c:pt idx="5">
                  <c:v>0</c:v>
                </c:pt>
                <c:pt idx="6">
                  <c:v>0</c:v>
                </c:pt>
                <c:pt idx="7">
                  <c:v>0</c:v>
                </c:pt>
                <c:pt idx="8">
                  <c:v>5.0860000000000003</c:v>
                </c:pt>
                <c:pt idx="9">
                  <c:v>0</c:v>
                </c:pt>
                <c:pt idx="10">
                  <c:v>0</c:v>
                </c:pt>
                <c:pt idx="11">
                  <c:v>0</c:v>
                </c:pt>
                <c:pt idx="12">
                  <c:v>22.300999999999998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城陽市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城陽市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19,816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8863.9999999999854</c:v>
                </c:pt>
                <c:pt idx="1">
                  <c:v>10951.900000000005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10637.86367999998</c:v>
                </c:pt>
                <c:pt idx="1">
                  <c:v>14486.735244000005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城陽市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12.465586908000002</c:v>
                </c:pt>
                <c:pt idx="1">
                  <c:v>0.54630658800000009</c:v>
                </c:pt>
                <c:pt idx="2">
                  <c:v>0</c:v>
                </c:pt>
                <c:pt idx="3">
                  <c:v>0</c:v>
                </c:pt>
                <c:pt idx="4">
                  <c:v>5.1609919499999997</c:v>
                </c:pt>
                <c:pt idx="5">
                  <c:v>26.29024772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272,128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城陽市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264728</c:v>
                </c:pt>
                <c:pt idx="1">
                  <c:v>7400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2401</c:v>
                </c:pt>
                <c:pt idx="1">
                  <c:v>2401</c:v>
                </c:pt>
                <c:pt idx="2">
                  <c:v>2401</c:v>
                </c:pt>
                <c:pt idx="3">
                  <c:v>2401</c:v>
                </c:pt>
                <c:pt idx="4">
                  <c:v>2401</c:v>
                </c:pt>
                <c:pt idx="5">
                  <c:v>2401</c:v>
                </c:pt>
                <c:pt idx="6">
                  <c:v>2401</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8612.1</c:v>
                </c:pt>
                <c:pt idx="1">
                  <c:v>9284.4</c:v>
                </c:pt>
                <c:pt idx="2">
                  <c:v>9377.7999999999993</c:v>
                </c:pt>
                <c:pt idx="3">
                  <c:v>9475</c:v>
                </c:pt>
                <c:pt idx="4">
                  <c:v>10889.2</c:v>
                </c:pt>
                <c:pt idx="5">
                  <c:v>10951.900000000011</c:v>
                </c:pt>
                <c:pt idx="6">
                  <c:v>10951.900000000011</c:v>
                </c:pt>
                <c:pt idx="7">
                  <c:v>10951.900000000005</c:v>
                </c:pt>
                <c:pt idx="8">
                  <c:v>10951.900000000005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5229.1000000000004</c:v>
                </c:pt>
                <c:pt idx="1">
                  <c:v>5777.3</c:v>
                </c:pt>
                <c:pt idx="2">
                  <c:v>6038.3</c:v>
                </c:pt>
                <c:pt idx="3">
                  <c:v>6470.1</c:v>
                </c:pt>
                <c:pt idx="4">
                  <c:v>6882.8000000000029</c:v>
                </c:pt>
                <c:pt idx="5">
                  <c:v>7286.0000000000036</c:v>
                </c:pt>
                <c:pt idx="6">
                  <c:v>7769.1999999999953</c:v>
                </c:pt>
                <c:pt idx="7">
                  <c:v>8286.4999999999927</c:v>
                </c:pt>
                <c:pt idx="8">
                  <c:v>8863.9999999999854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9.8427566783338458E-2</c:v>
                </c:pt>
                <c:pt idx="1">
                  <c:v>0.10669797312993892</c:v>
                </c:pt>
                <c:pt idx="2">
                  <c:v>0.10570845457140916</c:v>
                </c:pt>
                <c:pt idx="3">
                  <c:v>0.11334485876079302</c:v>
                </c:pt>
                <c:pt idx="4">
                  <c:v>0.12378985817862749</c:v>
                </c:pt>
                <c:pt idx="5">
                  <c:v>0.11403788564731619</c:v>
                </c:pt>
                <c:pt idx="6">
                  <c:v>0.11849311699471121</c:v>
                </c:pt>
                <c:pt idx="7">
                  <c:v>7.2147301560425564E-2</c:v>
                </c:pt>
                <c:pt idx="8">
                  <c:v>7.4193963417415978E-2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61.26000923438027</c:v>
                </c:pt>
                <c:pt idx="2">
                  <c:v>2.5043126549404189</c:v>
                </c:pt>
                <c:pt idx="3">
                  <c:v>4.2377340412021303</c:v>
                </c:pt>
                <c:pt idx="4">
                  <c:v>88.027711451455389</c:v>
                </c:pt>
                <c:pt idx="5">
                  <c:v>120.7834200158418</c:v>
                </c:pt>
                <c:pt idx="7">
                  <c:v>92.453349226591342</c:v>
                </c:pt>
                <c:pt idx="8">
                  <c:v>6.1242642968815701</c:v>
                </c:pt>
                <c:pt idx="9">
                  <c:v>0</c:v>
                </c:pt>
                <c:pt idx="10">
                  <c:v>6.0688462053332319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68.002055930522815</c:v>
                </c:pt>
                <c:pt idx="4" formatCode="#,##0">
                  <c:v>88.027711451455389</c:v>
                </c:pt>
                <c:pt idx="5" formatCode="#,##0">
                  <c:v>120.7834200158418</c:v>
                </c:pt>
                <c:pt idx="6" formatCode="#,##0">
                  <c:v>98.577613523472905</c:v>
                </c:pt>
                <c:pt idx="10" formatCode="#,##0">
                  <c:v>6.0688462053332319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1376</c:v>
                </c:pt>
                <c:pt idx="1">
                  <c:v>1503</c:v>
                </c:pt>
                <c:pt idx="2">
                  <c:v>1563</c:v>
                </c:pt>
                <c:pt idx="3">
                  <c:v>1661</c:v>
                </c:pt>
                <c:pt idx="4">
                  <c:v>1750</c:v>
                </c:pt>
                <c:pt idx="5">
                  <c:v>1822</c:v>
                </c:pt>
                <c:pt idx="6">
                  <c:v>1932</c:v>
                </c:pt>
                <c:pt idx="7">
                  <c:v>2030</c:v>
                </c:pt>
                <c:pt idx="8">
                  <c:v>2145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338634.00426054531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25124.598923999984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361441.48600000009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346266.30300000007</c:v>
                </c:pt>
                <c:pt idx="1">
                  <c:v>15175.183000000001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25124.598923999984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29.509529648546195</c:v>
                </c:pt>
                <c:pt idx="2">
                  <c:v>2.0797649171860115</c:v>
                </c:pt>
                <c:pt idx="3">
                  <c:v>2.7903406767564976</c:v>
                </c:pt>
                <c:pt idx="4">
                  <c:v>67.243287553318922</c:v>
                </c:pt>
                <c:pt idx="5">
                  <c:v>83.017806804337042</c:v>
                </c:pt>
                <c:pt idx="7">
                  <c:v>75.653587147153132</c:v>
                </c:pt>
                <c:pt idx="8">
                  <c:v>4.3911604224459229</c:v>
                </c:pt>
                <c:pt idx="9">
                  <c:v>0</c:v>
                </c:pt>
                <c:pt idx="10">
                  <c:v>7.7582198105938591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34.379635242488703</c:v>
                </c:pt>
                <c:pt idx="4">
                  <c:v>67.243287553318922</c:v>
                </c:pt>
                <c:pt idx="5">
                  <c:v>83.017806804337042</c:v>
                </c:pt>
                <c:pt idx="6">
                  <c:v>80.044747569599053</c:v>
                </c:pt>
                <c:pt idx="10">
                  <c:v>7.7582198105938591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城陽市</c:v>
                </c:pt>
              </c:strCache>
            </c:strRef>
          </c:cat>
          <c:val>
            <c:numRef>
              <c:f>①CO2排出量の現状把握!$AX$43:$AX$45</c:f>
              <c:numCache>
                <c:formatCode>0%</c:formatCode>
                <c:ptCount val="3"/>
                <c:pt idx="0">
                  <c:v>0.42072759503743129</c:v>
                </c:pt>
                <c:pt idx="1">
                  <c:v>0.1959352639572185</c:v>
                </c:pt>
                <c:pt idx="2">
                  <c:v>0.12618987197552933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城陽市</c:v>
                </c:pt>
              </c:strCache>
            </c:strRef>
          </c:cat>
          <c:val>
            <c:numRef>
              <c:f>①CO2排出量の現状把握!$AY$43:$AY$45</c:f>
              <c:numCache>
                <c:formatCode>0%</c:formatCode>
                <c:ptCount val="3"/>
                <c:pt idx="0">
                  <c:v>0.19118662390594171</c:v>
                </c:pt>
                <c:pt idx="1">
                  <c:v>0.29778426235991073</c:v>
                </c:pt>
                <c:pt idx="2">
                  <c:v>0.24681535413965519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城陽市</c:v>
                </c:pt>
              </c:strCache>
            </c:strRef>
          </c:cat>
          <c:val>
            <c:numRef>
              <c:f>①CO2排出量の現状把握!$AZ$43:$AZ$45</c:f>
              <c:numCache>
                <c:formatCode>0%</c:formatCode>
                <c:ptCount val="3"/>
                <c:pt idx="0">
                  <c:v>0.18034974026133399</c:v>
                </c:pt>
                <c:pt idx="1">
                  <c:v>0.24481627411138518</c:v>
                </c:pt>
                <c:pt idx="2">
                  <c:v>0.30471546130255489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城陽市</c:v>
                </c:pt>
              </c:strCache>
            </c:strRef>
          </c:cat>
          <c:val>
            <c:numRef>
              <c:f>①CO2排出量の現状把握!$BA$43:$BA$45</c:f>
              <c:numCache>
                <c:formatCode>0%</c:formatCode>
                <c:ptCount val="3"/>
                <c:pt idx="0">
                  <c:v>0.19226168778726088</c:v>
                </c:pt>
                <c:pt idx="1">
                  <c:v>0.23931113154670292</c:v>
                </c:pt>
                <c:pt idx="2">
                  <c:v>0.29380289746756716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城陽市</c:v>
                </c:pt>
              </c:strCache>
            </c:strRef>
          </c:cat>
          <c:val>
            <c:numRef>
              <c:f>①CO2排出量の現状把握!$BB$43:$BB$45</c:f>
              <c:numCache>
                <c:formatCode>0%</c:formatCode>
                <c:ptCount val="3"/>
                <c:pt idx="0">
                  <c:v>1.5474353008032191E-2</c:v>
                </c:pt>
                <c:pt idx="1">
                  <c:v>2.2153068024782667E-2</c:v>
                </c:pt>
                <c:pt idx="2">
                  <c:v>2.8476415114693496E-2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18042</c:v>
                </c:pt>
                <c:pt idx="1">
                  <c:v>18042</c:v>
                </c:pt>
                <c:pt idx="2">
                  <c:v>18042</c:v>
                </c:pt>
                <c:pt idx="3">
                  <c:v>18042</c:v>
                </c:pt>
                <c:pt idx="4">
                  <c:v>18042</c:v>
                </c:pt>
                <c:pt idx="5">
                  <c:v>18494</c:v>
                </c:pt>
                <c:pt idx="6">
                  <c:v>18494</c:v>
                </c:pt>
                <c:pt idx="7">
                  <c:v>18494</c:v>
                </c:pt>
                <c:pt idx="8">
                  <c:v>18494</c:v>
                </c:pt>
                <c:pt idx="9">
                  <c:v>18494</c:v>
                </c:pt>
                <c:pt idx="10">
                  <c:v>18494</c:v>
                </c:pt>
                <c:pt idx="11">
                  <c:v>18802</c:v>
                </c:pt>
                <c:pt idx="12">
                  <c:v>18802</c:v>
                </c:pt>
                <c:pt idx="13">
                  <c:v>18802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6.5400581412037964</c:v>
                </c:pt>
                <c:pt idx="1">
                  <c:v>6.6135103002970537</c:v>
                </c:pt>
                <c:pt idx="2">
                  <c:v>5.9826164192679396</c:v>
                </c:pt>
                <c:pt idx="3">
                  <c:v>5.7385234033524126</c:v>
                </c:pt>
                <c:pt idx="4">
                  <c:v>6.0688462053332319</c:v>
                </c:pt>
                <c:pt idx="5">
                  <c:v>6.1565411717515257</c:v>
                </c:pt>
                <c:pt idx="6">
                  <c:v>6.4468779143638422</c:v>
                </c:pt>
                <c:pt idx="7">
                  <c:v>9.871725743123811</c:v>
                </c:pt>
                <c:pt idx="8">
                  <c:v>9.9897815375357251</c:v>
                </c:pt>
                <c:pt idx="9">
                  <c:v>9.5098010619942404</c:v>
                </c:pt>
                <c:pt idx="10">
                  <c:v>10.06767528254086</c:v>
                </c:pt>
                <c:pt idx="11">
                  <c:v>9.0134672766794708</c:v>
                </c:pt>
                <c:pt idx="12">
                  <c:v>7.2505048459271748</c:v>
                </c:pt>
                <c:pt idx="13">
                  <c:v>7.7582198105938591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80362</c:v>
                </c:pt>
                <c:pt idx="1">
                  <c:v>79878</c:v>
                </c:pt>
                <c:pt idx="2">
                  <c:v>79406</c:v>
                </c:pt>
                <c:pt idx="3">
                  <c:v>79370</c:v>
                </c:pt>
                <c:pt idx="4">
                  <c:v>79171</c:v>
                </c:pt>
                <c:pt idx="5">
                  <c:v>78560</c:v>
                </c:pt>
                <c:pt idx="6">
                  <c:v>78217</c:v>
                </c:pt>
                <c:pt idx="7">
                  <c:v>77602</c:v>
                </c:pt>
                <c:pt idx="8">
                  <c:v>77016</c:v>
                </c:pt>
                <c:pt idx="9">
                  <c:v>76409</c:v>
                </c:pt>
                <c:pt idx="10">
                  <c:v>76039</c:v>
                </c:pt>
                <c:pt idx="11">
                  <c:v>75734</c:v>
                </c:pt>
                <c:pt idx="12">
                  <c:v>75274</c:v>
                </c:pt>
                <c:pt idx="13">
                  <c:v>74591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城陽市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2395</v>
      </c>
      <c r="B624" s="70">
        <v>517</v>
      </c>
      <c r="C624" s="70">
        <v>7</v>
      </c>
      <c r="D624" s="70">
        <v>31</v>
      </c>
      <c r="E624" s="70">
        <v>2010</v>
      </c>
      <c r="F624" s="70" t="s">
        <v>177</v>
      </c>
      <c r="G624" s="70" t="s">
        <v>2388</v>
      </c>
      <c r="H624" s="70" t="s">
        <v>2389</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2396</v>
      </c>
      <c r="B625" s="70">
        <v>518</v>
      </c>
      <c r="C625" s="70">
        <v>8</v>
      </c>
      <c r="D625" s="70">
        <v>31</v>
      </c>
      <c r="E625" s="70">
        <v>2011</v>
      </c>
      <c r="F625" s="70" t="s">
        <v>178</v>
      </c>
      <c r="G625" s="70" t="s">
        <v>2388</v>
      </c>
      <c r="H625" s="70" t="s">
        <v>2389</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2397</v>
      </c>
      <c r="B626" s="70">
        <v>519</v>
      </c>
      <c r="C626" s="70">
        <v>9</v>
      </c>
      <c r="D626" s="70">
        <v>31</v>
      </c>
      <c r="E626" s="70">
        <v>2012</v>
      </c>
      <c r="F626" s="70" t="s">
        <v>179</v>
      </c>
      <c r="G626" s="70" t="s">
        <v>2388</v>
      </c>
      <c r="H626" s="70" t="s">
        <v>2389</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2398</v>
      </c>
      <c r="B627" s="70">
        <v>520</v>
      </c>
      <c r="C627" s="70">
        <v>10</v>
      </c>
      <c r="D627" s="70">
        <v>31</v>
      </c>
      <c r="E627" s="70">
        <v>2013</v>
      </c>
      <c r="F627" s="70" t="s">
        <v>180</v>
      </c>
      <c r="G627" s="70" t="s">
        <v>2388</v>
      </c>
      <c r="H627" s="70" t="s">
        <v>2389</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2399</v>
      </c>
      <c r="B628" s="70">
        <v>521</v>
      </c>
      <c r="C628" s="70">
        <v>11</v>
      </c>
      <c r="D628" s="70">
        <v>31</v>
      </c>
      <c r="E628" s="70">
        <v>2014</v>
      </c>
      <c r="F628" s="70" t="s">
        <v>181</v>
      </c>
      <c r="G628" s="70" t="s">
        <v>2388</v>
      </c>
      <c r="H628" s="70" t="s">
        <v>2389</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2400</v>
      </c>
      <c r="B629" s="70">
        <v>522</v>
      </c>
      <c r="C629" s="70">
        <v>12</v>
      </c>
      <c r="D629" s="70">
        <v>31</v>
      </c>
      <c r="E629" s="70">
        <v>2015</v>
      </c>
      <c r="F629" s="70" t="s">
        <v>182</v>
      </c>
      <c r="G629" s="70" t="s">
        <v>2388</v>
      </c>
      <c r="H629" s="70" t="s">
        <v>2389</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2401</v>
      </c>
      <c r="B630" s="70">
        <v>523</v>
      </c>
      <c r="C630" s="70">
        <v>13</v>
      </c>
      <c r="D630" s="70">
        <v>31</v>
      </c>
      <c r="E630" s="70">
        <v>2016</v>
      </c>
      <c r="F630" s="70" t="s">
        <v>155</v>
      </c>
      <c r="G630" s="70" t="s">
        <v>2388</v>
      </c>
      <c r="H630" s="70" t="s">
        <v>2389</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2402</v>
      </c>
      <c r="B631" s="70">
        <v>524</v>
      </c>
      <c r="C631" s="70">
        <v>14</v>
      </c>
      <c r="D631" s="70">
        <v>31</v>
      </c>
      <c r="E631" s="70">
        <v>2017</v>
      </c>
      <c r="F631" s="70" t="s">
        <v>156</v>
      </c>
      <c r="G631" s="70" t="s">
        <v>2388</v>
      </c>
      <c r="H631" s="70" t="s">
        <v>2389</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2403</v>
      </c>
      <c r="B632" s="70">
        <v>525</v>
      </c>
      <c r="C632" s="70">
        <v>15</v>
      </c>
      <c r="D632" s="70">
        <v>31</v>
      </c>
      <c r="E632" s="70">
        <v>2018</v>
      </c>
      <c r="F632" s="70" t="s">
        <v>183</v>
      </c>
      <c r="G632" s="70" t="s">
        <v>2388</v>
      </c>
      <c r="H632" s="70" t="s">
        <v>2389</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2404</v>
      </c>
      <c r="B633" s="70">
        <v>526</v>
      </c>
      <c r="C633" s="70">
        <v>16</v>
      </c>
      <c r="D633" s="70">
        <v>31</v>
      </c>
      <c r="E633" s="70">
        <v>2019</v>
      </c>
      <c r="F633" s="70" t="s">
        <v>158</v>
      </c>
      <c r="G633" s="70" t="s">
        <v>2388</v>
      </c>
      <c r="H633" s="70" t="s">
        <v>2389</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2405</v>
      </c>
      <c r="B634" s="70">
        <v>527</v>
      </c>
      <c r="C634" s="70">
        <v>17</v>
      </c>
      <c r="D634" s="70">
        <v>31</v>
      </c>
      <c r="E634" s="70">
        <v>2020</v>
      </c>
      <c r="F634" s="70" t="s">
        <v>159</v>
      </c>
      <c r="G634" s="1064" t="s">
        <v>2388</v>
      </c>
      <c r="H634" s="70" t="s">
        <v>2389</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2406</v>
      </c>
      <c r="B635" s="70">
        <v>527</v>
      </c>
      <c r="C635" s="70">
        <v>18</v>
      </c>
      <c r="D635" s="70">
        <v>31</v>
      </c>
      <c r="E635" s="70">
        <v>2021</v>
      </c>
      <c r="F635" s="70" t="s">
        <v>160</v>
      </c>
      <c r="G635" s="1064" t="s">
        <v>2388</v>
      </c>
      <c r="H635" s="70" t="s">
        <v>2389</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2407</v>
      </c>
      <c r="B636" s="70">
        <v>527</v>
      </c>
      <c r="C636" s="70">
        <v>19</v>
      </c>
      <c r="D636" s="70">
        <v>31</v>
      </c>
      <c r="E636" s="70">
        <v>2022</v>
      </c>
      <c r="F636" s="70" t="s">
        <v>161</v>
      </c>
      <c r="G636" s="70" t="s">
        <v>2388</v>
      </c>
      <c r="H636" s="70" t="s">
        <v>2389</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2184</v>
      </c>
      <c r="B9" s="70">
        <v>1</v>
      </c>
      <c r="C9" s="70">
        <v>1</v>
      </c>
      <c r="D9" s="70">
        <v>1</v>
      </c>
      <c r="E9" s="70">
        <v>1990</v>
      </c>
      <c r="F9" s="70" t="s">
        <v>787</v>
      </c>
      <c r="G9" s="1073" t="s">
        <v>2185</v>
      </c>
      <c r="H9" s="70" t="s">
        <v>2186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2187</v>
      </c>
      <c r="B10" s="70">
        <v>2</v>
      </c>
      <c r="C10" s="70">
        <v>2</v>
      </c>
      <c r="D10" s="70">
        <v>1</v>
      </c>
      <c r="E10" s="70">
        <v>2005</v>
      </c>
      <c r="F10" s="70" t="s">
        <v>789</v>
      </c>
      <c r="G10" s="1073" t="s">
        <v>2185</v>
      </c>
      <c r="H10" s="70" t="s">
        <v>2186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2188</v>
      </c>
      <c r="B11" s="70">
        <v>3</v>
      </c>
      <c r="C11" s="70">
        <v>3</v>
      </c>
      <c r="D11" s="70">
        <v>1</v>
      </c>
      <c r="E11" s="70">
        <v>2006</v>
      </c>
      <c r="F11" s="70" t="s">
        <v>790</v>
      </c>
      <c r="G11" s="1073" t="s">
        <v>2185</v>
      </c>
      <c r="H11" s="70" t="s">
        <v>2186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2189</v>
      </c>
      <c r="B12" s="70">
        <v>4</v>
      </c>
      <c r="C12" s="70">
        <v>4</v>
      </c>
      <c r="D12" s="70">
        <v>1</v>
      </c>
      <c r="E12" s="70">
        <v>2007</v>
      </c>
      <c r="F12" s="70" t="s">
        <v>791</v>
      </c>
      <c r="G12" s="1073" t="s">
        <v>2185</v>
      </c>
      <c r="H12" s="70" t="s">
        <v>2186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2190</v>
      </c>
      <c r="B13" s="70">
        <v>5</v>
      </c>
      <c r="C13" s="70">
        <v>5</v>
      </c>
      <c r="D13" s="70">
        <v>1</v>
      </c>
      <c r="E13" s="70">
        <v>2008</v>
      </c>
      <c r="F13" s="70" t="s">
        <v>792</v>
      </c>
      <c r="G13" s="1073" t="s">
        <v>2185</v>
      </c>
      <c r="H13" s="70" t="s">
        <v>2186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2191</v>
      </c>
      <c r="B14" s="70">
        <v>6</v>
      </c>
      <c r="C14" s="70">
        <v>6</v>
      </c>
      <c r="D14" s="70">
        <v>1</v>
      </c>
      <c r="E14" s="70">
        <v>2009</v>
      </c>
      <c r="F14" s="70" t="s">
        <v>176</v>
      </c>
      <c r="G14" s="1073" t="s">
        <v>2185</v>
      </c>
      <c r="H14" s="70" t="s">
        <v>2186</v>
      </c>
      <c r="I14" s="1066"/>
      <c r="J14" s="73">
        <v>0</v>
      </c>
      <c r="K14" s="73">
        <v>0</v>
      </c>
      <c r="L14" s="73">
        <v>0</v>
      </c>
      <c r="M14" s="73">
        <v>0</v>
      </c>
      <c r="N14" s="73">
        <v>0</v>
      </c>
      <c r="O14" s="73">
        <v>0</v>
      </c>
      <c r="P14" s="73">
        <v>0</v>
      </c>
      <c r="Q14" s="73">
        <v>0</v>
      </c>
      <c r="R14" s="73">
        <v>2.8159999999999998</v>
      </c>
      <c r="S14" s="73">
        <v>45.653700000000001</v>
      </c>
      <c r="T14" s="73">
        <v>9.7200000000000006</v>
      </c>
      <c r="U14" s="73">
        <v>0</v>
      </c>
      <c r="V14" s="73">
        <v>0</v>
      </c>
      <c r="W14" s="73">
        <v>0</v>
      </c>
      <c r="X14" s="73">
        <v>0</v>
      </c>
      <c r="Y14" s="73">
        <v>0</v>
      </c>
      <c r="Z14" s="73">
        <v>0</v>
      </c>
      <c r="AA14" s="73">
        <v>3.83</v>
      </c>
      <c r="AB14" s="73">
        <v>0</v>
      </c>
      <c r="AC14" s="73">
        <v>0</v>
      </c>
      <c r="AD14" s="73">
        <v>0</v>
      </c>
      <c r="AE14" s="73">
        <v>0</v>
      </c>
      <c r="AF14" s="73">
        <v>0</v>
      </c>
      <c r="AG14" s="73">
        <v>0</v>
      </c>
      <c r="AH14" s="73">
        <v>0</v>
      </c>
      <c r="AI14" s="73">
        <v>0</v>
      </c>
      <c r="AJ14" s="73">
        <v>0</v>
      </c>
      <c r="AK14" s="73">
        <v>0</v>
      </c>
      <c r="AL14" s="73">
        <v>3.22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3.5960000000000001</v>
      </c>
      <c r="CJ14" s="73">
        <v>0</v>
      </c>
      <c r="CK14" s="73">
        <v>0</v>
      </c>
      <c r="CL14" s="73">
        <v>0</v>
      </c>
      <c r="CM14" s="73">
        <v>0</v>
      </c>
      <c r="CN14" s="73">
        <v>0</v>
      </c>
      <c r="CO14" s="73">
        <v>0</v>
      </c>
      <c r="CP14" s="73">
        <v>0</v>
      </c>
      <c r="CQ14" s="73">
        <v>0</v>
      </c>
      <c r="CR14" s="73">
        <v>0</v>
      </c>
      <c r="CS14" s="73">
        <v>28.277999999999999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2.8159999999999998</v>
      </c>
      <c r="DT14" s="73">
        <v>45.653700000000001</v>
      </c>
      <c r="DU14" s="73">
        <v>9.7200000000000006</v>
      </c>
      <c r="DV14" s="73">
        <v>0</v>
      </c>
      <c r="DW14" s="73">
        <v>0</v>
      </c>
      <c r="DX14" s="73">
        <v>0</v>
      </c>
      <c r="DY14" s="73">
        <v>0</v>
      </c>
      <c r="DZ14" s="73">
        <v>0</v>
      </c>
      <c r="EA14" s="73">
        <v>0</v>
      </c>
      <c r="EB14" s="73">
        <v>3.83</v>
      </c>
      <c r="EC14" s="73">
        <v>0</v>
      </c>
      <c r="ED14" s="73">
        <v>0</v>
      </c>
      <c r="EE14" s="73">
        <v>0</v>
      </c>
      <c r="EF14" s="73">
        <v>0</v>
      </c>
      <c r="EG14" s="73">
        <v>0</v>
      </c>
      <c r="EH14" s="73">
        <v>0</v>
      </c>
      <c r="EI14" s="73">
        <v>0</v>
      </c>
      <c r="EJ14" s="73">
        <v>0</v>
      </c>
      <c r="EK14" s="73">
        <v>0</v>
      </c>
      <c r="EL14" s="73">
        <v>0</v>
      </c>
      <c r="EM14" s="73">
        <v>3.22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3.5960000000000001</v>
      </c>
      <c r="GK14" s="73">
        <v>0</v>
      </c>
      <c r="GL14" s="73">
        <v>0</v>
      </c>
      <c r="GM14" s="73">
        <v>0</v>
      </c>
      <c r="GN14" s="73">
        <v>0</v>
      </c>
      <c r="GO14" s="73">
        <v>0</v>
      </c>
      <c r="GP14" s="73">
        <v>0</v>
      </c>
      <c r="GQ14" s="73">
        <v>0</v>
      </c>
      <c r="GR14" s="73">
        <v>0</v>
      </c>
      <c r="GS14" s="73">
        <v>0</v>
      </c>
      <c r="GT14" s="73">
        <v>28.277999999999999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65.239699999999999</v>
      </c>
      <c r="HL14" s="73">
        <v>0</v>
      </c>
      <c r="HM14" s="73">
        <v>0</v>
      </c>
      <c r="HN14" s="73">
        <v>0</v>
      </c>
      <c r="HO14" s="73">
        <v>3.5</v>
      </c>
      <c r="HP14" s="73">
        <v>0</v>
      </c>
      <c r="HQ14" s="73">
        <v>0</v>
      </c>
      <c r="HR14" s="73">
        <v>0</v>
      </c>
      <c r="HS14" s="73">
        <v>0</v>
      </c>
      <c r="HT14" s="73">
        <v>3.5960000000000001</v>
      </c>
      <c r="HU14" s="73">
        <v>0</v>
      </c>
      <c r="HV14" s="73">
        <v>0</v>
      </c>
      <c r="HW14" s="73">
        <v>0</v>
      </c>
      <c r="HX14" s="73">
        <v>28.277999999999999</v>
      </c>
      <c r="HY14" s="73">
        <v>0</v>
      </c>
      <c r="HZ14" s="73">
        <v>0</v>
      </c>
      <c r="IA14" s="73">
        <v>0</v>
      </c>
      <c r="IB14" s="73">
        <v>0</v>
      </c>
      <c r="IC14" s="73">
        <v>0</v>
      </c>
      <c r="ID14" s="73">
        <v>0</v>
      </c>
      <c r="IE14" s="73">
        <v>0</v>
      </c>
      <c r="IF14" s="73">
        <v>65.239699999999999</v>
      </c>
      <c r="IG14" s="73">
        <v>0</v>
      </c>
      <c r="IH14" s="73">
        <v>0</v>
      </c>
      <c r="II14" s="73">
        <v>0</v>
      </c>
      <c r="IJ14" s="73">
        <v>3.5</v>
      </c>
      <c r="IK14" s="73">
        <v>0</v>
      </c>
      <c r="IL14" s="73">
        <v>0</v>
      </c>
      <c r="IM14" s="73">
        <v>0</v>
      </c>
      <c r="IN14" s="73">
        <v>0</v>
      </c>
      <c r="IO14" s="73">
        <v>3.5960000000000001</v>
      </c>
      <c r="IP14" s="73">
        <v>0</v>
      </c>
      <c r="IQ14" s="73">
        <v>0</v>
      </c>
      <c r="IR14" s="73">
        <v>0</v>
      </c>
      <c r="IS14" s="73">
        <v>28.277999999999999</v>
      </c>
      <c r="IT14" s="73">
        <v>0</v>
      </c>
      <c r="IU14" s="73">
        <v>0</v>
      </c>
      <c r="IV14" s="74">
        <v>0</v>
      </c>
      <c r="IW14" s="71">
        <v>0</v>
      </c>
      <c r="IX14" s="71">
        <v>0</v>
      </c>
      <c r="IY14" s="71">
        <v>0</v>
      </c>
      <c r="IZ14" s="71">
        <v>0</v>
      </c>
      <c r="JA14" s="71">
        <v>0</v>
      </c>
      <c r="JB14" s="71">
        <v>0</v>
      </c>
      <c r="JC14" s="71">
        <v>0</v>
      </c>
      <c r="JD14" s="71">
        <v>0</v>
      </c>
      <c r="JE14" s="71">
        <v>1</v>
      </c>
      <c r="JF14" s="71">
        <v>1</v>
      </c>
      <c r="JG14" s="71">
        <v>1</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1</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1</v>
      </c>
      <c r="SC14" s="71">
        <v>0</v>
      </c>
      <c r="SD14" s="71">
        <v>0</v>
      </c>
      <c r="SE14" s="71">
        <v>0</v>
      </c>
      <c r="SF14" s="71">
        <v>1</v>
      </c>
      <c r="SG14" s="71">
        <v>0</v>
      </c>
      <c r="SH14" s="71">
        <v>0</v>
      </c>
    </row>
    <row r="15" spans="1:503">
      <c r="A15" s="16" t="s">
        <v>2192</v>
      </c>
      <c r="B15" s="70">
        <v>7</v>
      </c>
      <c r="C15" s="70">
        <v>7</v>
      </c>
      <c r="D15" s="70">
        <v>1</v>
      </c>
      <c r="E15" s="70">
        <v>2010</v>
      </c>
      <c r="F15" s="70" t="s">
        <v>177</v>
      </c>
      <c r="G15" s="1073" t="s">
        <v>2185</v>
      </c>
      <c r="H15" s="70" t="s">
        <v>2186</v>
      </c>
      <c r="I15" s="1066"/>
      <c r="J15" s="73">
        <v>0</v>
      </c>
      <c r="K15" s="73">
        <v>0</v>
      </c>
      <c r="L15" s="73">
        <v>0</v>
      </c>
      <c r="M15" s="73">
        <v>0</v>
      </c>
      <c r="N15" s="73">
        <v>0</v>
      </c>
      <c r="O15" s="73">
        <v>0</v>
      </c>
      <c r="P15" s="73">
        <v>0</v>
      </c>
      <c r="Q15" s="73">
        <v>0</v>
      </c>
      <c r="R15" s="73">
        <v>2.5840000000000001</v>
      </c>
      <c r="S15" s="73">
        <v>17.271999999999998</v>
      </c>
      <c r="T15" s="73">
        <v>10.347</v>
      </c>
      <c r="U15" s="73">
        <v>0</v>
      </c>
      <c r="V15" s="73">
        <v>0</v>
      </c>
      <c r="W15" s="73">
        <v>2.4889999999999999</v>
      </c>
      <c r="X15" s="73">
        <v>0</v>
      </c>
      <c r="Y15" s="73">
        <v>0</v>
      </c>
      <c r="Z15" s="73">
        <v>0</v>
      </c>
      <c r="AA15" s="73">
        <v>4.08</v>
      </c>
      <c r="AB15" s="73">
        <v>0</v>
      </c>
      <c r="AC15" s="73">
        <v>0</v>
      </c>
      <c r="AD15" s="73">
        <v>0</v>
      </c>
      <c r="AE15" s="73">
        <v>0</v>
      </c>
      <c r="AF15" s="73">
        <v>0</v>
      </c>
      <c r="AG15" s="73">
        <v>0</v>
      </c>
      <c r="AH15" s="73">
        <v>0</v>
      </c>
      <c r="AI15" s="73">
        <v>0</v>
      </c>
      <c r="AJ15" s="73">
        <v>0</v>
      </c>
      <c r="AK15" s="73">
        <v>0</v>
      </c>
      <c r="AL15" s="73">
        <v>2.65</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3.0190000000000001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4.157</v>
      </c>
      <c r="CJ15" s="73">
        <v>0</v>
      </c>
      <c r="CK15" s="73">
        <v>0</v>
      </c>
      <c r="CL15" s="73">
        <v>0</v>
      </c>
      <c r="CM15" s="73">
        <v>0</v>
      </c>
      <c r="CN15" s="73">
        <v>0</v>
      </c>
      <c r="CO15" s="73">
        <v>0</v>
      </c>
      <c r="CP15" s="73">
        <v>0</v>
      </c>
      <c r="CQ15" s="73">
        <v>0</v>
      </c>
      <c r="CR15" s="73">
        <v>0</v>
      </c>
      <c r="CS15" s="73">
        <v>31.783999999999999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2.5840000000000001</v>
      </c>
      <c r="DT15" s="73">
        <v>17.271999999999998</v>
      </c>
      <c r="DU15" s="73">
        <v>10.347</v>
      </c>
      <c r="DV15" s="73">
        <v>0</v>
      </c>
      <c r="DW15" s="73">
        <v>0</v>
      </c>
      <c r="DX15" s="73">
        <v>2.4889999999999999</v>
      </c>
      <c r="DY15" s="73">
        <v>0</v>
      </c>
      <c r="DZ15" s="73">
        <v>0</v>
      </c>
      <c r="EA15" s="73">
        <v>0</v>
      </c>
      <c r="EB15" s="73">
        <v>4.08</v>
      </c>
      <c r="EC15" s="73">
        <v>0</v>
      </c>
      <c r="ED15" s="73">
        <v>0</v>
      </c>
      <c r="EE15" s="73">
        <v>0</v>
      </c>
      <c r="EF15" s="73">
        <v>0</v>
      </c>
      <c r="EG15" s="73">
        <v>0</v>
      </c>
      <c r="EH15" s="73">
        <v>0</v>
      </c>
      <c r="EI15" s="73">
        <v>0</v>
      </c>
      <c r="EJ15" s="73">
        <v>0</v>
      </c>
      <c r="EK15" s="73">
        <v>0</v>
      </c>
      <c r="EL15" s="73">
        <v>0</v>
      </c>
      <c r="EM15" s="73">
        <v>2.65</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3.0190000000000001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4.157</v>
      </c>
      <c r="GK15" s="73">
        <v>0</v>
      </c>
      <c r="GL15" s="73">
        <v>0</v>
      </c>
      <c r="GM15" s="73">
        <v>0</v>
      </c>
      <c r="GN15" s="73">
        <v>0</v>
      </c>
      <c r="GO15" s="73">
        <v>0</v>
      </c>
      <c r="GP15" s="73">
        <v>0</v>
      </c>
      <c r="GQ15" s="73">
        <v>0</v>
      </c>
      <c r="GR15" s="73">
        <v>0</v>
      </c>
      <c r="GS15" s="73">
        <v>0</v>
      </c>
      <c r="GT15" s="73">
        <v>31.783999999999999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39.421999999999997</v>
      </c>
      <c r="HL15" s="73">
        <v>0</v>
      </c>
      <c r="HM15" s="73">
        <v>0</v>
      </c>
      <c r="HN15" s="73">
        <v>0</v>
      </c>
      <c r="HO15" s="73">
        <v>3.0190000000000001</v>
      </c>
      <c r="HP15" s="73">
        <v>0</v>
      </c>
      <c r="HQ15" s="73">
        <v>0</v>
      </c>
      <c r="HR15" s="73">
        <v>0</v>
      </c>
      <c r="HS15" s="73">
        <v>0</v>
      </c>
      <c r="HT15" s="73">
        <v>4.157</v>
      </c>
      <c r="HU15" s="73">
        <v>0</v>
      </c>
      <c r="HV15" s="73">
        <v>0</v>
      </c>
      <c r="HW15" s="73">
        <v>0</v>
      </c>
      <c r="HX15" s="73">
        <v>31.783999999999999</v>
      </c>
      <c r="HY15" s="73">
        <v>0</v>
      </c>
      <c r="HZ15" s="73">
        <v>0</v>
      </c>
      <c r="IA15" s="73">
        <v>0</v>
      </c>
      <c r="IB15" s="73">
        <v>0</v>
      </c>
      <c r="IC15" s="73">
        <v>0</v>
      </c>
      <c r="ID15" s="73">
        <v>0</v>
      </c>
      <c r="IE15" s="73">
        <v>0</v>
      </c>
      <c r="IF15" s="73">
        <v>39.421999999999997</v>
      </c>
      <c r="IG15" s="73">
        <v>0</v>
      </c>
      <c r="IH15" s="73">
        <v>0</v>
      </c>
      <c r="II15" s="73">
        <v>0</v>
      </c>
      <c r="IJ15" s="73">
        <v>3.0190000000000001</v>
      </c>
      <c r="IK15" s="73">
        <v>0</v>
      </c>
      <c r="IL15" s="73">
        <v>0</v>
      </c>
      <c r="IM15" s="73">
        <v>0</v>
      </c>
      <c r="IN15" s="73">
        <v>0</v>
      </c>
      <c r="IO15" s="73">
        <v>4.157</v>
      </c>
      <c r="IP15" s="73">
        <v>0</v>
      </c>
      <c r="IQ15" s="73">
        <v>0</v>
      </c>
      <c r="IR15" s="73">
        <v>0</v>
      </c>
      <c r="IS15" s="73">
        <v>31.783999999999999</v>
      </c>
      <c r="IT15" s="73">
        <v>0</v>
      </c>
      <c r="IU15" s="73">
        <v>0</v>
      </c>
      <c r="IV15" s="74">
        <v>0</v>
      </c>
      <c r="IW15" s="71">
        <v>0</v>
      </c>
      <c r="IX15" s="71">
        <v>0</v>
      </c>
      <c r="IY15" s="71">
        <v>0</v>
      </c>
      <c r="IZ15" s="71">
        <v>0</v>
      </c>
      <c r="JA15" s="71">
        <v>0</v>
      </c>
      <c r="JB15" s="71">
        <v>0</v>
      </c>
      <c r="JC15" s="71">
        <v>0</v>
      </c>
      <c r="JD15" s="71">
        <v>0</v>
      </c>
      <c r="JE15" s="71">
        <v>1</v>
      </c>
      <c r="JF15" s="71">
        <v>1</v>
      </c>
      <c r="JG15" s="71">
        <v>1</v>
      </c>
      <c r="JH15" s="71">
        <v>0</v>
      </c>
      <c r="JI15" s="71">
        <v>0</v>
      </c>
      <c r="JJ15" s="71">
        <v>1</v>
      </c>
      <c r="JK15" s="71">
        <v>0</v>
      </c>
      <c r="JL15" s="71">
        <v>0</v>
      </c>
      <c r="JM15" s="71">
        <v>0</v>
      </c>
      <c r="JN15" s="71">
        <v>1</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1</v>
      </c>
      <c r="NI15" s="71">
        <v>0</v>
      </c>
      <c r="NJ15" s="71">
        <v>0</v>
      </c>
      <c r="NK15" s="71">
        <v>1</v>
      </c>
      <c r="NL15" s="71">
        <v>0</v>
      </c>
      <c r="NM15" s="71">
        <v>0</v>
      </c>
      <c r="NN15" s="71">
        <v>0</v>
      </c>
      <c r="NO15" s="71">
        <v>1</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1</v>
      </c>
      <c r="SC15" s="71">
        <v>0</v>
      </c>
      <c r="SD15" s="71">
        <v>0</v>
      </c>
      <c r="SE15" s="71">
        <v>0</v>
      </c>
      <c r="SF15" s="71">
        <v>1</v>
      </c>
      <c r="SG15" s="71">
        <v>0</v>
      </c>
      <c r="SH15" s="71">
        <v>0</v>
      </c>
    </row>
    <row r="16" spans="1:503">
      <c r="A16" s="16" t="s">
        <v>2193</v>
      </c>
      <c r="B16" s="70">
        <v>8</v>
      </c>
      <c r="C16" s="70">
        <v>8</v>
      </c>
      <c r="D16" s="70">
        <v>1</v>
      </c>
      <c r="E16" s="70">
        <v>2011</v>
      </c>
      <c r="F16" s="70" t="s">
        <v>178</v>
      </c>
      <c r="G16" s="1073" t="s">
        <v>2185</v>
      </c>
      <c r="H16" s="70" t="s">
        <v>2186</v>
      </c>
      <c r="I16" s="1066"/>
      <c r="J16" s="73">
        <v>0</v>
      </c>
      <c r="K16" s="73">
        <v>0</v>
      </c>
      <c r="L16" s="73">
        <v>0</v>
      </c>
      <c r="M16" s="73">
        <v>0</v>
      </c>
      <c r="N16" s="73">
        <v>0</v>
      </c>
      <c r="O16" s="73">
        <v>0</v>
      </c>
      <c r="P16" s="73">
        <v>0</v>
      </c>
      <c r="Q16" s="73">
        <v>0</v>
      </c>
      <c r="R16" s="73">
        <v>2.9009999999999998</v>
      </c>
      <c r="S16" s="73">
        <v>17.536000000000001</v>
      </c>
      <c r="T16" s="73">
        <v>9.7379999999999995</v>
      </c>
      <c r="U16" s="73">
        <v>0</v>
      </c>
      <c r="V16" s="73">
        <v>0</v>
      </c>
      <c r="W16" s="73">
        <v>2.4049999999999998</v>
      </c>
      <c r="X16" s="73">
        <v>0</v>
      </c>
      <c r="Y16" s="73">
        <v>0</v>
      </c>
      <c r="Z16" s="73">
        <v>0</v>
      </c>
      <c r="AA16" s="73">
        <v>3.4279999999999999</v>
      </c>
      <c r="AB16" s="73">
        <v>0</v>
      </c>
      <c r="AC16" s="73">
        <v>0</v>
      </c>
      <c r="AD16" s="73">
        <v>0</v>
      </c>
      <c r="AE16" s="73">
        <v>0</v>
      </c>
      <c r="AF16" s="73">
        <v>0</v>
      </c>
      <c r="AG16" s="73">
        <v>0</v>
      </c>
      <c r="AH16" s="73">
        <v>0</v>
      </c>
      <c r="AI16" s="73">
        <v>0</v>
      </c>
      <c r="AJ16" s="73">
        <v>0</v>
      </c>
      <c r="AK16" s="73">
        <v>0</v>
      </c>
      <c r="AL16" s="73">
        <v>3.6579999999999999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2.4649999999999999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4.4489999999999998</v>
      </c>
      <c r="CJ16" s="73">
        <v>0</v>
      </c>
      <c r="CK16" s="73">
        <v>0</v>
      </c>
      <c r="CL16" s="73">
        <v>0</v>
      </c>
      <c r="CM16" s="73">
        <v>0</v>
      </c>
      <c r="CN16" s="73">
        <v>0</v>
      </c>
      <c r="CO16" s="73">
        <v>0</v>
      </c>
      <c r="CP16" s="73">
        <v>0</v>
      </c>
      <c r="CQ16" s="73">
        <v>0</v>
      </c>
      <c r="CR16" s="73">
        <v>0</v>
      </c>
      <c r="CS16" s="73">
        <v>32.22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2.9009999999999998</v>
      </c>
      <c r="DT16" s="73">
        <v>17.536000000000001</v>
      </c>
      <c r="DU16" s="73">
        <v>9.7379999999999995</v>
      </c>
      <c r="DV16" s="73">
        <v>0</v>
      </c>
      <c r="DW16" s="73">
        <v>0</v>
      </c>
      <c r="DX16" s="73">
        <v>2.4049999999999998</v>
      </c>
      <c r="DY16" s="73">
        <v>0</v>
      </c>
      <c r="DZ16" s="73">
        <v>0</v>
      </c>
      <c r="EA16" s="73">
        <v>0</v>
      </c>
      <c r="EB16" s="73">
        <v>3.4279999999999999</v>
      </c>
      <c r="EC16" s="73">
        <v>0</v>
      </c>
      <c r="ED16" s="73">
        <v>0</v>
      </c>
      <c r="EE16" s="73">
        <v>0</v>
      </c>
      <c r="EF16" s="73">
        <v>0</v>
      </c>
      <c r="EG16" s="73">
        <v>0</v>
      </c>
      <c r="EH16" s="73">
        <v>0</v>
      </c>
      <c r="EI16" s="73">
        <v>0</v>
      </c>
      <c r="EJ16" s="73">
        <v>0</v>
      </c>
      <c r="EK16" s="73">
        <v>0</v>
      </c>
      <c r="EL16" s="73">
        <v>0</v>
      </c>
      <c r="EM16" s="73">
        <v>3.6579999999999999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2.4649999999999999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4.4489999999999998</v>
      </c>
      <c r="GK16" s="73">
        <v>0</v>
      </c>
      <c r="GL16" s="73">
        <v>0</v>
      </c>
      <c r="GM16" s="73">
        <v>0</v>
      </c>
      <c r="GN16" s="73">
        <v>0</v>
      </c>
      <c r="GO16" s="73">
        <v>0</v>
      </c>
      <c r="GP16" s="73">
        <v>0</v>
      </c>
      <c r="GQ16" s="73">
        <v>0</v>
      </c>
      <c r="GR16" s="73">
        <v>0</v>
      </c>
      <c r="GS16" s="73">
        <v>0</v>
      </c>
      <c r="GT16" s="73">
        <v>32.22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39.665999999999997</v>
      </c>
      <c r="HL16" s="73">
        <v>0</v>
      </c>
      <c r="HM16" s="73">
        <v>0</v>
      </c>
      <c r="HN16" s="73">
        <v>0</v>
      </c>
      <c r="HO16" s="73">
        <v>2.4649999999999999</v>
      </c>
      <c r="HP16" s="73">
        <v>0</v>
      </c>
      <c r="HQ16" s="73">
        <v>0</v>
      </c>
      <c r="HR16" s="73">
        <v>0</v>
      </c>
      <c r="HS16" s="73">
        <v>0</v>
      </c>
      <c r="HT16" s="73">
        <v>4.4489999999999998</v>
      </c>
      <c r="HU16" s="73">
        <v>0</v>
      </c>
      <c r="HV16" s="73">
        <v>0</v>
      </c>
      <c r="HW16" s="73">
        <v>0</v>
      </c>
      <c r="HX16" s="73">
        <v>32.22</v>
      </c>
      <c r="HY16" s="73">
        <v>0</v>
      </c>
      <c r="HZ16" s="73">
        <v>0</v>
      </c>
      <c r="IA16" s="73">
        <v>0</v>
      </c>
      <c r="IB16" s="73">
        <v>0</v>
      </c>
      <c r="IC16" s="73">
        <v>0</v>
      </c>
      <c r="ID16" s="73">
        <v>0</v>
      </c>
      <c r="IE16" s="73">
        <v>0</v>
      </c>
      <c r="IF16" s="73">
        <v>39.665999999999997</v>
      </c>
      <c r="IG16" s="73">
        <v>0</v>
      </c>
      <c r="IH16" s="73">
        <v>0</v>
      </c>
      <c r="II16" s="73">
        <v>0</v>
      </c>
      <c r="IJ16" s="73">
        <v>2.4649999999999999</v>
      </c>
      <c r="IK16" s="73">
        <v>0</v>
      </c>
      <c r="IL16" s="73">
        <v>0</v>
      </c>
      <c r="IM16" s="73">
        <v>0</v>
      </c>
      <c r="IN16" s="73">
        <v>0</v>
      </c>
      <c r="IO16" s="73">
        <v>4.4489999999999998</v>
      </c>
      <c r="IP16" s="73">
        <v>0</v>
      </c>
      <c r="IQ16" s="73">
        <v>0</v>
      </c>
      <c r="IR16" s="73">
        <v>0</v>
      </c>
      <c r="IS16" s="73">
        <v>32.22</v>
      </c>
      <c r="IT16" s="73">
        <v>0</v>
      </c>
      <c r="IU16" s="73">
        <v>0</v>
      </c>
      <c r="IV16" s="74">
        <v>0</v>
      </c>
      <c r="IW16" s="71">
        <v>0</v>
      </c>
      <c r="IX16" s="71">
        <v>0</v>
      </c>
      <c r="IY16" s="71">
        <v>0</v>
      </c>
      <c r="IZ16" s="71">
        <v>0</v>
      </c>
      <c r="JA16" s="71">
        <v>0</v>
      </c>
      <c r="JB16" s="71">
        <v>0</v>
      </c>
      <c r="JC16" s="71">
        <v>0</v>
      </c>
      <c r="JD16" s="71">
        <v>0</v>
      </c>
      <c r="JE16" s="71">
        <v>1</v>
      </c>
      <c r="JF16" s="71">
        <v>1</v>
      </c>
      <c r="JG16" s="71">
        <v>1</v>
      </c>
      <c r="JH16" s="71">
        <v>0</v>
      </c>
      <c r="JI16" s="71">
        <v>0</v>
      </c>
      <c r="JJ16" s="71">
        <v>1</v>
      </c>
      <c r="JK16" s="71">
        <v>0</v>
      </c>
      <c r="JL16" s="71">
        <v>0</v>
      </c>
      <c r="JM16" s="71">
        <v>0</v>
      </c>
      <c r="JN16" s="71">
        <v>1</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1</v>
      </c>
      <c r="NI16" s="71">
        <v>0</v>
      </c>
      <c r="NJ16" s="71">
        <v>0</v>
      </c>
      <c r="NK16" s="71">
        <v>1</v>
      </c>
      <c r="NL16" s="71">
        <v>0</v>
      </c>
      <c r="NM16" s="71">
        <v>0</v>
      </c>
      <c r="NN16" s="71">
        <v>0</v>
      </c>
      <c r="NO16" s="71">
        <v>1</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1</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6</v>
      </c>
      <c r="RT16" s="71">
        <v>0</v>
      </c>
      <c r="RU16" s="71">
        <v>0</v>
      </c>
      <c r="RV16" s="71">
        <v>0</v>
      </c>
      <c r="RW16" s="71">
        <v>1</v>
      </c>
      <c r="RX16" s="71">
        <v>0</v>
      </c>
      <c r="RY16" s="71">
        <v>0</v>
      </c>
      <c r="RZ16" s="71">
        <v>0</v>
      </c>
      <c r="SA16" s="71">
        <v>0</v>
      </c>
      <c r="SB16" s="71">
        <v>1</v>
      </c>
      <c r="SC16" s="71">
        <v>0</v>
      </c>
      <c r="SD16" s="71">
        <v>0</v>
      </c>
      <c r="SE16" s="71">
        <v>0</v>
      </c>
      <c r="SF16" s="71">
        <v>1</v>
      </c>
      <c r="SG16" s="71">
        <v>0</v>
      </c>
      <c r="SH16" s="71">
        <v>0</v>
      </c>
    </row>
    <row r="17" spans="1:502">
      <c r="A17" s="16" t="s">
        <v>2194</v>
      </c>
      <c r="B17" s="70">
        <v>9</v>
      </c>
      <c r="C17" s="70">
        <v>9</v>
      </c>
      <c r="D17" s="70">
        <v>1</v>
      </c>
      <c r="E17" s="70">
        <v>2012</v>
      </c>
      <c r="F17" s="70" t="s">
        <v>179</v>
      </c>
      <c r="G17" s="1073" t="s">
        <v>2185</v>
      </c>
      <c r="H17" s="70" t="s">
        <v>2186</v>
      </c>
      <c r="I17" s="1066"/>
      <c r="J17" s="73">
        <v>0</v>
      </c>
      <c r="K17" s="73">
        <v>0</v>
      </c>
      <c r="L17" s="73">
        <v>0</v>
      </c>
      <c r="M17" s="73">
        <v>0</v>
      </c>
      <c r="N17" s="73">
        <v>0</v>
      </c>
      <c r="O17" s="73">
        <v>0</v>
      </c>
      <c r="P17" s="73">
        <v>0</v>
      </c>
      <c r="Q17" s="73">
        <v>0</v>
      </c>
      <c r="R17" s="73">
        <v>2.4910000000000001</v>
      </c>
      <c r="S17" s="73">
        <v>20.353999999999999</v>
      </c>
      <c r="T17" s="73">
        <v>10.329000000000001</v>
      </c>
      <c r="U17" s="73">
        <v>0</v>
      </c>
      <c r="V17" s="73">
        <v>0</v>
      </c>
      <c r="W17" s="73">
        <v>0</v>
      </c>
      <c r="X17" s="73">
        <v>0</v>
      </c>
      <c r="Y17" s="73">
        <v>0</v>
      </c>
      <c r="Z17" s="73">
        <v>0</v>
      </c>
      <c r="AA17" s="73">
        <v>5.0890000000000004</v>
      </c>
      <c r="AB17" s="73">
        <v>0</v>
      </c>
      <c r="AC17" s="73">
        <v>0</v>
      </c>
      <c r="AD17" s="73">
        <v>0</v>
      </c>
      <c r="AE17" s="73">
        <v>0</v>
      </c>
      <c r="AF17" s="73">
        <v>0</v>
      </c>
      <c r="AG17" s="73">
        <v>0</v>
      </c>
      <c r="AH17" s="73">
        <v>0</v>
      </c>
      <c r="AI17" s="73">
        <v>0</v>
      </c>
      <c r="AJ17" s="73">
        <v>0</v>
      </c>
      <c r="AK17" s="73">
        <v>0</v>
      </c>
      <c r="AL17" s="73">
        <v>3.9849999999999999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2.6240000000000001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7.4539999999999997</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2.4910000000000001</v>
      </c>
      <c r="DT17" s="73">
        <v>20.353999999999999</v>
      </c>
      <c r="DU17" s="73">
        <v>10.329000000000001</v>
      </c>
      <c r="DV17" s="73">
        <v>0</v>
      </c>
      <c r="DW17" s="73">
        <v>0</v>
      </c>
      <c r="DX17" s="73">
        <v>0</v>
      </c>
      <c r="DY17" s="73">
        <v>0</v>
      </c>
      <c r="DZ17" s="73">
        <v>0</v>
      </c>
      <c r="EA17" s="73">
        <v>0</v>
      </c>
      <c r="EB17" s="73">
        <v>5.0890000000000004</v>
      </c>
      <c r="EC17" s="73">
        <v>0</v>
      </c>
      <c r="ED17" s="73">
        <v>0</v>
      </c>
      <c r="EE17" s="73">
        <v>0</v>
      </c>
      <c r="EF17" s="73">
        <v>0</v>
      </c>
      <c r="EG17" s="73">
        <v>0</v>
      </c>
      <c r="EH17" s="73">
        <v>0</v>
      </c>
      <c r="EI17" s="73">
        <v>0</v>
      </c>
      <c r="EJ17" s="73">
        <v>0</v>
      </c>
      <c r="EK17" s="73">
        <v>0</v>
      </c>
      <c r="EL17" s="73">
        <v>0</v>
      </c>
      <c r="EM17" s="73">
        <v>3.9849999999999999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2.6240000000000001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7.4539999999999997</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42.247999999999998</v>
      </c>
      <c r="HL17" s="73">
        <v>0</v>
      </c>
      <c r="HM17" s="73">
        <v>0</v>
      </c>
      <c r="HN17" s="73">
        <v>0</v>
      </c>
      <c r="HO17" s="73">
        <v>2.6240000000000001</v>
      </c>
      <c r="HP17" s="73">
        <v>0</v>
      </c>
      <c r="HQ17" s="73">
        <v>0</v>
      </c>
      <c r="HR17" s="73">
        <v>0</v>
      </c>
      <c r="HS17" s="73">
        <v>0</v>
      </c>
      <c r="HT17" s="73">
        <v>7.4539999999999997</v>
      </c>
      <c r="HU17" s="73">
        <v>0</v>
      </c>
      <c r="HV17" s="73">
        <v>0</v>
      </c>
      <c r="HW17" s="73">
        <v>0</v>
      </c>
      <c r="HX17" s="73">
        <v>0</v>
      </c>
      <c r="HY17" s="73">
        <v>0</v>
      </c>
      <c r="HZ17" s="73">
        <v>0</v>
      </c>
      <c r="IA17" s="73">
        <v>0</v>
      </c>
      <c r="IB17" s="73">
        <v>0</v>
      </c>
      <c r="IC17" s="73">
        <v>0</v>
      </c>
      <c r="ID17" s="73">
        <v>0</v>
      </c>
      <c r="IE17" s="73">
        <v>0</v>
      </c>
      <c r="IF17" s="73">
        <v>42.247999999999998</v>
      </c>
      <c r="IG17" s="73">
        <v>0</v>
      </c>
      <c r="IH17" s="73">
        <v>0</v>
      </c>
      <c r="II17" s="73">
        <v>0</v>
      </c>
      <c r="IJ17" s="73">
        <v>2.6240000000000001</v>
      </c>
      <c r="IK17" s="73">
        <v>0</v>
      </c>
      <c r="IL17" s="73">
        <v>0</v>
      </c>
      <c r="IM17" s="73">
        <v>0</v>
      </c>
      <c r="IN17" s="73">
        <v>0</v>
      </c>
      <c r="IO17" s="73">
        <v>7.4539999999999997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2</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2</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2</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2</v>
      </c>
      <c r="SC17" s="71">
        <v>0</v>
      </c>
      <c r="SD17" s="71">
        <v>0</v>
      </c>
      <c r="SE17" s="71">
        <v>0</v>
      </c>
      <c r="SF17" s="71">
        <v>0</v>
      </c>
      <c r="SG17" s="71">
        <v>0</v>
      </c>
      <c r="SH17" s="71">
        <v>0</v>
      </c>
    </row>
    <row r="18" spans="1:502">
      <c r="A18" s="16" t="s">
        <v>2195</v>
      </c>
      <c r="B18" s="70">
        <v>10</v>
      </c>
      <c r="C18" s="70">
        <v>10</v>
      </c>
      <c r="D18" s="70">
        <v>1</v>
      </c>
      <c r="E18" s="70">
        <v>2013</v>
      </c>
      <c r="F18" s="70" t="s">
        <v>180</v>
      </c>
      <c r="G18" s="1073" t="s">
        <v>2185</v>
      </c>
      <c r="H18" s="70" t="s">
        <v>2186</v>
      </c>
      <c r="I18" s="1066"/>
      <c r="J18" s="73">
        <v>0</v>
      </c>
      <c r="K18" s="73">
        <v>0</v>
      </c>
      <c r="L18" s="73">
        <v>0</v>
      </c>
      <c r="M18" s="73">
        <v>0</v>
      </c>
      <c r="N18" s="73">
        <v>0</v>
      </c>
      <c r="O18" s="73">
        <v>0</v>
      </c>
      <c r="P18" s="73">
        <v>0</v>
      </c>
      <c r="Q18" s="73">
        <v>0</v>
      </c>
      <c r="R18" s="73">
        <v>0</v>
      </c>
      <c r="S18" s="73">
        <v>22.027000000000001</v>
      </c>
      <c r="T18" s="73">
        <v>10.587</v>
      </c>
      <c r="U18" s="73">
        <v>0</v>
      </c>
      <c r="V18" s="73">
        <v>0</v>
      </c>
      <c r="W18" s="73">
        <v>0</v>
      </c>
      <c r="X18" s="73">
        <v>0</v>
      </c>
      <c r="Y18" s="73">
        <v>0</v>
      </c>
      <c r="Z18" s="73">
        <v>0</v>
      </c>
      <c r="AA18" s="73">
        <v>5.9589999999999996</v>
      </c>
      <c r="AB18" s="73">
        <v>0</v>
      </c>
      <c r="AC18" s="73">
        <v>0</v>
      </c>
      <c r="AD18" s="73">
        <v>0</v>
      </c>
      <c r="AE18" s="73">
        <v>0</v>
      </c>
      <c r="AF18" s="73">
        <v>0</v>
      </c>
      <c r="AG18" s="73">
        <v>0</v>
      </c>
      <c r="AH18" s="73">
        <v>0</v>
      </c>
      <c r="AI18" s="73">
        <v>0</v>
      </c>
      <c r="AJ18" s="73">
        <v>0</v>
      </c>
      <c r="AK18" s="73">
        <v>0</v>
      </c>
      <c r="AL18" s="73">
        <v>3.4430000000000001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2.9609999999999999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7.6139999999999999</v>
      </c>
      <c r="CJ18" s="73">
        <v>0</v>
      </c>
      <c r="CK18" s="73">
        <v>0</v>
      </c>
      <c r="CL18" s="73">
        <v>0</v>
      </c>
      <c r="CM18" s="73">
        <v>0</v>
      </c>
      <c r="CN18" s="73">
        <v>0</v>
      </c>
      <c r="CO18" s="73">
        <v>0</v>
      </c>
      <c r="CP18" s="73">
        <v>0</v>
      </c>
      <c r="CQ18" s="73">
        <v>0</v>
      </c>
      <c r="CR18" s="73">
        <v>0</v>
      </c>
      <c r="CS18" s="73">
        <v>33.972999999999999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22.027000000000001</v>
      </c>
      <c r="DU18" s="73">
        <v>10.587</v>
      </c>
      <c r="DV18" s="73">
        <v>0</v>
      </c>
      <c r="DW18" s="73">
        <v>0</v>
      </c>
      <c r="DX18" s="73">
        <v>0</v>
      </c>
      <c r="DY18" s="73">
        <v>0</v>
      </c>
      <c r="DZ18" s="73">
        <v>0</v>
      </c>
      <c r="EA18" s="73">
        <v>0</v>
      </c>
      <c r="EB18" s="73">
        <v>5.9589999999999996</v>
      </c>
      <c r="EC18" s="73">
        <v>0</v>
      </c>
      <c r="ED18" s="73">
        <v>0</v>
      </c>
      <c r="EE18" s="73">
        <v>0</v>
      </c>
      <c r="EF18" s="73">
        <v>0</v>
      </c>
      <c r="EG18" s="73">
        <v>0</v>
      </c>
      <c r="EH18" s="73">
        <v>0</v>
      </c>
      <c r="EI18" s="73">
        <v>0</v>
      </c>
      <c r="EJ18" s="73">
        <v>0</v>
      </c>
      <c r="EK18" s="73">
        <v>0</v>
      </c>
      <c r="EL18" s="73">
        <v>0</v>
      </c>
      <c r="EM18" s="73">
        <v>3.4430000000000001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2.9609999999999999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7.6139999999999999</v>
      </c>
      <c r="GK18" s="73">
        <v>0</v>
      </c>
      <c r="GL18" s="73">
        <v>0</v>
      </c>
      <c r="GM18" s="73">
        <v>0</v>
      </c>
      <c r="GN18" s="73">
        <v>0</v>
      </c>
      <c r="GO18" s="73">
        <v>0</v>
      </c>
      <c r="GP18" s="73">
        <v>0</v>
      </c>
      <c r="GQ18" s="73">
        <v>0</v>
      </c>
      <c r="GR18" s="73">
        <v>0</v>
      </c>
      <c r="GS18" s="73">
        <v>0</v>
      </c>
      <c r="GT18" s="73">
        <v>33.972999999999999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42.015999999999998</v>
      </c>
      <c r="HL18" s="73">
        <v>0</v>
      </c>
      <c r="HM18" s="73">
        <v>0</v>
      </c>
      <c r="HN18" s="73">
        <v>0</v>
      </c>
      <c r="HO18" s="73">
        <v>2.9609999999999999</v>
      </c>
      <c r="HP18" s="73">
        <v>0</v>
      </c>
      <c r="HQ18" s="73">
        <v>0</v>
      </c>
      <c r="HR18" s="73">
        <v>0</v>
      </c>
      <c r="HS18" s="73">
        <v>0</v>
      </c>
      <c r="HT18" s="73">
        <v>7.6139999999999999</v>
      </c>
      <c r="HU18" s="73">
        <v>0</v>
      </c>
      <c r="HV18" s="73">
        <v>0</v>
      </c>
      <c r="HW18" s="73">
        <v>0</v>
      </c>
      <c r="HX18" s="73">
        <v>33.972999999999999</v>
      </c>
      <c r="HY18" s="73">
        <v>0</v>
      </c>
      <c r="HZ18" s="73">
        <v>0</v>
      </c>
      <c r="IA18" s="73">
        <v>0</v>
      </c>
      <c r="IB18" s="73">
        <v>0</v>
      </c>
      <c r="IC18" s="73">
        <v>0</v>
      </c>
      <c r="ID18" s="73">
        <v>0</v>
      </c>
      <c r="IE18" s="73">
        <v>0</v>
      </c>
      <c r="IF18" s="73">
        <v>42.015999999999998</v>
      </c>
      <c r="IG18" s="73">
        <v>0</v>
      </c>
      <c r="IH18" s="73">
        <v>0</v>
      </c>
      <c r="II18" s="73">
        <v>0</v>
      </c>
      <c r="IJ18" s="73">
        <v>2.9609999999999999</v>
      </c>
      <c r="IK18" s="73">
        <v>0</v>
      </c>
      <c r="IL18" s="73">
        <v>0</v>
      </c>
      <c r="IM18" s="73">
        <v>0</v>
      </c>
      <c r="IN18" s="73">
        <v>0</v>
      </c>
      <c r="IO18" s="73">
        <v>7.6139999999999999</v>
      </c>
      <c r="IP18" s="73">
        <v>0</v>
      </c>
      <c r="IQ18" s="73">
        <v>0</v>
      </c>
      <c r="IR18" s="73">
        <v>0</v>
      </c>
      <c r="IS18" s="73">
        <v>33.972999999999999</v>
      </c>
      <c r="IT18" s="73">
        <v>0</v>
      </c>
      <c r="IU18" s="73">
        <v>0</v>
      </c>
      <c r="IV18" s="74">
        <v>0</v>
      </c>
      <c r="IW18" s="71">
        <v>0</v>
      </c>
      <c r="IX18" s="71">
        <v>0</v>
      </c>
      <c r="IY18" s="71">
        <v>0</v>
      </c>
      <c r="IZ18" s="71">
        <v>0</v>
      </c>
      <c r="JA18" s="71">
        <v>0</v>
      </c>
      <c r="JB18" s="71">
        <v>0</v>
      </c>
      <c r="JC18" s="71">
        <v>0</v>
      </c>
      <c r="JD18" s="71">
        <v>0</v>
      </c>
      <c r="JE18" s="71">
        <v>0</v>
      </c>
      <c r="JF18" s="71">
        <v>1</v>
      </c>
      <c r="JG18" s="71">
        <v>1</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2</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1</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2</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2</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2</v>
      </c>
      <c r="SC18" s="71">
        <v>0</v>
      </c>
      <c r="SD18" s="71">
        <v>0</v>
      </c>
      <c r="SE18" s="71">
        <v>0</v>
      </c>
      <c r="SF18" s="71">
        <v>1</v>
      </c>
      <c r="SG18" s="71">
        <v>0</v>
      </c>
      <c r="SH18" s="71">
        <v>0</v>
      </c>
    </row>
    <row r="19" spans="1:502">
      <c r="A19" s="16" t="s">
        <v>2196</v>
      </c>
      <c r="B19" s="70">
        <v>11</v>
      </c>
      <c r="C19" s="70">
        <v>11</v>
      </c>
      <c r="D19" s="70">
        <v>1</v>
      </c>
      <c r="E19" s="70">
        <v>2014</v>
      </c>
      <c r="F19" s="70" t="s">
        <v>181</v>
      </c>
      <c r="G19" s="1073" t="s">
        <v>2185</v>
      </c>
      <c r="H19" s="70" t="s">
        <v>2186</v>
      </c>
      <c r="I19" s="1066"/>
      <c r="J19" s="73">
        <v>0</v>
      </c>
      <c r="K19" s="73">
        <v>0</v>
      </c>
      <c r="L19" s="73">
        <v>0</v>
      </c>
      <c r="M19" s="73">
        <v>0</v>
      </c>
      <c r="N19" s="73">
        <v>0</v>
      </c>
      <c r="O19" s="73">
        <v>0</v>
      </c>
      <c r="P19" s="73">
        <v>0</v>
      </c>
      <c r="Q19" s="73">
        <v>0</v>
      </c>
      <c r="R19" s="73">
        <v>0</v>
      </c>
      <c r="S19" s="73">
        <v>0</v>
      </c>
      <c r="T19" s="73">
        <v>10.874000000000001</v>
      </c>
      <c r="U19" s="73">
        <v>0</v>
      </c>
      <c r="V19" s="73">
        <v>0</v>
      </c>
      <c r="W19" s="73">
        <v>0</v>
      </c>
      <c r="X19" s="73">
        <v>0</v>
      </c>
      <c r="Y19" s="73">
        <v>0</v>
      </c>
      <c r="Z19" s="73">
        <v>0</v>
      </c>
      <c r="AA19" s="73">
        <v>5.9859999999999998</v>
      </c>
      <c r="AB19" s="73">
        <v>0</v>
      </c>
      <c r="AC19" s="73">
        <v>0</v>
      </c>
      <c r="AD19" s="73">
        <v>0</v>
      </c>
      <c r="AE19" s="73">
        <v>0</v>
      </c>
      <c r="AF19" s="73">
        <v>0</v>
      </c>
      <c r="AG19" s="73">
        <v>0</v>
      </c>
      <c r="AH19" s="73">
        <v>0</v>
      </c>
      <c r="AI19" s="73">
        <v>0</v>
      </c>
      <c r="AJ19" s="73">
        <v>0</v>
      </c>
      <c r="AK19" s="73">
        <v>0</v>
      </c>
      <c r="AL19" s="73">
        <v>2.5649999999999999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2.6240000000000001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7.61</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10.874000000000001</v>
      </c>
      <c r="DV19" s="73">
        <v>0</v>
      </c>
      <c r="DW19" s="73">
        <v>0</v>
      </c>
      <c r="DX19" s="73">
        <v>0</v>
      </c>
      <c r="DY19" s="73">
        <v>0</v>
      </c>
      <c r="DZ19" s="73">
        <v>0</v>
      </c>
      <c r="EA19" s="73">
        <v>0</v>
      </c>
      <c r="EB19" s="73">
        <v>5.9859999999999998</v>
      </c>
      <c r="EC19" s="73">
        <v>0</v>
      </c>
      <c r="ED19" s="73">
        <v>0</v>
      </c>
      <c r="EE19" s="73">
        <v>0</v>
      </c>
      <c r="EF19" s="73">
        <v>0</v>
      </c>
      <c r="EG19" s="73">
        <v>0</v>
      </c>
      <c r="EH19" s="73">
        <v>0</v>
      </c>
      <c r="EI19" s="73">
        <v>0</v>
      </c>
      <c r="EJ19" s="73">
        <v>0</v>
      </c>
      <c r="EK19" s="73">
        <v>0</v>
      </c>
      <c r="EL19" s="73">
        <v>0</v>
      </c>
      <c r="EM19" s="73">
        <v>2.5649999999999999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2.6240000000000001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7.61</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19.425000000000001</v>
      </c>
      <c r="HL19" s="73">
        <v>0</v>
      </c>
      <c r="HM19" s="73">
        <v>0</v>
      </c>
      <c r="HN19" s="73">
        <v>0</v>
      </c>
      <c r="HO19" s="73">
        <v>2.6240000000000001</v>
      </c>
      <c r="HP19" s="73">
        <v>0</v>
      </c>
      <c r="HQ19" s="73">
        <v>0</v>
      </c>
      <c r="HR19" s="73">
        <v>0</v>
      </c>
      <c r="HS19" s="73">
        <v>0</v>
      </c>
      <c r="HT19" s="73">
        <v>7.61</v>
      </c>
      <c r="HU19" s="73">
        <v>0</v>
      </c>
      <c r="HV19" s="73">
        <v>0</v>
      </c>
      <c r="HW19" s="73">
        <v>0</v>
      </c>
      <c r="HX19" s="73">
        <v>0</v>
      </c>
      <c r="HY19" s="73">
        <v>0</v>
      </c>
      <c r="HZ19" s="73">
        <v>0</v>
      </c>
      <c r="IA19" s="73">
        <v>0</v>
      </c>
      <c r="IB19" s="73">
        <v>0</v>
      </c>
      <c r="IC19" s="73">
        <v>0</v>
      </c>
      <c r="ID19" s="73">
        <v>0</v>
      </c>
      <c r="IE19" s="73">
        <v>0</v>
      </c>
      <c r="IF19" s="73">
        <v>19.425000000000001</v>
      </c>
      <c r="IG19" s="73">
        <v>0</v>
      </c>
      <c r="IH19" s="73">
        <v>0</v>
      </c>
      <c r="II19" s="73">
        <v>0</v>
      </c>
      <c r="IJ19" s="73">
        <v>2.6240000000000001</v>
      </c>
      <c r="IK19" s="73">
        <v>0</v>
      </c>
      <c r="IL19" s="73">
        <v>0</v>
      </c>
      <c r="IM19" s="73">
        <v>0</v>
      </c>
      <c r="IN19" s="73">
        <v>0</v>
      </c>
      <c r="IO19" s="73">
        <v>7.61</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2</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2</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2</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2</v>
      </c>
      <c r="SC19" s="71">
        <v>0</v>
      </c>
      <c r="SD19" s="71">
        <v>0</v>
      </c>
      <c r="SE19" s="71">
        <v>0</v>
      </c>
      <c r="SF19" s="71">
        <v>0</v>
      </c>
      <c r="SG19" s="71">
        <v>0</v>
      </c>
      <c r="SH19" s="71">
        <v>0</v>
      </c>
    </row>
    <row r="20" spans="1:502">
      <c r="A20" s="16" t="s">
        <v>2197</v>
      </c>
      <c r="B20" s="70">
        <v>12</v>
      </c>
      <c r="C20" s="70">
        <v>12</v>
      </c>
      <c r="D20" s="70">
        <v>1</v>
      </c>
      <c r="E20" s="70">
        <v>2015</v>
      </c>
      <c r="F20" s="70" t="s">
        <v>182</v>
      </c>
      <c r="G20" s="1073" t="s">
        <v>2185</v>
      </c>
      <c r="H20" s="70" t="s">
        <v>2186</v>
      </c>
      <c r="I20" s="1066"/>
      <c r="J20" s="73">
        <v>0</v>
      </c>
      <c r="K20" s="73">
        <v>0</v>
      </c>
      <c r="L20" s="73">
        <v>0</v>
      </c>
      <c r="M20" s="73">
        <v>0</v>
      </c>
      <c r="N20" s="73">
        <v>0</v>
      </c>
      <c r="O20" s="73">
        <v>0</v>
      </c>
      <c r="P20" s="73">
        <v>0</v>
      </c>
      <c r="Q20" s="73">
        <v>0</v>
      </c>
      <c r="R20" s="73">
        <v>0</v>
      </c>
      <c r="S20" s="73">
        <v>0</v>
      </c>
      <c r="T20" s="73">
        <v>10.382999999999999</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7.8220000000000001</v>
      </c>
      <c r="CJ20" s="73">
        <v>0</v>
      </c>
      <c r="CK20" s="73">
        <v>0</v>
      </c>
      <c r="CL20" s="73">
        <v>0</v>
      </c>
      <c r="CM20" s="73">
        <v>0</v>
      </c>
      <c r="CN20" s="73">
        <v>0</v>
      </c>
      <c r="CO20" s="73">
        <v>0</v>
      </c>
      <c r="CP20" s="73">
        <v>0</v>
      </c>
      <c r="CQ20" s="73">
        <v>0</v>
      </c>
      <c r="CR20" s="73">
        <v>0</v>
      </c>
      <c r="CS20" s="73">
        <v>27.725000000000001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10.382999999999999</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7.8220000000000001</v>
      </c>
      <c r="GK20" s="73">
        <v>0</v>
      </c>
      <c r="GL20" s="73">
        <v>0</v>
      </c>
      <c r="GM20" s="73">
        <v>0</v>
      </c>
      <c r="GN20" s="73">
        <v>0</v>
      </c>
      <c r="GO20" s="73">
        <v>0</v>
      </c>
      <c r="GP20" s="73">
        <v>0</v>
      </c>
      <c r="GQ20" s="73">
        <v>0</v>
      </c>
      <c r="GR20" s="73">
        <v>0</v>
      </c>
      <c r="GS20" s="73">
        <v>0</v>
      </c>
      <c r="GT20" s="73">
        <v>27.725000000000001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10.382999999999999</v>
      </c>
      <c r="HL20" s="73">
        <v>0</v>
      </c>
      <c r="HM20" s="73">
        <v>0</v>
      </c>
      <c r="HN20" s="73">
        <v>0</v>
      </c>
      <c r="HO20" s="73">
        <v>0</v>
      </c>
      <c r="HP20" s="73">
        <v>0</v>
      </c>
      <c r="HQ20" s="73">
        <v>0</v>
      </c>
      <c r="HR20" s="73">
        <v>0</v>
      </c>
      <c r="HS20" s="73">
        <v>0</v>
      </c>
      <c r="HT20" s="73">
        <v>7.8220000000000001</v>
      </c>
      <c r="HU20" s="73">
        <v>0</v>
      </c>
      <c r="HV20" s="73">
        <v>0</v>
      </c>
      <c r="HW20" s="73">
        <v>0</v>
      </c>
      <c r="HX20" s="73">
        <v>27.725000000000001</v>
      </c>
      <c r="HY20" s="73">
        <v>0</v>
      </c>
      <c r="HZ20" s="73">
        <v>0</v>
      </c>
      <c r="IA20" s="73">
        <v>0</v>
      </c>
      <c r="IB20" s="73">
        <v>0</v>
      </c>
      <c r="IC20" s="73">
        <v>0</v>
      </c>
      <c r="ID20" s="73">
        <v>0</v>
      </c>
      <c r="IE20" s="73">
        <v>0</v>
      </c>
      <c r="IF20" s="73">
        <v>10.382999999999999</v>
      </c>
      <c r="IG20" s="73">
        <v>0</v>
      </c>
      <c r="IH20" s="73">
        <v>0</v>
      </c>
      <c r="II20" s="73">
        <v>0</v>
      </c>
      <c r="IJ20" s="73">
        <v>0</v>
      </c>
      <c r="IK20" s="73">
        <v>0</v>
      </c>
      <c r="IL20" s="73">
        <v>0</v>
      </c>
      <c r="IM20" s="73">
        <v>0</v>
      </c>
      <c r="IN20" s="73">
        <v>0</v>
      </c>
      <c r="IO20" s="73">
        <v>7.8220000000000001</v>
      </c>
      <c r="IP20" s="73">
        <v>0</v>
      </c>
      <c r="IQ20" s="73">
        <v>0</v>
      </c>
      <c r="IR20" s="73">
        <v>0</v>
      </c>
      <c r="IS20" s="73">
        <v>27.725000000000001</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2</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2</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2</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2</v>
      </c>
      <c r="SC20" s="71">
        <v>0</v>
      </c>
      <c r="SD20" s="71">
        <v>0</v>
      </c>
      <c r="SE20" s="71">
        <v>0</v>
      </c>
      <c r="SF20" s="71">
        <v>1</v>
      </c>
      <c r="SG20" s="71">
        <v>0</v>
      </c>
      <c r="SH20" s="71">
        <v>0</v>
      </c>
    </row>
    <row r="21" spans="1:502">
      <c r="A21" s="16" t="s">
        <v>2198</v>
      </c>
      <c r="B21" s="70">
        <v>13</v>
      </c>
      <c r="C21" s="70">
        <v>13</v>
      </c>
      <c r="D21" s="70">
        <v>1</v>
      </c>
      <c r="E21" s="70">
        <v>2016</v>
      </c>
      <c r="F21" s="70" t="s">
        <v>155</v>
      </c>
      <c r="G21" s="1073" t="s">
        <v>2185</v>
      </c>
      <c r="H21" s="70" t="s">
        <v>2186</v>
      </c>
      <c r="I21" s="1066"/>
      <c r="J21" s="73">
        <v>0</v>
      </c>
      <c r="K21" s="73">
        <v>0</v>
      </c>
      <c r="L21" s="73">
        <v>0</v>
      </c>
      <c r="M21" s="73">
        <v>0</v>
      </c>
      <c r="N21" s="73">
        <v>0</v>
      </c>
      <c r="O21" s="73">
        <v>0</v>
      </c>
      <c r="P21" s="73">
        <v>0</v>
      </c>
      <c r="Q21" s="73">
        <v>0</v>
      </c>
      <c r="R21" s="73">
        <v>0</v>
      </c>
      <c r="S21" s="73">
        <v>13.146000000000001</v>
      </c>
      <c r="T21" s="73">
        <v>9.8480000000000008</v>
      </c>
      <c r="U21" s="73">
        <v>0</v>
      </c>
      <c r="V21" s="73">
        <v>0</v>
      </c>
      <c r="W21" s="73">
        <v>0</v>
      </c>
      <c r="X21" s="73">
        <v>0</v>
      </c>
      <c r="Y21" s="73">
        <v>0</v>
      </c>
      <c r="Z21" s="73">
        <v>0</v>
      </c>
      <c r="AA21" s="73">
        <v>3.0390000000000001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7.6050000000000004</v>
      </c>
      <c r="CJ21" s="73">
        <v>0</v>
      </c>
      <c r="CK21" s="73">
        <v>0</v>
      </c>
      <c r="CL21" s="73">
        <v>0</v>
      </c>
      <c r="CM21" s="73">
        <v>0</v>
      </c>
      <c r="CN21" s="73">
        <v>0</v>
      </c>
      <c r="CO21" s="73">
        <v>0</v>
      </c>
      <c r="CP21" s="73">
        <v>0</v>
      </c>
      <c r="CQ21" s="73">
        <v>0</v>
      </c>
      <c r="CR21" s="73">
        <v>0</v>
      </c>
      <c r="CS21" s="73">
        <v>29.94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13.146000000000001</v>
      </c>
      <c r="DU21" s="73">
        <v>9.8480000000000008</v>
      </c>
      <c r="DV21" s="73">
        <v>0</v>
      </c>
      <c r="DW21" s="73">
        <v>0</v>
      </c>
      <c r="DX21" s="73">
        <v>0</v>
      </c>
      <c r="DY21" s="73">
        <v>0</v>
      </c>
      <c r="DZ21" s="73">
        <v>0</v>
      </c>
      <c r="EA21" s="73">
        <v>0</v>
      </c>
      <c r="EB21" s="73">
        <v>3.0390000000000001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7.6050000000000004</v>
      </c>
      <c r="GK21" s="73">
        <v>0</v>
      </c>
      <c r="GL21" s="73">
        <v>0</v>
      </c>
      <c r="GM21" s="73">
        <v>0</v>
      </c>
      <c r="GN21" s="73">
        <v>0</v>
      </c>
      <c r="GO21" s="73">
        <v>0</v>
      </c>
      <c r="GP21" s="73">
        <v>0</v>
      </c>
      <c r="GQ21" s="73">
        <v>0</v>
      </c>
      <c r="GR21" s="73">
        <v>0</v>
      </c>
      <c r="GS21" s="73">
        <v>0</v>
      </c>
      <c r="GT21" s="73">
        <v>29.94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26.033000000000001</v>
      </c>
      <c r="HL21" s="73">
        <v>0</v>
      </c>
      <c r="HM21" s="73">
        <v>0</v>
      </c>
      <c r="HN21" s="73">
        <v>0</v>
      </c>
      <c r="HO21" s="73">
        <v>0</v>
      </c>
      <c r="HP21" s="73">
        <v>0</v>
      </c>
      <c r="HQ21" s="73">
        <v>0</v>
      </c>
      <c r="HR21" s="73">
        <v>0</v>
      </c>
      <c r="HS21" s="73">
        <v>0</v>
      </c>
      <c r="HT21" s="73">
        <v>7.6050000000000004</v>
      </c>
      <c r="HU21" s="73">
        <v>0</v>
      </c>
      <c r="HV21" s="73">
        <v>0</v>
      </c>
      <c r="HW21" s="73">
        <v>0</v>
      </c>
      <c r="HX21" s="73">
        <v>29.94</v>
      </c>
      <c r="HY21" s="73">
        <v>0</v>
      </c>
      <c r="HZ21" s="73">
        <v>0</v>
      </c>
      <c r="IA21" s="73">
        <v>0</v>
      </c>
      <c r="IB21" s="73">
        <v>0</v>
      </c>
      <c r="IC21" s="73">
        <v>0</v>
      </c>
      <c r="ID21" s="73">
        <v>0</v>
      </c>
      <c r="IE21" s="73">
        <v>0</v>
      </c>
      <c r="IF21" s="73">
        <v>26.033000000000001</v>
      </c>
      <c r="IG21" s="73">
        <v>0</v>
      </c>
      <c r="IH21" s="73">
        <v>0</v>
      </c>
      <c r="II21" s="73">
        <v>0</v>
      </c>
      <c r="IJ21" s="73">
        <v>0</v>
      </c>
      <c r="IK21" s="73">
        <v>0</v>
      </c>
      <c r="IL21" s="73">
        <v>0</v>
      </c>
      <c r="IM21" s="73">
        <v>0</v>
      </c>
      <c r="IN21" s="73">
        <v>0</v>
      </c>
      <c r="IO21" s="73">
        <v>7.6050000000000004</v>
      </c>
      <c r="IP21" s="73">
        <v>0</v>
      </c>
      <c r="IQ21" s="73">
        <v>0</v>
      </c>
      <c r="IR21" s="73">
        <v>0</v>
      </c>
      <c r="IS21" s="73">
        <v>29.94</v>
      </c>
      <c r="IT21" s="73">
        <v>0</v>
      </c>
      <c r="IU21" s="73">
        <v>0</v>
      </c>
      <c r="IV21" s="74">
        <v>0</v>
      </c>
      <c r="IW21" s="71">
        <v>0</v>
      </c>
      <c r="IX21" s="71">
        <v>0</v>
      </c>
      <c r="IY21" s="71">
        <v>0</v>
      </c>
      <c r="IZ21" s="71">
        <v>0</v>
      </c>
      <c r="JA21" s="71">
        <v>0</v>
      </c>
      <c r="JB21" s="71">
        <v>0</v>
      </c>
      <c r="JC21" s="71">
        <v>0</v>
      </c>
      <c r="JD21" s="71">
        <v>0</v>
      </c>
      <c r="JE21" s="71">
        <v>0</v>
      </c>
      <c r="JF21" s="71">
        <v>1</v>
      </c>
      <c r="JG21" s="71">
        <v>1</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2</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1</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2</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2</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2</v>
      </c>
      <c r="SC21" s="71">
        <v>0</v>
      </c>
      <c r="SD21" s="71">
        <v>0</v>
      </c>
      <c r="SE21" s="71">
        <v>0</v>
      </c>
      <c r="SF21" s="71">
        <v>1</v>
      </c>
      <c r="SG21" s="71">
        <v>0</v>
      </c>
      <c r="SH21" s="71">
        <v>0</v>
      </c>
    </row>
    <row r="22" spans="1:502">
      <c r="A22" s="16" t="s">
        <v>2199</v>
      </c>
      <c r="B22" s="70">
        <v>14</v>
      </c>
      <c r="C22" s="70">
        <v>14</v>
      </c>
      <c r="D22" s="70">
        <v>1</v>
      </c>
      <c r="E22" s="70">
        <v>2017</v>
      </c>
      <c r="F22" s="70" t="s">
        <v>156</v>
      </c>
      <c r="G22" s="1073" t="s">
        <v>2185</v>
      </c>
      <c r="H22" s="70" t="s">
        <v>2186</v>
      </c>
      <c r="I22" s="1066"/>
      <c r="J22" s="73">
        <v>0</v>
      </c>
      <c r="K22" s="73">
        <v>0</v>
      </c>
      <c r="L22" s="73">
        <v>0</v>
      </c>
      <c r="M22" s="73">
        <v>0</v>
      </c>
      <c r="N22" s="73">
        <v>0</v>
      </c>
      <c r="O22" s="73">
        <v>0</v>
      </c>
      <c r="P22" s="73">
        <v>0</v>
      </c>
      <c r="Q22" s="73">
        <v>0</v>
      </c>
      <c r="R22" s="73">
        <v>0</v>
      </c>
      <c r="S22" s="73">
        <v>19.257000000000001</v>
      </c>
      <c r="T22" s="73">
        <v>10.157999999999999</v>
      </c>
      <c r="U22" s="73">
        <v>0</v>
      </c>
      <c r="V22" s="73">
        <v>0</v>
      </c>
      <c r="W22" s="73">
        <v>0</v>
      </c>
      <c r="X22" s="73">
        <v>0</v>
      </c>
      <c r="Y22" s="73">
        <v>0</v>
      </c>
      <c r="Z22" s="73">
        <v>0</v>
      </c>
      <c r="AA22" s="73">
        <v>2.964</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7.625</v>
      </c>
      <c r="CJ22" s="73">
        <v>0</v>
      </c>
      <c r="CK22" s="73">
        <v>0</v>
      </c>
      <c r="CL22" s="73">
        <v>0</v>
      </c>
      <c r="CM22" s="73">
        <v>0</v>
      </c>
      <c r="CN22" s="73">
        <v>0</v>
      </c>
      <c r="CO22" s="73">
        <v>0</v>
      </c>
      <c r="CP22" s="73">
        <v>0</v>
      </c>
      <c r="CQ22" s="73">
        <v>0</v>
      </c>
      <c r="CR22" s="73">
        <v>0</v>
      </c>
      <c r="CS22" s="73">
        <v>28.472999999999999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19.257000000000001</v>
      </c>
      <c r="DU22" s="73">
        <v>10.157999999999999</v>
      </c>
      <c r="DV22" s="73">
        <v>0</v>
      </c>
      <c r="DW22" s="73">
        <v>0</v>
      </c>
      <c r="DX22" s="73">
        <v>0</v>
      </c>
      <c r="DY22" s="73">
        <v>0</v>
      </c>
      <c r="DZ22" s="73">
        <v>0</v>
      </c>
      <c r="EA22" s="73">
        <v>0</v>
      </c>
      <c r="EB22" s="73">
        <v>2.964</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7.625</v>
      </c>
      <c r="GK22" s="73">
        <v>0</v>
      </c>
      <c r="GL22" s="73">
        <v>0</v>
      </c>
      <c r="GM22" s="73">
        <v>0</v>
      </c>
      <c r="GN22" s="73">
        <v>0</v>
      </c>
      <c r="GO22" s="73">
        <v>0</v>
      </c>
      <c r="GP22" s="73">
        <v>0</v>
      </c>
      <c r="GQ22" s="73">
        <v>0</v>
      </c>
      <c r="GR22" s="73">
        <v>0</v>
      </c>
      <c r="GS22" s="73">
        <v>0</v>
      </c>
      <c r="GT22" s="73">
        <v>28.472999999999999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32.378999999999998</v>
      </c>
      <c r="HL22" s="73">
        <v>0</v>
      </c>
      <c r="HM22" s="73">
        <v>0</v>
      </c>
      <c r="HN22" s="73">
        <v>0</v>
      </c>
      <c r="HO22" s="73">
        <v>0</v>
      </c>
      <c r="HP22" s="73">
        <v>0</v>
      </c>
      <c r="HQ22" s="73">
        <v>0</v>
      </c>
      <c r="HR22" s="73">
        <v>0</v>
      </c>
      <c r="HS22" s="73">
        <v>0</v>
      </c>
      <c r="HT22" s="73">
        <v>7.625</v>
      </c>
      <c r="HU22" s="73">
        <v>0</v>
      </c>
      <c r="HV22" s="73">
        <v>0</v>
      </c>
      <c r="HW22" s="73">
        <v>0</v>
      </c>
      <c r="HX22" s="73">
        <v>28.472999999999999</v>
      </c>
      <c r="HY22" s="73">
        <v>0</v>
      </c>
      <c r="HZ22" s="73">
        <v>0</v>
      </c>
      <c r="IA22" s="73">
        <v>0</v>
      </c>
      <c r="IB22" s="73">
        <v>0</v>
      </c>
      <c r="IC22" s="73">
        <v>0</v>
      </c>
      <c r="ID22" s="73">
        <v>0</v>
      </c>
      <c r="IE22" s="73">
        <v>0</v>
      </c>
      <c r="IF22" s="73">
        <v>32.378999999999998</v>
      </c>
      <c r="IG22" s="73">
        <v>0</v>
      </c>
      <c r="IH22" s="73">
        <v>0</v>
      </c>
      <c r="II22" s="73">
        <v>0</v>
      </c>
      <c r="IJ22" s="73">
        <v>0</v>
      </c>
      <c r="IK22" s="73">
        <v>0</v>
      </c>
      <c r="IL22" s="73">
        <v>0</v>
      </c>
      <c r="IM22" s="73">
        <v>0</v>
      </c>
      <c r="IN22" s="73">
        <v>0</v>
      </c>
      <c r="IO22" s="73">
        <v>7.625</v>
      </c>
      <c r="IP22" s="73">
        <v>0</v>
      </c>
      <c r="IQ22" s="73">
        <v>0</v>
      </c>
      <c r="IR22" s="73">
        <v>0</v>
      </c>
      <c r="IS22" s="73">
        <v>28.472999999999999</v>
      </c>
      <c r="IT22" s="73">
        <v>0</v>
      </c>
      <c r="IU22" s="73">
        <v>0</v>
      </c>
      <c r="IV22" s="74">
        <v>0</v>
      </c>
      <c r="IW22" s="71">
        <v>0</v>
      </c>
      <c r="IX22" s="71">
        <v>0</v>
      </c>
      <c r="IY22" s="71">
        <v>0</v>
      </c>
      <c r="IZ22" s="71">
        <v>0</v>
      </c>
      <c r="JA22" s="71">
        <v>0</v>
      </c>
      <c r="JB22" s="71">
        <v>0</v>
      </c>
      <c r="JC22" s="71">
        <v>0</v>
      </c>
      <c r="JD22" s="71">
        <v>0</v>
      </c>
      <c r="JE22" s="71">
        <v>0</v>
      </c>
      <c r="JF22" s="71">
        <v>1</v>
      </c>
      <c r="JG22" s="71">
        <v>1</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2</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1</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2</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2</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2</v>
      </c>
      <c r="SC22" s="71">
        <v>0</v>
      </c>
      <c r="SD22" s="71">
        <v>0</v>
      </c>
      <c r="SE22" s="71">
        <v>0</v>
      </c>
      <c r="SF22" s="71">
        <v>1</v>
      </c>
      <c r="SG22" s="71">
        <v>0</v>
      </c>
      <c r="SH22" s="71">
        <v>0</v>
      </c>
    </row>
    <row r="23" spans="1:502">
      <c r="A23" s="16" t="s">
        <v>2200</v>
      </c>
      <c r="B23" s="70">
        <v>15</v>
      </c>
      <c r="C23" s="70">
        <v>15</v>
      </c>
      <c r="D23" s="70">
        <v>1</v>
      </c>
      <c r="E23" s="70">
        <v>2018</v>
      </c>
      <c r="F23" s="70" t="s">
        <v>183</v>
      </c>
      <c r="G23" s="1073" t="s">
        <v>2185</v>
      </c>
      <c r="H23" s="70" t="s">
        <v>2186</v>
      </c>
      <c r="I23" s="1066"/>
      <c r="J23" s="73">
        <v>0</v>
      </c>
      <c r="K23" s="73">
        <v>0</v>
      </c>
      <c r="L23" s="73">
        <v>0</v>
      </c>
      <c r="M23" s="73">
        <v>0</v>
      </c>
      <c r="N23" s="73">
        <v>0</v>
      </c>
      <c r="O23" s="73">
        <v>0</v>
      </c>
      <c r="P23" s="73">
        <v>0</v>
      </c>
      <c r="Q23" s="73">
        <v>0</v>
      </c>
      <c r="R23" s="73">
        <v>0</v>
      </c>
      <c r="S23" s="73">
        <v>17.12</v>
      </c>
      <c r="T23" s="73">
        <v>9.99</v>
      </c>
      <c r="U23" s="73">
        <v>0</v>
      </c>
      <c r="V23" s="73">
        <v>0</v>
      </c>
      <c r="W23" s="73">
        <v>0</v>
      </c>
      <c r="X23" s="73">
        <v>0</v>
      </c>
      <c r="Y23" s="73">
        <v>0</v>
      </c>
      <c r="Z23" s="73">
        <v>0</v>
      </c>
      <c r="AA23" s="73">
        <v>2.9279999999999999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7.673</v>
      </c>
      <c r="CJ23" s="73">
        <v>0</v>
      </c>
      <c r="CK23" s="73">
        <v>0</v>
      </c>
      <c r="CL23" s="73">
        <v>0</v>
      </c>
      <c r="CM23" s="73">
        <v>0</v>
      </c>
      <c r="CN23" s="73">
        <v>0</v>
      </c>
      <c r="CO23" s="73">
        <v>0</v>
      </c>
      <c r="CP23" s="73">
        <v>0</v>
      </c>
      <c r="CQ23" s="73">
        <v>0</v>
      </c>
      <c r="CR23" s="73">
        <v>0</v>
      </c>
      <c r="CS23" s="73">
        <v>30.053000000000001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17.12</v>
      </c>
      <c r="DU23" s="73">
        <v>9.99</v>
      </c>
      <c r="DV23" s="73">
        <v>0</v>
      </c>
      <c r="DW23" s="73">
        <v>0</v>
      </c>
      <c r="DX23" s="73">
        <v>0</v>
      </c>
      <c r="DY23" s="73">
        <v>0</v>
      </c>
      <c r="DZ23" s="73">
        <v>0</v>
      </c>
      <c r="EA23" s="73">
        <v>0</v>
      </c>
      <c r="EB23" s="73">
        <v>2.9279999999999999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7.673</v>
      </c>
      <c r="GK23" s="73">
        <v>0</v>
      </c>
      <c r="GL23" s="73">
        <v>0</v>
      </c>
      <c r="GM23" s="73">
        <v>0</v>
      </c>
      <c r="GN23" s="73">
        <v>0</v>
      </c>
      <c r="GO23" s="73">
        <v>0</v>
      </c>
      <c r="GP23" s="73">
        <v>0</v>
      </c>
      <c r="GQ23" s="73">
        <v>0</v>
      </c>
      <c r="GR23" s="73">
        <v>0</v>
      </c>
      <c r="GS23" s="73">
        <v>0</v>
      </c>
      <c r="GT23" s="73">
        <v>30.053000000000001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30.038</v>
      </c>
      <c r="HL23" s="73">
        <v>0</v>
      </c>
      <c r="HM23" s="73">
        <v>0</v>
      </c>
      <c r="HN23" s="73">
        <v>0</v>
      </c>
      <c r="HO23" s="73">
        <v>0</v>
      </c>
      <c r="HP23" s="73">
        <v>0</v>
      </c>
      <c r="HQ23" s="73">
        <v>0</v>
      </c>
      <c r="HR23" s="73">
        <v>0</v>
      </c>
      <c r="HS23" s="73">
        <v>0</v>
      </c>
      <c r="HT23" s="73">
        <v>7.673</v>
      </c>
      <c r="HU23" s="73">
        <v>0</v>
      </c>
      <c r="HV23" s="73">
        <v>0</v>
      </c>
      <c r="HW23" s="73">
        <v>0</v>
      </c>
      <c r="HX23" s="73">
        <v>30.053000000000001</v>
      </c>
      <c r="HY23" s="73">
        <v>0</v>
      </c>
      <c r="HZ23" s="73">
        <v>0</v>
      </c>
      <c r="IA23" s="73">
        <v>0</v>
      </c>
      <c r="IB23" s="73">
        <v>0</v>
      </c>
      <c r="IC23" s="73">
        <v>0</v>
      </c>
      <c r="ID23" s="73">
        <v>0</v>
      </c>
      <c r="IE23" s="73">
        <v>0</v>
      </c>
      <c r="IF23" s="73">
        <v>30.038</v>
      </c>
      <c r="IG23" s="73">
        <v>0</v>
      </c>
      <c r="IH23" s="73">
        <v>0</v>
      </c>
      <c r="II23" s="73">
        <v>0</v>
      </c>
      <c r="IJ23" s="73">
        <v>0</v>
      </c>
      <c r="IK23" s="73">
        <v>0</v>
      </c>
      <c r="IL23" s="73">
        <v>0</v>
      </c>
      <c r="IM23" s="73">
        <v>0</v>
      </c>
      <c r="IN23" s="73">
        <v>0</v>
      </c>
      <c r="IO23" s="73">
        <v>7.673</v>
      </c>
      <c r="IP23" s="73">
        <v>0</v>
      </c>
      <c r="IQ23" s="73">
        <v>0</v>
      </c>
      <c r="IR23" s="73">
        <v>0</v>
      </c>
      <c r="IS23" s="73">
        <v>30.053000000000001</v>
      </c>
      <c r="IT23" s="73">
        <v>0</v>
      </c>
      <c r="IU23" s="73">
        <v>0</v>
      </c>
      <c r="IV23" s="74">
        <v>0</v>
      </c>
      <c r="IW23" s="71">
        <v>0</v>
      </c>
      <c r="IX23" s="71">
        <v>0</v>
      </c>
      <c r="IY23" s="71">
        <v>0</v>
      </c>
      <c r="IZ23" s="71">
        <v>0</v>
      </c>
      <c r="JA23" s="71">
        <v>0</v>
      </c>
      <c r="JB23" s="71">
        <v>0</v>
      </c>
      <c r="JC23" s="71">
        <v>0</v>
      </c>
      <c r="JD23" s="71">
        <v>0</v>
      </c>
      <c r="JE23" s="71">
        <v>0</v>
      </c>
      <c r="JF23" s="71">
        <v>1</v>
      </c>
      <c r="JG23" s="71">
        <v>1</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2</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1</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2</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2</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2</v>
      </c>
      <c r="SC23" s="71">
        <v>0</v>
      </c>
      <c r="SD23" s="71">
        <v>0</v>
      </c>
      <c r="SE23" s="71">
        <v>0</v>
      </c>
      <c r="SF23" s="71">
        <v>1</v>
      </c>
      <c r="SG23" s="71">
        <v>0</v>
      </c>
      <c r="SH23" s="71">
        <v>0</v>
      </c>
    </row>
    <row r="24" spans="1:502">
      <c r="A24" s="16" t="s">
        <v>2201</v>
      </c>
      <c r="B24" s="70">
        <v>16</v>
      </c>
      <c r="C24" s="70">
        <v>16</v>
      </c>
      <c r="D24" s="70">
        <v>1</v>
      </c>
      <c r="E24" s="70">
        <v>2019</v>
      </c>
      <c r="F24" s="70" t="s">
        <v>158</v>
      </c>
      <c r="G24" s="1073" t="s">
        <v>2185</v>
      </c>
      <c r="H24" s="70" t="s">
        <v>2186</v>
      </c>
      <c r="I24" s="1066"/>
      <c r="J24" s="73">
        <v>0</v>
      </c>
      <c r="K24" s="73">
        <v>0</v>
      </c>
      <c r="L24" s="73">
        <v>0</v>
      </c>
      <c r="M24" s="73">
        <v>0</v>
      </c>
      <c r="N24" s="73">
        <v>0</v>
      </c>
      <c r="O24" s="73">
        <v>0</v>
      </c>
      <c r="P24" s="73">
        <v>0</v>
      </c>
      <c r="Q24" s="73">
        <v>0</v>
      </c>
      <c r="R24" s="73">
        <v>0</v>
      </c>
      <c r="S24" s="73">
        <v>17.707000000000001</v>
      </c>
      <c r="T24" s="73">
        <v>9.0749999999999993</v>
      </c>
      <c r="U24" s="73">
        <v>0</v>
      </c>
      <c r="V24" s="73">
        <v>0</v>
      </c>
      <c r="W24" s="73">
        <v>0</v>
      </c>
      <c r="X24" s="73">
        <v>0</v>
      </c>
      <c r="Y24" s="73">
        <v>0</v>
      </c>
      <c r="Z24" s="73">
        <v>0</v>
      </c>
      <c r="AA24" s="73">
        <v>2.7719999999999998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7.3520000000000003</v>
      </c>
      <c r="CJ24" s="73">
        <v>0</v>
      </c>
      <c r="CK24" s="73">
        <v>0</v>
      </c>
      <c r="CL24" s="73">
        <v>0</v>
      </c>
      <c r="CM24" s="73">
        <v>0</v>
      </c>
      <c r="CN24" s="73">
        <v>0</v>
      </c>
      <c r="CO24" s="73">
        <v>0</v>
      </c>
      <c r="CP24" s="73">
        <v>0</v>
      </c>
      <c r="CQ24" s="73">
        <v>0</v>
      </c>
      <c r="CR24" s="73">
        <v>0</v>
      </c>
      <c r="CS24" s="73">
        <v>28.808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17.707000000000001</v>
      </c>
      <c r="DU24" s="73">
        <v>9.0749999999999993</v>
      </c>
      <c r="DV24" s="73">
        <v>0</v>
      </c>
      <c r="DW24" s="73">
        <v>0</v>
      </c>
      <c r="DX24" s="73">
        <v>0</v>
      </c>
      <c r="DY24" s="73">
        <v>0</v>
      </c>
      <c r="DZ24" s="73">
        <v>0</v>
      </c>
      <c r="EA24" s="73">
        <v>0</v>
      </c>
      <c r="EB24" s="73">
        <v>2.7719999999999998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7.3520000000000003</v>
      </c>
      <c r="GK24" s="73">
        <v>0</v>
      </c>
      <c r="GL24" s="73">
        <v>0</v>
      </c>
      <c r="GM24" s="73">
        <v>0</v>
      </c>
      <c r="GN24" s="73">
        <v>0</v>
      </c>
      <c r="GO24" s="73">
        <v>0</v>
      </c>
      <c r="GP24" s="73">
        <v>0</v>
      </c>
      <c r="GQ24" s="73">
        <v>0</v>
      </c>
      <c r="GR24" s="73">
        <v>0</v>
      </c>
      <c r="GS24" s="73">
        <v>0</v>
      </c>
      <c r="GT24" s="73">
        <v>28.808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29.553999999999998</v>
      </c>
      <c r="HL24" s="73">
        <v>0</v>
      </c>
      <c r="HM24" s="73">
        <v>0</v>
      </c>
      <c r="HN24" s="73">
        <v>0</v>
      </c>
      <c r="HO24" s="73">
        <v>0</v>
      </c>
      <c r="HP24" s="73">
        <v>0</v>
      </c>
      <c r="HQ24" s="73">
        <v>0</v>
      </c>
      <c r="HR24" s="73">
        <v>0</v>
      </c>
      <c r="HS24" s="73">
        <v>0</v>
      </c>
      <c r="HT24" s="73">
        <v>7.3520000000000003</v>
      </c>
      <c r="HU24" s="73">
        <v>0</v>
      </c>
      <c r="HV24" s="73">
        <v>0</v>
      </c>
      <c r="HW24" s="73">
        <v>0</v>
      </c>
      <c r="HX24" s="73">
        <v>28.808</v>
      </c>
      <c r="HY24" s="73">
        <v>0</v>
      </c>
      <c r="HZ24" s="73">
        <v>0</v>
      </c>
      <c r="IA24" s="73">
        <v>0</v>
      </c>
      <c r="IB24" s="73">
        <v>0</v>
      </c>
      <c r="IC24" s="73">
        <v>0</v>
      </c>
      <c r="ID24" s="73">
        <v>0</v>
      </c>
      <c r="IE24" s="73">
        <v>0</v>
      </c>
      <c r="IF24" s="73">
        <v>29.553999999999998</v>
      </c>
      <c r="IG24" s="73">
        <v>0</v>
      </c>
      <c r="IH24" s="73">
        <v>0</v>
      </c>
      <c r="II24" s="73">
        <v>0</v>
      </c>
      <c r="IJ24" s="73">
        <v>0</v>
      </c>
      <c r="IK24" s="73">
        <v>0</v>
      </c>
      <c r="IL24" s="73">
        <v>0</v>
      </c>
      <c r="IM24" s="73">
        <v>0</v>
      </c>
      <c r="IN24" s="73">
        <v>0</v>
      </c>
      <c r="IO24" s="73">
        <v>7.3520000000000003</v>
      </c>
      <c r="IP24" s="73">
        <v>0</v>
      </c>
      <c r="IQ24" s="73">
        <v>0</v>
      </c>
      <c r="IR24" s="73">
        <v>0</v>
      </c>
      <c r="IS24" s="73">
        <v>28.808</v>
      </c>
      <c r="IT24" s="73">
        <v>0</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2</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1</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2</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2</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2</v>
      </c>
      <c r="SC24" s="71">
        <v>0</v>
      </c>
      <c r="SD24" s="71">
        <v>0</v>
      </c>
      <c r="SE24" s="71">
        <v>0</v>
      </c>
      <c r="SF24" s="71">
        <v>1</v>
      </c>
      <c r="SG24" s="71">
        <v>0</v>
      </c>
      <c r="SH24" s="71">
        <v>0</v>
      </c>
    </row>
    <row r="25" spans="1:502">
      <c r="A25" s="16" t="s">
        <v>2202</v>
      </c>
      <c r="B25" s="70">
        <v>17</v>
      </c>
      <c r="C25" s="70">
        <v>17</v>
      </c>
      <c r="D25" s="70">
        <v>1</v>
      </c>
      <c r="E25" s="70">
        <v>2020</v>
      </c>
      <c r="F25" s="70" t="s">
        <v>159</v>
      </c>
      <c r="G25" s="1073" t="s">
        <v>2185</v>
      </c>
      <c r="H25" s="70" t="s">
        <v>2186</v>
      </c>
      <c r="I25" s="1066"/>
      <c r="J25" s="73">
        <v>0</v>
      </c>
      <c r="K25" s="73">
        <v>0</v>
      </c>
      <c r="L25" s="73">
        <v>0</v>
      </c>
      <c r="M25" s="73">
        <v>0</v>
      </c>
      <c r="N25" s="73">
        <v>0</v>
      </c>
      <c r="O25" s="73">
        <v>0</v>
      </c>
      <c r="P25" s="73">
        <v>0</v>
      </c>
      <c r="Q25" s="73">
        <v>0</v>
      </c>
      <c r="R25" s="73">
        <v>0</v>
      </c>
      <c r="S25" s="73">
        <v>16.882999999999999</v>
      </c>
      <c r="T25" s="73">
        <v>8.1660000000000004</v>
      </c>
      <c r="U25" s="73">
        <v>0</v>
      </c>
      <c r="V25" s="73">
        <v>0</v>
      </c>
      <c r="W25" s="73">
        <v>0</v>
      </c>
      <c r="X25" s="73">
        <v>0</v>
      </c>
      <c r="Y25" s="73">
        <v>0</v>
      </c>
      <c r="Z25" s="73">
        <v>0</v>
      </c>
      <c r="AA25" s="73">
        <v>1.645</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2.3260000000000001</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5.1440000000000001</v>
      </c>
      <c r="CJ25" s="73">
        <v>0</v>
      </c>
      <c r="CK25" s="73">
        <v>0</v>
      </c>
      <c r="CL25" s="73">
        <v>0</v>
      </c>
      <c r="CM25" s="73">
        <v>0</v>
      </c>
      <c r="CN25" s="73">
        <v>0</v>
      </c>
      <c r="CO25" s="73">
        <v>0</v>
      </c>
      <c r="CP25" s="73">
        <v>0</v>
      </c>
      <c r="CQ25" s="73">
        <v>0</v>
      </c>
      <c r="CR25" s="73">
        <v>0</v>
      </c>
      <c r="CS25" s="73">
        <v>27.099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16.882999999999999</v>
      </c>
      <c r="DU25" s="73">
        <v>8.1660000000000004</v>
      </c>
      <c r="DV25" s="73">
        <v>0</v>
      </c>
      <c r="DW25" s="73">
        <v>0</v>
      </c>
      <c r="DX25" s="73">
        <v>0</v>
      </c>
      <c r="DY25" s="73">
        <v>0</v>
      </c>
      <c r="DZ25" s="73">
        <v>0</v>
      </c>
      <c r="EA25" s="73">
        <v>0</v>
      </c>
      <c r="EB25" s="73">
        <v>1.645</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2.3260000000000001</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5.1440000000000001</v>
      </c>
      <c r="GK25" s="73">
        <v>0</v>
      </c>
      <c r="GL25" s="73">
        <v>0</v>
      </c>
      <c r="GM25" s="73">
        <v>0</v>
      </c>
      <c r="GN25" s="73">
        <v>0</v>
      </c>
      <c r="GO25" s="73">
        <v>0</v>
      </c>
      <c r="GP25" s="73">
        <v>0</v>
      </c>
      <c r="GQ25" s="73">
        <v>0</v>
      </c>
      <c r="GR25" s="73">
        <v>0</v>
      </c>
      <c r="GS25" s="73">
        <v>0</v>
      </c>
      <c r="GT25" s="73">
        <v>27.099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26.693999999999999</v>
      </c>
      <c r="HL25" s="73">
        <v>0</v>
      </c>
      <c r="HM25" s="73">
        <v>0</v>
      </c>
      <c r="HN25" s="73">
        <v>2.3260000000000001</v>
      </c>
      <c r="HO25" s="73">
        <v>0</v>
      </c>
      <c r="HP25" s="73">
        <v>0</v>
      </c>
      <c r="HQ25" s="73">
        <v>0</v>
      </c>
      <c r="HR25" s="73">
        <v>0</v>
      </c>
      <c r="HS25" s="73">
        <v>0</v>
      </c>
      <c r="HT25" s="73">
        <v>5.1440000000000001</v>
      </c>
      <c r="HU25" s="73">
        <v>0</v>
      </c>
      <c r="HV25" s="73">
        <v>0</v>
      </c>
      <c r="HW25" s="73">
        <v>0</v>
      </c>
      <c r="HX25" s="73">
        <v>27.099</v>
      </c>
      <c r="HY25" s="73">
        <v>0</v>
      </c>
      <c r="HZ25" s="73">
        <v>0</v>
      </c>
      <c r="IA25" s="73">
        <v>0</v>
      </c>
      <c r="IB25" s="73">
        <v>0</v>
      </c>
      <c r="IC25" s="73">
        <v>0</v>
      </c>
      <c r="ID25" s="73">
        <v>0</v>
      </c>
      <c r="IE25" s="73">
        <v>0</v>
      </c>
      <c r="IF25" s="73">
        <v>26.693999999999999</v>
      </c>
      <c r="IG25" s="73">
        <v>0</v>
      </c>
      <c r="IH25" s="73">
        <v>0</v>
      </c>
      <c r="II25" s="73">
        <v>2.3260000000000001</v>
      </c>
      <c r="IJ25" s="73">
        <v>0</v>
      </c>
      <c r="IK25" s="73">
        <v>0</v>
      </c>
      <c r="IL25" s="73">
        <v>0</v>
      </c>
      <c r="IM25" s="73">
        <v>0</v>
      </c>
      <c r="IN25" s="73">
        <v>0</v>
      </c>
      <c r="IO25" s="73">
        <v>5.1440000000000001</v>
      </c>
      <c r="IP25" s="73">
        <v>0</v>
      </c>
      <c r="IQ25" s="73">
        <v>0</v>
      </c>
      <c r="IR25" s="73">
        <v>0</v>
      </c>
      <c r="IS25" s="73">
        <v>27.099</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1</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2</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1</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1</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2</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1</v>
      </c>
      <c r="RB25" s="71">
        <v>0</v>
      </c>
      <c r="RC25" s="71">
        <v>0</v>
      </c>
      <c r="RD25" s="71">
        <v>0</v>
      </c>
      <c r="RE25" s="71">
        <v>0</v>
      </c>
      <c r="RF25" s="71">
        <v>0</v>
      </c>
      <c r="RG25" s="71">
        <v>2</v>
      </c>
      <c r="RH25" s="71">
        <v>0</v>
      </c>
      <c r="RI25" s="71">
        <v>0</v>
      </c>
      <c r="RJ25" s="71">
        <v>0</v>
      </c>
      <c r="RK25" s="71">
        <v>1</v>
      </c>
      <c r="RL25" s="71">
        <v>0</v>
      </c>
      <c r="RM25" s="71">
        <v>0</v>
      </c>
      <c r="RN25" s="71">
        <v>0</v>
      </c>
      <c r="RO25" s="71">
        <v>0</v>
      </c>
      <c r="RP25" s="71">
        <v>0</v>
      </c>
      <c r="RQ25" s="71">
        <v>0</v>
      </c>
      <c r="RR25" s="71">
        <v>0</v>
      </c>
      <c r="RS25" s="71">
        <v>3</v>
      </c>
      <c r="RT25" s="71">
        <v>0</v>
      </c>
      <c r="RU25" s="71">
        <v>0</v>
      </c>
      <c r="RV25" s="71">
        <v>1</v>
      </c>
      <c r="RW25" s="71">
        <v>0</v>
      </c>
      <c r="RX25" s="71">
        <v>0</v>
      </c>
      <c r="RY25" s="71">
        <v>0</v>
      </c>
      <c r="RZ25" s="71">
        <v>0</v>
      </c>
      <c r="SA25" s="71">
        <v>0</v>
      </c>
      <c r="SB25" s="71">
        <v>2</v>
      </c>
      <c r="SC25" s="71">
        <v>0</v>
      </c>
      <c r="SD25" s="71">
        <v>0</v>
      </c>
      <c r="SE25" s="71">
        <v>0</v>
      </c>
      <c r="SF25" s="71">
        <v>1</v>
      </c>
      <c r="SG25" s="71">
        <v>0</v>
      </c>
      <c r="SH25" s="71">
        <v>0</v>
      </c>
    </row>
    <row r="26" spans="1:502">
      <c r="A26" s="16" t="s">
        <v>2203</v>
      </c>
      <c r="B26" s="70">
        <v>18</v>
      </c>
      <c r="C26" s="70">
        <v>18</v>
      </c>
      <c r="D26" s="70">
        <v>1</v>
      </c>
      <c r="E26" s="70">
        <v>2021</v>
      </c>
      <c r="F26" s="70" t="s">
        <v>160</v>
      </c>
      <c r="G26" s="1073" t="s">
        <v>2185</v>
      </c>
      <c r="H26" s="70" t="s">
        <v>2186</v>
      </c>
      <c r="I26" s="1066"/>
      <c r="J26" s="73">
        <v>0</v>
      </c>
      <c r="K26" s="73">
        <v>0</v>
      </c>
      <c r="L26" s="73">
        <v>0</v>
      </c>
      <c r="M26" s="73">
        <v>0</v>
      </c>
      <c r="N26" s="73">
        <v>0</v>
      </c>
      <c r="O26" s="73">
        <v>0</v>
      </c>
      <c r="P26" s="73">
        <v>0</v>
      </c>
      <c r="Q26" s="73">
        <v>0</v>
      </c>
      <c r="R26" s="73">
        <v>0</v>
      </c>
      <c r="S26" s="73">
        <v>16.004999999999999</v>
      </c>
      <c r="T26" s="73">
        <v>9.0950000000000006</v>
      </c>
      <c r="U26" s="73">
        <v>0</v>
      </c>
      <c r="V26" s="73">
        <v>0</v>
      </c>
      <c r="W26" s="73">
        <v>0</v>
      </c>
      <c r="X26" s="73">
        <v>0</v>
      </c>
      <c r="Y26" s="73">
        <v>0</v>
      </c>
      <c r="Z26" s="73">
        <v>0</v>
      </c>
      <c r="AA26" s="73">
        <v>2.6829999999999998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2.3460000000000001</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5.0860000000000003</v>
      </c>
      <c r="CJ26" s="73">
        <v>0</v>
      </c>
      <c r="CK26" s="73">
        <v>0</v>
      </c>
      <c r="CL26" s="73">
        <v>0</v>
      </c>
      <c r="CM26" s="73">
        <v>0</v>
      </c>
      <c r="CN26" s="73">
        <v>0</v>
      </c>
      <c r="CO26" s="73">
        <v>0</v>
      </c>
      <c r="CP26" s="73">
        <v>0</v>
      </c>
      <c r="CQ26" s="73">
        <v>0</v>
      </c>
      <c r="CR26" s="73">
        <v>0</v>
      </c>
      <c r="CS26" s="73">
        <v>22.300999999999998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16.004999999999999</v>
      </c>
      <c r="DU26" s="73">
        <v>9.0950000000000006</v>
      </c>
      <c r="DV26" s="73">
        <v>0</v>
      </c>
      <c r="DW26" s="73">
        <v>0</v>
      </c>
      <c r="DX26" s="73">
        <v>0</v>
      </c>
      <c r="DY26" s="73">
        <v>0</v>
      </c>
      <c r="DZ26" s="73">
        <v>0</v>
      </c>
      <c r="EA26" s="73">
        <v>0</v>
      </c>
      <c r="EB26" s="73">
        <v>2.6829999999999998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2.3460000000000001</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5.0860000000000003</v>
      </c>
      <c r="GK26" s="73">
        <v>0</v>
      </c>
      <c r="GL26" s="73">
        <v>0</v>
      </c>
      <c r="GM26" s="73">
        <v>0</v>
      </c>
      <c r="GN26" s="73">
        <v>0</v>
      </c>
      <c r="GO26" s="73">
        <v>0</v>
      </c>
      <c r="GP26" s="73">
        <v>0</v>
      </c>
      <c r="GQ26" s="73">
        <v>0</v>
      </c>
      <c r="GR26" s="73">
        <v>0</v>
      </c>
      <c r="GS26" s="73">
        <v>0</v>
      </c>
      <c r="GT26" s="73">
        <v>22.300999999999998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27.783000000000001</v>
      </c>
      <c r="HL26" s="73">
        <v>0</v>
      </c>
      <c r="HM26" s="73">
        <v>0</v>
      </c>
      <c r="HN26" s="73">
        <v>2.3460000000000001</v>
      </c>
      <c r="HO26" s="73">
        <v>0</v>
      </c>
      <c r="HP26" s="73">
        <v>0</v>
      </c>
      <c r="HQ26" s="73">
        <v>0</v>
      </c>
      <c r="HR26" s="73">
        <v>0</v>
      </c>
      <c r="HS26" s="73">
        <v>0</v>
      </c>
      <c r="HT26" s="73">
        <v>5.0860000000000003</v>
      </c>
      <c r="HU26" s="73">
        <v>0</v>
      </c>
      <c r="HV26" s="73">
        <v>0</v>
      </c>
      <c r="HW26" s="73">
        <v>0</v>
      </c>
      <c r="HX26" s="73">
        <v>22.300999999999998</v>
      </c>
      <c r="HY26" s="73">
        <v>0</v>
      </c>
      <c r="HZ26" s="73">
        <v>0</v>
      </c>
      <c r="IA26" s="73">
        <v>0</v>
      </c>
      <c r="IB26" s="73">
        <v>0</v>
      </c>
      <c r="IC26" s="73">
        <v>0</v>
      </c>
      <c r="ID26" s="73">
        <v>0</v>
      </c>
      <c r="IE26" s="73">
        <v>0</v>
      </c>
      <c r="IF26" s="73">
        <v>27.783000000000001</v>
      </c>
      <c r="IG26" s="73">
        <v>0</v>
      </c>
      <c r="IH26" s="73">
        <v>0</v>
      </c>
      <c r="II26" s="73">
        <v>2.3460000000000001</v>
      </c>
      <c r="IJ26" s="73">
        <v>0</v>
      </c>
      <c r="IK26" s="73">
        <v>0</v>
      </c>
      <c r="IL26" s="73">
        <v>0</v>
      </c>
      <c r="IM26" s="73">
        <v>0</v>
      </c>
      <c r="IN26" s="73">
        <v>0</v>
      </c>
      <c r="IO26" s="73">
        <v>5.0860000000000003</v>
      </c>
      <c r="IP26" s="73">
        <v>0</v>
      </c>
      <c r="IQ26" s="73">
        <v>0</v>
      </c>
      <c r="IR26" s="73">
        <v>0</v>
      </c>
      <c r="IS26" s="73">
        <v>22.300999999999998</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1</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1</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1</v>
      </c>
      <c r="RB26" s="71">
        <v>0</v>
      </c>
      <c r="RC26" s="71">
        <v>0</v>
      </c>
      <c r="RD26" s="71">
        <v>0</v>
      </c>
      <c r="RE26" s="71">
        <v>0</v>
      </c>
      <c r="RF26" s="71">
        <v>0</v>
      </c>
      <c r="RG26" s="71">
        <v>1</v>
      </c>
      <c r="RH26" s="71">
        <v>0</v>
      </c>
      <c r="RI26" s="71">
        <v>0</v>
      </c>
      <c r="RJ26" s="71">
        <v>0</v>
      </c>
      <c r="RK26" s="71">
        <v>1</v>
      </c>
      <c r="RL26" s="71">
        <v>0</v>
      </c>
      <c r="RM26" s="71">
        <v>0</v>
      </c>
      <c r="RN26" s="71">
        <v>0</v>
      </c>
      <c r="RO26" s="71">
        <v>0</v>
      </c>
      <c r="RP26" s="71">
        <v>0</v>
      </c>
      <c r="RQ26" s="71">
        <v>0</v>
      </c>
      <c r="RR26" s="71">
        <v>0</v>
      </c>
      <c r="RS26" s="71">
        <v>3</v>
      </c>
      <c r="RT26" s="71">
        <v>0</v>
      </c>
      <c r="RU26" s="71">
        <v>0</v>
      </c>
      <c r="RV26" s="71">
        <v>1</v>
      </c>
      <c r="RW26" s="71">
        <v>0</v>
      </c>
      <c r="RX26" s="71">
        <v>0</v>
      </c>
      <c r="RY26" s="71">
        <v>0</v>
      </c>
      <c r="RZ26" s="71">
        <v>0</v>
      </c>
      <c r="SA26" s="71">
        <v>0</v>
      </c>
      <c r="SB26" s="71">
        <v>1</v>
      </c>
      <c r="SC26" s="71">
        <v>0</v>
      </c>
      <c r="SD26" s="71">
        <v>0</v>
      </c>
      <c r="SE26" s="71">
        <v>0</v>
      </c>
      <c r="SF26" s="71">
        <v>1</v>
      </c>
      <c r="SG26" s="71">
        <v>0</v>
      </c>
      <c r="SH26" s="71">
        <v>0</v>
      </c>
    </row>
    <row r="27" spans="1:502">
      <c r="A27" s="16" t="s">
        <v>2204</v>
      </c>
      <c r="B27" s="70">
        <v>19</v>
      </c>
      <c r="C27" s="70">
        <v>19</v>
      </c>
      <c r="D27" s="70">
        <v>1</v>
      </c>
      <c r="E27" s="70">
        <v>2022</v>
      </c>
      <c r="F27" s="70" t="s">
        <v>161</v>
      </c>
      <c r="G27" s="1073" t="s">
        <v>2185</v>
      </c>
      <c r="H27" s="70" t="s">
        <v>2186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2205</v>
      </c>
      <c r="B28" s="70">
        <v>20</v>
      </c>
      <c r="C28" s="70">
        <v>20</v>
      </c>
      <c r="D28" s="70">
        <v>1</v>
      </c>
      <c r="E28" s="70">
        <v>2023</v>
      </c>
      <c r="F28" s="70" t="s">
        <v>1539</v>
      </c>
      <c r="G28" s="1073" t="s">
        <v>2185</v>
      </c>
      <c r="H28" s="70" t="s">
        <v>2186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2206</v>
      </c>
      <c r="B29" s="70">
        <v>21</v>
      </c>
      <c r="C29" s="70">
        <v>21</v>
      </c>
      <c r="D29" s="70">
        <v>1</v>
      </c>
      <c r="E29" s="70">
        <v>2024</v>
      </c>
      <c r="F29" s="70" t="s">
        <v>1554</v>
      </c>
      <c r="G29" s="1073" t="s">
        <v>2185</v>
      </c>
      <c r="H29" s="70" t="s">
        <v>2186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1560</v>
      </c>
      <c r="G30" s="1073" t="s">
        <v>2185</v>
      </c>
      <c r="H30" s="70" t="s">
        <v>2186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1561</v>
      </c>
      <c r="G31" s="1073" t="s">
        <v>2185</v>
      </c>
      <c r="H31" s="70" t="s">
        <v>2186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1562</v>
      </c>
      <c r="G32" s="1073" t="s">
        <v>2185</v>
      </c>
      <c r="H32" s="70" t="s">
        <v>2186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1563</v>
      </c>
      <c r="G33" s="1073" t="s">
        <v>2185</v>
      </c>
      <c r="H33" s="70" t="s">
        <v>2186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1564</v>
      </c>
      <c r="G34" s="1073" t="s">
        <v>2185</v>
      </c>
      <c r="H34" s="70" t="s">
        <v>2186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1565</v>
      </c>
      <c r="G35" s="1073" t="s">
        <v>2185</v>
      </c>
      <c r="H35" s="70" t="s">
        <v>2186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2306</v>
      </c>
      <c r="B10" s="70">
        <v>2</v>
      </c>
      <c r="C10" s="70">
        <v>18</v>
      </c>
      <c r="D10" s="70">
        <v>2</v>
      </c>
      <c r="E10" s="70">
        <v>2024</v>
      </c>
      <c r="F10" s="70" t="s">
        <v>1554</v>
      </c>
      <c r="G10" s="1073" t="s">
        <v>2303</v>
      </c>
      <c r="H10" s="70" t="s">
        <v>2304</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2302</v>
      </c>
      <c r="B13" s="70">
        <v>5</v>
      </c>
      <c r="C13" s="70">
        <v>18</v>
      </c>
      <c r="D13" s="70">
        <v>5</v>
      </c>
      <c r="E13" s="70">
        <v>2024</v>
      </c>
      <c r="F13" s="70" t="s">
        <v>1554</v>
      </c>
      <c r="G13" s="1073" t="s">
        <v>2299</v>
      </c>
      <c r="H13" s="70" t="s">
        <v>2300</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2362</v>
      </c>
      <c r="B14" s="70">
        <v>6</v>
      </c>
      <c r="C14" s="70">
        <v>18</v>
      </c>
      <c r="D14" s="70">
        <v>6</v>
      </c>
      <c r="E14" s="70">
        <v>2024</v>
      </c>
      <c r="F14" s="70" t="s">
        <v>1554</v>
      </c>
      <c r="G14" s="1073" t="s">
        <v>2359</v>
      </c>
      <c r="H14" s="70" t="s">
        <v>2360</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2354</v>
      </c>
      <c r="B15" s="70">
        <v>7</v>
      </c>
      <c r="C15" s="70">
        <v>18</v>
      </c>
      <c r="D15" s="70">
        <v>7</v>
      </c>
      <c r="E15" s="70">
        <v>2024</v>
      </c>
      <c r="F15" s="70" t="s">
        <v>1554</v>
      </c>
      <c r="G15" s="1073" t="s">
        <v>2351</v>
      </c>
      <c r="H15" s="70" t="s">
        <v>2352</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2206</v>
      </c>
      <c r="B24" s="70">
        <v>16</v>
      </c>
      <c r="C24" s="70">
        <v>18</v>
      </c>
      <c r="D24" s="70">
        <v>16</v>
      </c>
      <c r="E24" s="70">
        <v>2024</v>
      </c>
      <c r="F24" s="70" t="s">
        <v>1554</v>
      </c>
      <c r="G24" s="1073" t="s">
        <v>2185</v>
      </c>
      <c r="H24" s="70" t="s">
        <v>2186</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2314</v>
      </c>
      <c r="B25" s="70">
        <v>17</v>
      </c>
      <c r="C25" s="70">
        <v>18</v>
      </c>
      <c r="D25" s="70">
        <v>17</v>
      </c>
      <c r="E25" s="70">
        <v>2024</v>
      </c>
      <c r="F25" s="70" t="s">
        <v>1554</v>
      </c>
      <c r="G25" s="1073" t="s">
        <v>2311</v>
      </c>
      <c r="H25" s="70" t="s">
        <v>2312</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2022</v>
      </c>
      <c r="B28" s="70">
        <v>20</v>
      </c>
      <c r="C28" s="70">
        <v>18</v>
      </c>
      <c r="D28" s="70">
        <v>20</v>
      </c>
      <c r="E28" s="70">
        <v>2024</v>
      </c>
      <c r="F28" s="70" t="s">
        <v>1554</v>
      </c>
      <c r="G28" s="1073" t="s">
        <v>2001</v>
      </c>
      <c r="H28" s="70" t="s">
        <v>2002</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1754</v>
      </c>
      <c r="B29" s="70">
        <v>21</v>
      </c>
      <c r="C29" s="70">
        <v>18</v>
      </c>
      <c r="D29" s="70">
        <v>21</v>
      </c>
      <c r="E29" s="70">
        <v>2024</v>
      </c>
      <c r="F29" s="70" t="s">
        <v>1554</v>
      </c>
      <c r="G29" s="1073" t="s">
        <v>1733</v>
      </c>
      <c r="H29" s="70" t="s">
        <v>1734</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1554</v>
      </c>
      <c r="G31" s="1073" t="s">
        <v>2355</v>
      </c>
      <c r="H31" s="70" t="s">
        <v>2356</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2330</v>
      </c>
      <c r="B33" s="70">
        <v>25</v>
      </c>
      <c r="C33" s="70">
        <v>18</v>
      </c>
      <c r="D33" s="70">
        <v>25</v>
      </c>
      <c r="E33" s="70">
        <v>2024</v>
      </c>
      <c r="F33" s="70" t="s">
        <v>1554</v>
      </c>
      <c r="G33" s="1073" t="s">
        <v>2327</v>
      </c>
      <c r="H33" s="70" t="s">
        <v>2328</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2310</v>
      </c>
      <c r="B34" s="70">
        <v>26</v>
      </c>
      <c r="C34" s="70">
        <v>18</v>
      </c>
      <c r="D34" s="70">
        <v>26</v>
      </c>
      <c r="E34" s="70">
        <v>2024</v>
      </c>
      <c r="F34" s="70" t="s">
        <v>1554</v>
      </c>
      <c r="G34" s="1073" t="s">
        <v>2307</v>
      </c>
      <c r="H34" s="70" t="s">
        <v>2308</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2338</v>
      </c>
      <c r="B35" s="70">
        <v>27</v>
      </c>
      <c r="C35" s="70">
        <v>18</v>
      </c>
      <c r="D35" s="70">
        <v>27</v>
      </c>
      <c r="E35" s="70">
        <v>2024</v>
      </c>
      <c r="F35" s="70" t="s">
        <v>1554</v>
      </c>
      <c r="G35" s="1073" t="s">
        <v>2335</v>
      </c>
      <c r="H35" s="70" t="s">
        <v>2336</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2305</v>
      </c>
      <c r="B190" s="70">
        <v>182</v>
      </c>
      <c r="C190" s="70">
        <v>16</v>
      </c>
      <c r="D190" s="70">
        <v>2</v>
      </c>
      <c r="E190" s="70">
        <v>2022</v>
      </c>
      <c r="F190" s="70" t="s">
        <v>161</v>
      </c>
      <c r="G190" s="1073" t="s">
        <v>2303</v>
      </c>
      <c r="H190" s="70" t="s">
        <v>2304</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2301</v>
      </c>
      <c r="B193" s="70">
        <v>185</v>
      </c>
      <c r="C193" s="70">
        <v>16</v>
      </c>
      <c r="D193" s="70">
        <v>5</v>
      </c>
      <c r="E193" s="70">
        <v>2022</v>
      </c>
      <c r="F193" s="70" t="s">
        <v>161</v>
      </c>
      <c r="G193" s="1073" t="s">
        <v>2299</v>
      </c>
      <c r="H193" s="70" t="s">
        <v>2300</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2361</v>
      </c>
      <c r="B194" s="70">
        <v>186</v>
      </c>
      <c r="C194" s="70">
        <v>16</v>
      </c>
      <c r="D194" s="70">
        <v>6</v>
      </c>
      <c r="E194" s="70">
        <v>2022</v>
      </c>
      <c r="F194" s="70" t="s">
        <v>161</v>
      </c>
      <c r="G194" s="1073" t="s">
        <v>2359</v>
      </c>
      <c r="H194" s="70" t="s">
        <v>2360</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2353</v>
      </c>
      <c r="B195" s="70">
        <v>187</v>
      </c>
      <c r="C195" s="70">
        <v>16</v>
      </c>
      <c r="D195" s="70">
        <v>7</v>
      </c>
      <c r="E195" s="70">
        <v>2022</v>
      </c>
      <c r="F195" s="70" t="s">
        <v>161</v>
      </c>
      <c r="G195" s="1073" t="s">
        <v>2351</v>
      </c>
      <c r="H195" s="70" t="s">
        <v>2352</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2204</v>
      </c>
      <c r="B204" s="70">
        <v>196</v>
      </c>
      <c r="C204" s="70">
        <v>16</v>
      </c>
      <c r="D204" s="70">
        <v>16</v>
      </c>
      <c r="E204" s="70">
        <v>2022</v>
      </c>
      <c r="F204" s="70" t="s">
        <v>161</v>
      </c>
      <c r="G204" s="1073" t="s">
        <v>2185</v>
      </c>
      <c r="H204" s="70" t="s">
        <v>2186</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2313</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2020</v>
      </c>
      <c r="B208" s="70">
        <v>200</v>
      </c>
      <c r="C208" s="70">
        <v>16</v>
      </c>
      <c r="D208" s="70">
        <v>20</v>
      </c>
      <c r="E208" s="70">
        <v>2022</v>
      </c>
      <c r="F208" s="70" t="s">
        <v>161</v>
      </c>
      <c r="G208" s="1073" t="s">
        <v>2001</v>
      </c>
      <c r="H208" s="70" t="s">
        <v>2002</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1752</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2329</v>
      </c>
      <c r="B213" s="70">
        <v>205</v>
      </c>
      <c r="C213" s="70">
        <v>16</v>
      </c>
      <c r="D213" s="70">
        <v>25</v>
      </c>
      <c r="E213" s="70">
        <v>2022</v>
      </c>
      <c r="F213" s="70" t="s">
        <v>161</v>
      </c>
      <c r="G213" s="1073" t="s">
        <v>2327</v>
      </c>
      <c r="H213" s="70" t="s">
        <v>2328</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2309</v>
      </c>
      <c r="B214" s="70">
        <v>206</v>
      </c>
      <c r="C214" s="70">
        <v>16</v>
      </c>
      <c r="D214" s="70">
        <v>26</v>
      </c>
      <c r="E214" s="70">
        <v>2022</v>
      </c>
      <c r="F214" s="70" t="s">
        <v>161</v>
      </c>
      <c r="G214" s="1073" t="s">
        <v>2307</v>
      </c>
      <c r="H214" s="70" t="s">
        <v>2308</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2337</v>
      </c>
      <c r="B215" s="70">
        <v>207</v>
      </c>
      <c r="C215" s="70">
        <v>16</v>
      </c>
      <c r="D215" s="70">
        <v>27</v>
      </c>
      <c r="E215" s="70">
        <v>2022</v>
      </c>
      <c r="F215" s="70" t="s">
        <v>161</v>
      </c>
      <c r="G215" s="1073" t="s">
        <v>2335</v>
      </c>
      <c r="H215" s="70" t="s">
        <v>2336</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2185</v>
      </c>
      <c r="H6" s="77" t="s">
        <v>2186</v>
      </c>
      <c r="I6" s="77" t="s">
        <v>2388</v>
      </c>
      <c r="J6" s="77" t="s">
        <v>2389</v>
      </c>
      <c r="K6" s="1080">
        <v>13</v>
      </c>
      <c r="L6" s="1081">
        <v>29</v>
      </c>
      <c r="M6" s="1044"/>
      <c r="N6" s="988">
        <v>1</v>
      </c>
      <c r="O6" s="77" t="s">
        <v>1641</v>
      </c>
      <c r="P6" s="77" t="s">
        <v>1642</v>
      </c>
      <c r="Q6" s="77" t="s">
        <v>1501</v>
      </c>
      <c r="R6" s="16"/>
      <c r="S6" s="77">
        <v>1</v>
      </c>
      <c r="T6" s="77" t="s">
        <v>2185</v>
      </c>
      <c r="U6" s="77" t="s">
        <v>2186</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2303</v>
      </c>
      <c r="AE7" s="77" t="s">
        <v>2304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2339</v>
      </c>
      <c r="AE9" s="77" t="s">
        <v>2340</v>
      </c>
      <c r="AF9" s="77" t="s">
        <v>1501</v>
      </c>
    </row>
    <row r="10" spans="1:32" ht="12">
      <c r="A10" s="16"/>
      <c r="B10" s="16"/>
      <c r="C10" s="16"/>
      <c r="D10" s="16"/>
      <c r="F10" s="75" t="s">
        <v>1501</v>
      </c>
      <c r="G10" s="76" t="s">
        <v>2185</v>
      </c>
      <c r="H10" s="77" t="s">
        <v>2186</v>
      </c>
      <c r="I10" s="77" t="s">
        <v>2388</v>
      </c>
      <c r="J10" s="77" t="s">
        <v>2389</v>
      </c>
      <c r="K10" s="1079">
        <v>13</v>
      </c>
      <c r="L10" s="1045">
        <v>29</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2299</v>
      </c>
      <c r="AE10" s="77" t="s">
        <v>2300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2359</v>
      </c>
      <c r="AE11" s="77" t="s">
        <v>2360</v>
      </c>
      <c r="AF11" s="77" t="s">
        <v>1501</v>
      </c>
    </row>
    <row r="12" spans="1:32" ht="12">
      <c r="A12" s="16"/>
      <c r="B12" s="16"/>
      <c r="C12" s="16"/>
      <c r="D12" s="16"/>
      <c r="F12" s="75" t="s">
        <v>1505</v>
      </c>
      <c r="G12" s="76" t="s">
        <v>2185</v>
      </c>
      <c r="H12" s="77"/>
      <c r="I12" s="77" t="s">
        <v>2185</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2351</v>
      </c>
      <c r="AE12" s="77" t="s">
        <v>2352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2185</v>
      </c>
      <c r="AE21" s="77" t="s">
        <v>2186</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2001</v>
      </c>
      <c r="AE25" s="77" t="s">
        <v>2002</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2327</v>
      </c>
      <c r="AE30" s="77" t="s">
        <v>2328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2307</v>
      </c>
      <c r="AE31" s="77" t="s">
        <v>2308</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2335</v>
      </c>
      <c r="AE32" s="77" t="s">
        <v>2336</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城陽市</v>
      </c>
      <c r="K4" s="70" t="str">
        <f>HLOOKUP(K3,比較地域マスタ!$E$5:$L$6,2,0)</f>
        <v>26207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城陽市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80.132025888731789</v>
      </c>
      <c r="BB5" s="29"/>
      <c r="BC5" s="17"/>
      <c r="BD5" s="1005">
        <f>SUM(BC6:BC8)</f>
        <v>68.002055930522815</v>
      </c>
      <c r="BE5" s="29"/>
      <c r="BF5" s="17"/>
      <c r="BG5" s="1005">
        <f>AK35</f>
        <v>34.379635242488703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69.910730532324209</v>
      </c>
      <c r="BA6" s="17"/>
      <c r="BB6" s="29"/>
      <c r="BC6" s="1005">
        <f>O32</f>
        <v>61.26000923438027</v>
      </c>
      <c r="BD6" s="17"/>
      <c r="BE6" s="29"/>
      <c r="BF6" s="1005">
        <f>AK36</f>
        <v>29.509529648546195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3.7034332129502681</v>
      </c>
      <c r="BA7" s="17"/>
      <c r="BB7" s="29"/>
      <c r="BC7" s="1005">
        <f>O33</f>
        <v>2.5043126549404189</v>
      </c>
      <c r="BD7" s="17"/>
      <c r="BE7" s="29"/>
      <c r="BF7" s="1005">
        <f t="shared" ref="BF7:BF8" si="0">AK37</f>
        <v>2.0797649171860115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6.517862143457311</v>
      </c>
      <c r="BA8" s="17"/>
      <c r="BB8" s="29"/>
      <c r="BC8" s="1005">
        <f>O34</f>
        <v>4.2377340412021303</v>
      </c>
      <c r="BD8" s="17"/>
      <c r="BE8" s="29"/>
      <c r="BF8" s="1005">
        <f t="shared" si="0"/>
        <v>2.7903406767564976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365.67156241197074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69.909344335227672</v>
      </c>
      <c r="BA9" s="1005">
        <f>AZ9</f>
        <v>69.909344335227672</v>
      </c>
      <c r="BB9" s="29"/>
      <c r="BC9" s="1005">
        <f>O35</f>
        <v>88.027711451455389</v>
      </c>
      <c r="BD9" s="1005">
        <f>BC9</f>
        <v>88.027711451455389</v>
      </c>
      <c r="BE9" s="29"/>
      <c r="BF9" s="1005">
        <f>AK39</f>
        <v>67.243287553318922</v>
      </c>
      <c r="BG9" s="1005">
        <f>AK39</f>
        <v>67.243287553318922</v>
      </c>
      <c r="BH9" s="29"/>
    </row>
    <row r="10" spans="1:62" ht="17.100000000000001" customHeight="1" thickBot="1">
      <c r="B10" s="323"/>
      <c r="C10" s="324"/>
      <c r="D10" s="326"/>
      <c r="E10" s="326"/>
      <c r="F10" s="326"/>
      <c r="G10" s="325"/>
      <c r="H10" s="325"/>
      <c r="I10" s="326"/>
      <c r="J10" s="327"/>
      <c r="K10" s="334"/>
      <c r="L10" s="246" t="s">
        <v>114</v>
      </c>
      <c r="M10" s="246"/>
      <c r="N10" s="563"/>
      <c r="O10" s="906">
        <f>SUM(O11:O13)</f>
        <v>80.132025888731789</v>
      </c>
      <c r="P10" s="453">
        <f t="shared" ref="P10:P22" si="1">O10/$O$9</f>
        <v>0.21913660816329469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94.689653473904386</v>
      </c>
      <c r="BA10" s="1005">
        <f>AZ10</f>
        <v>94.689653473904386</v>
      </c>
      <c r="BB10" s="29"/>
      <c r="BC10" s="1005">
        <f>O36</f>
        <v>120.7834200158418</v>
      </c>
      <c r="BD10" s="1005">
        <f>BC10</f>
        <v>120.7834200158418</v>
      </c>
      <c r="BE10" s="29"/>
      <c r="BF10" s="1005">
        <f>AK40</f>
        <v>83.017806804337042</v>
      </c>
      <c r="BG10" s="1005">
        <f>AK40</f>
        <v>83.017806804337042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69.910730532324209</v>
      </c>
      <c r="P11" s="454">
        <f t="shared" si="1"/>
        <v>0.19118448826371079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115.2117235867525</v>
      </c>
      <c r="BB11" s="29"/>
      <c r="BC11" s="1005"/>
      <c r="BD11" s="1005">
        <f>SUM(BC12:BC14)</f>
        <v>98.577613523472905</v>
      </c>
      <c r="BE11" s="29"/>
      <c r="BF11" s="17"/>
      <c r="BG11" s="1005">
        <f>AK41</f>
        <v>80.044747569599053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3.7034332129502681</v>
      </c>
      <c r="P12" s="454">
        <f t="shared" si="1"/>
        <v>1.0127758331882335E-2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110.40425641009264</v>
      </c>
      <c r="BA12" s="17"/>
      <c r="BB12" s="29"/>
      <c r="BC12" s="1005">
        <f>O38</f>
        <v>92.453349226591342</v>
      </c>
      <c r="BD12" s="17"/>
      <c r="BE12" s="29"/>
      <c r="BF12" s="1005">
        <f>AK42</f>
        <v>75.653587147153132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6.517862143457311</v>
      </c>
      <c r="P13" s="454">
        <f t="shared" si="1"/>
        <v>1.7824361567701553E-2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4.8074671766598502</v>
      </c>
      <c r="BA13" s="17"/>
      <c r="BB13" s="29"/>
      <c r="BC13" s="1005">
        <f>O41</f>
        <v>6.1242642968815701</v>
      </c>
      <c r="BD13" s="17"/>
      <c r="BE13" s="29"/>
      <c r="BF13" s="1005">
        <f>AK45</f>
        <v>4.3911604224459229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69.909344335227672</v>
      </c>
      <c r="P14" s="453">
        <f t="shared" si="1"/>
        <v>0.19118069743817492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94.689653473904386</v>
      </c>
      <c r="P15" s="453">
        <f t="shared" si="1"/>
        <v>0.25894727183413208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5.7288151273543759</v>
      </c>
      <c r="BA15" s="1005">
        <f>AZ15</f>
        <v>5.7288151273543759</v>
      </c>
      <c r="BB15" s="29"/>
      <c r="BC15" s="1005">
        <f>O43</f>
        <v>6.0688462053332319</v>
      </c>
      <c r="BD15" s="1005">
        <f>BC15</f>
        <v>6.0688462053332319</v>
      </c>
      <c r="BE15" s="29"/>
      <c r="BF15" s="1005">
        <f>AK47</f>
        <v>7.7582198105938591</v>
      </c>
      <c r="BG15" s="1005">
        <f>AK47</f>
        <v>7.7582198105938591</v>
      </c>
      <c r="BH15" s="29"/>
    </row>
    <row r="16" spans="1:62" ht="17.100000000000001" customHeight="1" thickBot="1">
      <c r="B16" s="323"/>
      <c r="C16" s="324"/>
      <c r="D16" s="326"/>
      <c r="E16" s="326"/>
      <c r="F16" s="326"/>
      <c r="G16" s="325"/>
      <c r="H16" s="325"/>
      <c r="I16" s="326"/>
      <c r="J16" s="327"/>
      <c r="K16" s="335"/>
      <c r="L16" s="246" t="s">
        <v>128</v>
      </c>
      <c r="M16" s="344"/>
      <c r="N16" s="345"/>
      <c r="O16" s="906">
        <f>SUM(O18:O21)</f>
        <v>115.2117235867525</v>
      </c>
      <c r="P16" s="453">
        <f t="shared" si="1"/>
        <v>0.31506886350914359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110.40425641009264</v>
      </c>
      <c r="P17" s="454">
        <f t="shared" si="1"/>
        <v>0.30192190960069692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74.253194450834627</v>
      </c>
      <c r="P18" s="454">
        <f t="shared" si="1"/>
        <v>0.20305980033301013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36.151061959258023</v>
      </c>
      <c r="P19" s="454">
        <f t="shared" si="1"/>
        <v>9.8862109267686848E-2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4.8074671766598502</v>
      </c>
      <c r="P20" s="454">
        <f t="shared" si="1"/>
        <v>1.3146953908446645E-2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5.7288151273543759</v>
      </c>
      <c r="P22" s="612">
        <f t="shared" si="1"/>
        <v>1.5666559055254648E-2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50.896051174574538</v>
      </c>
      <c r="AZ22" s="1005">
        <f t="shared" si="3"/>
        <v>56.491370533496749</v>
      </c>
      <c r="BA22" s="1005">
        <f t="shared" si="3"/>
        <v>56.335903006478802</v>
      </c>
      <c r="BB22" s="1005">
        <f t="shared" si="3"/>
        <v>65.442164596314612</v>
      </c>
      <c r="BC22" s="1005">
        <f t="shared" si="3"/>
        <v>68.002055930522815</v>
      </c>
      <c r="BD22" s="1005">
        <f t="shared" si="3"/>
        <v>66.706851003276384</v>
      </c>
      <c r="BE22" s="1005">
        <f t="shared" si="3"/>
        <v>56.917046361681983</v>
      </c>
      <c r="BF22" s="1005">
        <f t="shared" si="3"/>
        <v>50.20392921196575</v>
      </c>
      <c r="BG22" s="1005">
        <f t="shared" si="3"/>
        <v>50.753962907882162</v>
      </c>
      <c r="BH22" s="1005">
        <f t="shared" si="3"/>
        <v>44.44866374166444</v>
      </c>
      <c r="BI22" s="1005">
        <f t="shared" si="3"/>
        <v>43.787212090408907</v>
      </c>
      <c r="BJ22" s="1005">
        <f t="shared" si="3"/>
        <v>43.777500285749412</v>
      </c>
      <c r="BK22" s="1005">
        <f t="shared" si="3"/>
        <v>36.020617844002231</v>
      </c>
      <c r="BL22" s="1005">
        <f t="shared" si="3"/>
        <v>34.379635242488703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57.557631462542723</v>
      </c>
      <c r="AZ23" s="1005">
        <f t="shared" ref="AZ23:BL23" si="4">Y39</f>
        <v>63.229037452214342</v>
      </c>
      <c r="BA23" s="1005">
        <f t="shared" si="4"/>
        <v>83.456029585828958</v>
      </c>
      <c r="BB23" s="1005">
        <f t="shared" si="4"/>
        <v>92.368116082775643</v>
      </c>
      <c r="BC23" s="1005">
        <f t="shared" si="4"/>
        <v>88.027711451455389</v>
      </c>
      <c r="BD23" s="1005">
        <f t="shared" si="4"/>
        <v>90.357512720492394</v>
      </c>
      <c r="BE23" s="1005">
        <f t="shared" si="4"/>
        <v>82.282434646807417</v>
      </c>
      <c r="BF23" s="1005">
        <f t="shared" si="4"/>
        <v>80.414530365219434</v>
      </c>
      <c r="BG23" s="1005">
        <f t="shared" si="4"/>
        <v>70.262473226531014</v>
      </c>
      <c r="BH23" s="1005">
        <f t="shared" si="4"/>
        <v>62.563374320603849</v>
      </c>
      <c r="BI23" s="1005">
        <f t="shared" si="4"/>
        <v>57.874259566690384</v>
      </c>
      <c r="BJ23" s="1005">
        <f t="shared" si="4"/>
        <v>62.091256901927153</v>
      </c>
      <c r="BK23" s="1005">
        <f t="shared" si="4"/>
        <v>58.348695944590212</v>
      </c>
      <c r="BL23" s="1005">
        <f t="shared" si="4"/>
        <v>67.243287553318922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88.342448645354565</v>
      </c>
      <c r="AZ24" s="1005">
        <f t="shared" ref="AZ24:BL24" si="5">Y40</f>
        <v>89.8403596191758</v>
      </c>
      <c r="BA24" s="1005">
        <f t="shared" si="5"/>
        <v>106.22099711401491</v>
      </c>
      <c r="BB24" s="1005">
        <f t="shared" si="5"/>
        <v>124.0408681839652</v>
      </c>
      <c r="BC24" s="1005">
        <f t="shared" si="5"/>
        <v>120.7834200158418</v>
      </c>
      <c r="BD24" s="1005">
        <f t="shared" si="5"/>
        <v>114.8834506284789</v>
      </c>
      <c r="BE24" s="1005">
        <f t="shared" si="5"/>
        <v>109.1033196862362</v>
      </c>
      <c r="BF24" s="1005">
        <f t="shared" si="5"/>
        <v>107.79482400938517</v>
      </c>
      <c r="BG24" s="1005">
        <f t="shared" si="5"/>
        <v>97.757230595055901</v>
      </c>
      <c r="BH24" s="1005">
        <f t="shared" si="5"/>
        <v>76.612274173869338</v>
      </c>
      <c r="BI24" s="1005">
        <f t="shared" si="5"/>
        <v>75.373033301697859</v>
      </c>
      <c r="BJ24" s="1005">
        <f t="shared" si="5"/>
        <v>86.175199838569128</v>
      </c>
      <c r="BK24" s="1005">
        <f t="shared" si="5"/>
        <v>76.600388564308687</v>
      </c>
      <c r="BL24" s="1005">
        <f t="shared" si="5"/>
        <v>83.017806804337042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104.97362429411614</v>
      </c>
      <c r="AZ25" s="1005">
        <f t="shared" ref="AZ25:BL25" si="6">Y41</f>
        <v>103.23472534447792</v>
      </c>
      <c r="BA25" s="1005">
        <f t="shared" si="6"/>
        <v>101.26495424043253</v>
      </c>
      <c r="BB25" s="1005">
        <f t="shared" si="6"/>
        <v>100.96860042789874</v>
      </c>
      <c r="BC25" s="1005">
        <f t="shared" si="6"/>
        <v>98.577613523472905</v>
      </c>
      <c r="BD25" s="1005">
        <f t="shared" si="6"/>
        <v>94.41471671095654</v>
      </c>
      <c r="BE25" s="1005">
        <f t="shared" si="6"/>
        <v>92.968630898449661</v>
      </c>
      <c r="BF25" s="1005">
        <f t="shared" si="6"/>
        <v>90.985577334308815</v>
      </c>
      <c r="BG25" s="1005">
        <f t="shared" si="6"/>
        <v>89.432264126567688</v>
      </c>
      <c r="BH25" s="1005">
        <f t="shared" si="6"/>
        <v>88.551719840548245</v>
      </c>
      <c r="BI25" s="1005">
        <f t="shared" si="6"/>
        <v>86.668354116692981</v>
      </c>
      <c r="BJ25" s="1005">
        <f t="shared" si="6"/>
        <v>78.762013402146891</v>
      </c>
      <c r="BK25" s="1005">
        <f t="shared" si="6"/>
        <v>77.730564937142688</v>
      </c>
      <c r="BL25" s="1005">
        <f t="shared" si="6"/>
        <v>80.044747569599053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6.5400581412037964</v>
      </c>
      <c r="AZ26" s="1005">
        <f t="shared" si="7"/>
        <v>6.6135103002970537</v>
      </c>
      <c r="BA26" s="1005">
        <f t="shared" si="7"/>
        <v>5.9826164192679396</v>
      </c>
      <c r="BB26" s="1005">
        <f t="shared" si="7"/>
        <v>5.7385234033524126</v>
      </c>
      <c r="BC26" s="1005">
        <f t="shared" si="7"/>
        <v>6.0688462053332319</v>
      </c>
      <c r="BD26" s="1005">
        <f t="shared" si="7"/>
        <v>6.1565411717515257</v>
      </c>
      <c r="BE26" s="1005">
        <f t="shared" si="7"/>
        <v>6.4468779143638422</v>
      </c>
      <c r="BF26" s="1005">
        <f t="shared" si="7"/>
        <v>9.871725743123811</v>
      </c>
      <c r="BG26" s="1005">
        <f t="shared" si="7"/>
        <v>9.9897815375357251</v>
      </c>
      <c r="BH26" s="1005">
        <f t="shared" si="7"/>
        <v>9.5098010619942404</v>
      </c>
      <c r="BI26" s="1005">
        <f t="shared" si="7"/>
        <v>10.067675282540861</v>
      </c>
      <c r="BJ26" s="1005">
        <f t="shared" si="7"/>
        <v>9.0134672766794708</v>
      </c>
      <c r="BK26" s="1005">
        <f t="shared" si="7"/>
        <v>7.2505048459271748</v>
      </c>
      <c r="BL26" s="1005">
        <f t="shared" si="7"/>
        <v>7.7582198105938591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308.30981371779177</v>
      </c>
      <c r="AZ27" s="1005">
        <f t="shared" si="8"/>
        <v>319.40900324966185</v>
      </c>
      <c r="BA27" s="1005">
        <f t="shared" si="8"/>
        <v>353.26050036602311</v>
      </c>
      <c r="BB27" s="1005">
        <f t="shared" si="8"/>
        <v>388.55827269430659</v>
      </c>
      <c r="BC27" s="1005">
        <f t="shared" si="8"/>
        <v>381.45964712662612</v>
      </c>
      <c r="BD27" s="1005">
        <f t="shared" si="8"/>
        <v>372.51907223495579</v>
      </c>
      <c r="BE27" s="1005">
        <f t="shared" si="8"/>
        <v>347.71830950753906</v>
      </c>
      <c r="BF27" s="1005">
        <f t="shared" si="8"/>
        <v>339.27058666400296</v>
      </c>
      <c r="BG27" s="1005">
        <f t="shared" si="8"/>
        <v>318.19571239357253</v>
      </c>
      <c r="BH27" s="1005">
        <f t="shared" si="8"/>
        <v>281.68583313868015</v>
      </c>
      <c r="BI27" s="1005">
        <f t="shared" si="8"/>
        <v>273.770534358031</v>
      </c>
      <c r="BJ27" s="1005">
        <f t="shared" si="8"/>
        <v>279.81943770507206</v>
      </c>
      <c r="BK27" s="1005">
        <f t="shared" si="8"/>
        <v>255.95077213597099</v>
      </c>
      <c r="BL27" s="1005">
        <f t="shared" si="8"/>
        <v>272.44369698033756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381.45964712662612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68.002055930522815</v>
      </c>
      <c r="P31" s="453">
        <f t="shared" ref="P31:P43" si="9">O31/$O$30</f>
        <v>0.17826801980957485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61.26000923438027</v>
      </c>
      <c r="P32" s="454">
        <f t="shared" si="9"/>
        <v>0.16059368191583556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2.5043126549404189</v>
      </c>
      <c r="P33" s="454">
        <f t="shared" si="9"/>
        <v>6.5650788328578003E-3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4.2377340412021303</v>
      </c>
      <c r="P34" s="454">
        <f t="shared" si="9"/>
        <v>1.1109259060881498E-2</v>
      </c>
      <c r="Q34" s="328"/>
      <c r="R34" s="13"/>
      <c r="S34" s="323"/>
      <c r="T34" s="563" t="s">
        <v>112</v>
      </c>
      <c r="U34" s="332"/>
      <c r="V34" s="332"/>
      <c r="W34" s="332"/>
      <c r="X34" s="893">
        <f>X35+X39+X40+X41+X47</f>
        <v>308.30981371779177</v>
      </c>
      <c r="Y34" s="894">
        <f t="shared" ref="Y34:AK34" si="10">Y35+Y39+Y40+Y41+Y47</f>
        <v>319.40900324966185</v>
      </c>
      <c r="Z34" s="894">
        <f t="shared" si="10"/>
        <v>353.26050036602311</v>
      </c>
      <c r="AA34" s="894">
        <f t="shared" si="10"/>
        <v>388.55827269430659</v>
      </c>
      <c r="AB34" s="894">
        <f t="shared" si="10"/>
        <v>381.45964712662612</v>
      </c>
      <c r="AC34" s="894">
        <f t="shared" si="10"/>
        <v>372.51907223495579</v>
      </c>
      <c r="AD34" s="894">
        <f t="shared" si="10"/>
        <v>347.71830950753906</v>
      </c>
      <c r="AE34" s="894">
        <f t="shared" si="10"/>
        <v>339.27058666400296</v>
      </c>
      <c r="AF34" s="894">
        <f t="shared" si="10"/>
        <v>318.19571239357253</v>
      </c>
      <c r="AG34" s="894">
        <f t="shared" si="10"/>
        <v>281.68583313868015</v>
      </c>
      <c r="AH34" s="894">
        <f t="shared" si="10"/>
        <v>273.770534358031</v>
      </c>
      <c r="AI34" s="894">
        <f t="shared" si="10"/>
        <v>279.81943770507206</v>
      </c>
      <c r="AJ34" s="894">
        <f t="shared" si="10"/>
        <v>255.95077213597099</v>
      </c>
      <c r="AK34" s="895">
        <f t="shared" si="10"/>
        <v>272.44369698033756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88.027711451455389</v>
      </c>
      <c r="P35" s="453">
        <f t="shared" si="9"/>
        <v>0.23076546133917661</v>
      </c>
      <c r="Q35" s="328"/>
      <c r="R35" s="13"/>
      <c r="S35" s="323"/>
      <c r="T35" s="334"/>
      <c r="U35" s="246" t="s">
        <v>114</v>
      </c>
      <c r="V35" s="344"/>
      <c r="W35" s="344"/>
      <c r="X35" s="896">
        <f>SUM(X36:X38)</f>
        <v>50.896051174574538</v>
      </c>
      <c r="Y35" s="897">
        <f t="shared" ref="Y35:AK35" si="11">SUM(Y36:Y38)</f>
        <v>56.491370533496749</v>
      </c>
      <c r="Z35" s="897">
        <f t="shared" si="11"/>
        <v>56.335903006478802</v>
      </c>
      <c r="AA35" s="897">
        <f t="shared" si="11"/>
        <v>65.442164596314612</v>
      </c>
      <c r="AB35" s="897">
        <f t="shared" si="11"/>
        <v>68.002055930522815</v>
      </c>
      <c r="AC35" s="897">
        <f t="shared" si="11"/>
        <v>66.706851003276384</v>
      </c>
      <c r="AD35" s="897">
        <f t="shared" si="11"/>
        <v>56.917046361681983</v>
      </c>
      <c r="AE35" s="897">
        <f t="shared" si="11"/>
        <v>50.20392921196575</v>
      </c>
      <c r="AF35" s="897">
        <f t="shared" si="11"/>
        <v>50.753962907882162</v>
      </c>
      <c r="AG35" s="897">
        <f t="shared" si="11"/>
        <v>44.44866374166444</v>
      </c>
      <c r="AH35" s="897">
        <f t="shared" si="11"/>
        <v>43.787212090408907</v>
      </c>
      <c r="AI35" s="897">
        <f t="shared" si="11"/>
        <v>43.777500285749412</v>
      </c>
      <c r="AJ35" s="897">
        <f t="shared" si="11"/>
        <v>36.020617844002231</v>
      </c>
      <c r="AK35" s="898">
        <f t="shared" si="11"/>
        <v>34.379635242488703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120.7834200158418</v>
      </c>
      <c r="P36" s="453">
        <f t="shared" si="9"/>
        <v>0.31663485489396354</v>
      </c>
      <c r="Q36" s="328"/>
      <c r="R36" s="13"/>
      <c r="S36" s="356" t="s">
        <v>184</v>
      </c>
      <c r="T36" s="335"/>
      <c r="U36" s="346"/>
      <c r="V36" s="336" t="s">
        <v>184</v>
      </c>
      <c r="W36" s="357"/>
      <c r="X36" s="899">
        <f>VLOOKUP(年度マスタ!$K$4&amp;"_"&amp;X$33,データシート1!$A:$BT,MATCH("aa_"&amp;$S36,データシート1!$A$1:$BT$1,0),0)</f>
        <v>44.373538612185527</v>
      </c>
      <c r="Y36" s="900">
        <f>VLOOKUP(年度マスタ!$K$4&amp;"_"&amp;Y$33,データシート1!$A:$BT,MATCH("aa_"&amp;$S36,データシート1!$A$1:$BT$1,0),0)</f>
        <v>50.182661784886342</v>
      </c>
      <c r="Z36" s="900">
        <f>VLOOKUP(年度マスタ!$K$4&amp;"_"&amp;Z$33,データシート1!$A:$BT,MATCH("aa_"&amp;$S36,データシート1!$A$1:$BT$1,0),0)</f>
        <v>49.063865537838339</v>
      </c>
      <c r="AA36" s="900">
        <f>VLOOKUP(年度マスタ!$K$4&amp;"_"&amp;AA$33,データシート1!$A:$BT,MATCH("aa_"&amp;$S36,データシート1!$A$1:$BT$1,0),0)</f>
        <v>58.364290581076958</v>
      </c>
      <c r="AB36" s="900">
        <f>VLOOKUP(年度マスタ!$K$4&amp;"_"&amp;AB$33,データシート1!$A:$BT,MATCH("aa_"&amp;$S36,データシート1!$A$1:$BT$1,0),0)</f>
        <v>61.26000923438027</v>
      </c>
      <c r="AC36" s="900">
        <f>VLOOKUP(年度マスタ!$K$4&amp;"_"&amp;AC$33,データシート1!$A:$BT,MATCH("aa_"&amp;$S36,データシート1!$A$1:$BT$1,0),0)</f>
        <v>62.285058351889148</v>
      </c>
      <c r="AD36" s="900">
        <f>VLOOKUP(年度マスタ!$K$4&amp;"_"&amp;AD$33,データシート1!$A:$BT,MATCH("aa_"&amp;$S36,データシート1!$A$1:$BT$1,0),0)</f>
        <v>52.335434081676183</v>
      </c>
      <c r="AE36" s="900">
        <f>VLOOKUP(年度マスタ!$K$4&amp;"_"&amp;AE$33,データシート1!$A:$BT,MATCH("aa_"&amp;$S36,データシート1!$A$1:$BT$1,0),0)</f>
        <v>45.374644994750625</v>
      </c>
      <c r="AF36" s="900">
        <f>VLOOKUP(年度マスタ!$K$4&amp;"_"&amp;AF$33,データシート1!$A:$BT,MATCH("aa_"&amp;$S36,データシート1!$A$1:$BT$1,0),0)</f>
        <v>46.179747510851399</v>
      </c>
      <c r="AG36" s="900">
        <f>VLOOKUP(年度マスタ!$K$4&amp;"_"&amp;AG$33,データシート1!$A:$BT,MATCH("aa_"&amp;$S36,データシート1!$A$1:$BT$1,0),0)</f>
        <v>40.449673563192682</v>
      </c>
      <c r="AH36" s="900">
        <f>VLOOKUP(年度マスタ!$K$4&amp;"_"&amp;AH$33,データシート1!$A:$BT,MATCH("aa_"&amp;$S36,データシート1!$A$1:$BT$1,0),0)</f>
        <v>39.854887790701419</v>
      </c>
      <c r="AI36" s="900">
        <f>VLOOKUP(年度マスタ!$K$4&amp;"_"&amp;AI$33,データシート1!$A:$BT,MATCH("aa_"&amp;$S36,データシート1!$A$1:$BT$1,0),0)</f>
        <v>38.120690207178363</v>
      </c>
      <c r="AJ36" s="900">
        <f>VLOOKUP(年度マスタ!$K$4&amp;"_"&amp;AJ$33,データシート1!$A:$BT,MATCH("aa_"&amp;$S36,データシート1!$A$1:$BT$1,0),0)</f>
        <v>30.074629769273997</v>
      </c>
      <c r="AK36" s="901">
        <f>VLOOKUP(年度マスタ!$K$4&amp;"_"&amp;AK$33,データシート1!$A:$BT,MATCH("aa_"&amp;$S36,データシート1!$A$1:$BT$1,0),0)</f>
        <v>29.509529648546195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98.577613523472905</v>
      </c>
      <c r="P37" s="453">
        <f t="shared" si="9"/>
        <v>0.25842212738887665</v>
      </c>
      <c r="Q37" s="328"/>
      <c r="R37" s="13"/>
      <c r="S37" s="356" t="s">
        <v>187</v>
      </c>
      <c r="T37" s="335"/>
      <c r="U37" s="346"/>
      <c r="V37" s="336" t="s">
        <v>194</v>
      </c>
      <c r="W37" s="357"/>
      <c r="X37" s="899">
        <f>VLOOKUP(年度マスタ!$K$4&amp;"_"&amp;X$33,データシート1!$A:$BT,MATCH("aa_"&amp;$S37,データシート1!$A$1:$BT$1,0),0)</f>
        <v>1.89508396318113</v>
      </c>
      <c r="Y37" s="900">
        <f>VLOOKUP(年度マスタ!$K$4&amp;"_"&amp;Y$33,データシート1!$A:$BT,MATCH("aa_"&amp;$S37,データシート1!$A$1:$BT$1,0),0)</f>
        <v>2.0506206095189592</v>
      </c>
      <c r="Z37" s="900">
        <f>VLOOKUP(年度マスタ!$K$4&amp;"_"&amp;Z$33,データシート1!$A:$BT,MATCH("aa_"&amp;$S37,データシート1!$A$1:$BT$1,0),0)</f>
        <v>2.8786042848289788</v>
      </c>
      <c r="AA37" s="900">
        <f>VLOOKUP(年度マスタ!$K$4&amp;"_"&amp;AA$33,データシート1!$A:$BT,MATCH("aa_"&amp;$S37,データシート1!$A$1:$BT$1,0),0)</f>
        <v>2.7693549776049222</v>
      </c>
      <c r="AB37" s="900">
        <f>VLOOKUP(年度マスタ!$K$4&amp;"_"&amp;AB$33,データシート1!$A:$BT,MATCH("aa_"&amp;$S37,データシート1!$A$1:$BT$1,0),0)</f>
        <v>2.5043126549404189</v>
      </c>
      <c r="AC37" s="900">
        <f>VLOOKUP(年度マスタ!$K$4&amp;"_"&amp;AC$33,データシート1!$A:$BT,MATCH("aa_"&amp;$S37,データシート1!$A$1:$BT$1,0),0)</f>
        <v>2.5660867002518959</v>
      </c>
      <c r="AD37" s="900">
        <f>VLOOKUP(年度マスタ!$K$4&amp;"_"&amp;AD$33,データシート1!$A:$BT,MATCH("aa_"&amp;$S37,データシート1!$A$1:$BT$1,0),0)</f>
        <v>2.439191190753494</v>
      </c>
      <c r="AE37" s="900">
        <f>VLOOKUP(年度マスタ!$K$4&amp;"_"&amp;AE$33,データシート1!$A:$BT,MATCH("aa_"&amp;$S37,データシート1!$A$1:$BT$1,0),0)</f>
        <v>2.2458609477518321</v>
      </c>
      <c r="AF37" s="900">
        <f>VLOOKUP(年度マスタ!$K$4&amp;"_"&amp;AF$33,データシート1!$A:$BT,MATCH("aa_"&amp;$S37,データシート1!$A$1:$BT$1,0),0)</f>
        <v>2.2897589442237436</v>
      </c>
      <c r="AG37" s="900">
        <f>VLOOKUP(年度マスタ!$K$4&amp;"_"&amp;AG$33,データシート1!$A:$BT,MATCH("aa_"&amp;$S37,データシート1!$A$1:$BT$1,0),0)</f>
        <v>1.9463050865320759</v>
      </c>
      <c r="AH37" s="900">
        <f>VLOOKUP(年度マスタ!$K$4&amp;"_"&amp;AH$33,データシート1!$A:$BT,MATCH("aa_"&amp;$S37,データシート1!$A$1:$BT$1,0),0)</f>
        <v>1.861404100953221</v>
      </c>
      <c r="AI37" s="900">
        <f>VLOOKUP(年度マスタ!$K$4&amp;"_"&amp;AI$33,データシート1!$A:$BT,MATCH("aa_"&amp;$S37,データシート1!$A$1:$BT$1,0),0)</f>
        <v>1.9663166911922423</v>
      </c>
      <c r="AJ37" s="900">
        <f>VLOOKUP(年度マスタ!$K$4&amp;"_"&amp;AJ$33,データシート1!$A:$BT,MATCH("aa_"&amp;$S37,データシート1!$A$1:$BT$1,0),0)</f>
        <v>2.2158229207865303</v>
      </c>
      <c r="AK37" s="901">
        <f>VLOOKUP(年度マスタ!$K$4&amp;"_"&amp;AK$33,データシート1!$A:$BT,MATCH("aa_"&amp;$S37,データシート1!$A$1:$BT$1,0),0)</f>
        <v>2.0797649171860115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92.453349226591342</v>
      </c>
      <c r="P38" s="454">
        <f t="shared" si="9"/>
        <v>0.2423673117799045</v>
      </c>
      <c r="Q38" s="328"/>
      <c r="R38" s="13"/>
      <c r="S38" s="356" t="s">
        <v>188</v>
      </c>
      <c r="T38" s="335"/>
      <c r="U38" s="348"/>
      <c r="V38" s="358" t="s">
        <v>197</v>
      </c>
      <c r="W38" s="358"/>
      <c r="X38" s="899">
        <f>VLOOKUP(年度マスタ!$K$4&amp;"_"&amp;X$33,データシート1!$A:$BT,MATCH("aa_"&amp;$S38,データシート1!$A$1:$BT$1,0),0)</f>
        <v>4.6274285992078816</v>
      </c>
      <c r="Y38" s="900">
        <f>VLOOKUP(年度マスタ!$K$4&amp;"_"&amp;Y$33,データシート1!$A:$BT,MATCH("aa_"&amp;$S38,データシート1!$A$1:$BT$1,0),0)</f>
        <v>4.2580881390914502</v>
      </c>
      <c r="Z38" s="900">
        <f>VLOOKUP(年度マスタ!$K$4&amp;"_"&amp;Z$33,データシート1!$A:$BT,MATCH("aa_"&amp;$S38,データシート1!$A$1:$BT$1,0),0)</f>
        <v>4.3934331838114833</v>
      </c>
      <c r="AA38" s="900">
        <f>VLOOKUP(年度マスタ!$K$4&amp;"_"&amp;AA$33,データシート1!$A:$BT,MATCH("aa_"&amp;$S38,データシート1!$A$1:$BT$1,0),0)</f>
        <v>4.3085190376327294</v>
      </c>
      <c r="AB38" s="900">
        <f>VLOOKUP(年度マスタ!$K$4&amp;"_"&amp;AB$33,データシート1!$A:$BT,MATCH("aa_"&amp;$S38,データシート1!$A$1:$BT$1,0),0)</f>
        <v>4.2377340412021303</v>
      </c>
      <c r="AC38" s="900">
        <f>VLOOKUP(年度マスタ!$K$4&amp;"_"&amp;AC$33,データシート1!$A:$BT,MATCH("aa_"&amp;$S38,データシート1!$A$1:$BT$1,0),0)</f>
        <v>1.855705951135328</v>
      </c>
      <c r="AD38" s="900">
        <f>VLOOKUP(年度マスタ!$K$4&amp;"_"&amp;AD$33,データシート1!$A:$BT,MATCH("aa_"&amp;$S38,データシート1!$A$1:$BT$1,0),0)</f>
        <v>2.1424210892523079</v>
      </c>
      <c r="AE38" s="900">
        <f>VLOOKUP(年度マスタ!$K$4&amp;"_"&amp;AE$33,データシート1!$A:$BT,MATCH("aa_"&amp;$S38,データシート1!$A$1:$BT$1,0),0)</f>
        <v>2.5834232694632973</v>
      </c>
      <c r="AF38" s="900">
        <f>VLOOKUP(年度マスタ!$K$4&amp;"_"&amp;AF$33,データシート1!$A:$BT,MATCH("aa_"&amp;$S38,データシート1!$A$1:$BT$1,0),0)</f>
        <v>2.2844564528070226</v>
      </c>
      <c r="AG38" s="900">
        <f>VLOOKUP(年度マスタ!$K$4&amp;"_"&amp;AG$33,データシート1!$A:$BT,MATCH("aa_"&amp;$S38,データシート1!$A$1:$BT$1,0),0)</f>
        <v>2.0526850919396775</v>
      </c>
      <c r="AH38" s="900">
        <f>VLOOKUP(年度マスタ!$K$4&amp;"_"&amp;AH$33,データシート1!$A:$BT,MATCH("aa_"&amp;$S38,データシート1!$A$1:$BT$1,0),0)</f>
        <v>2.0709201987542643</v>
      </c>
      <c r="AI38" s="900">
        <f>VLOOKUP(年度マスタ!$K$4&amp;"_"&amp;AI$33,データシート1!$A:$BT,MATCH("aa_"&amp;$S38,データシート1!$A$1:$BT$1,0),0)</f>
        <v>3.6904933873788113</v>
      </c>
      <c r="AJ38" s="900">
        <f>VLOOKUP(年度マスタ!$K$4&amp;"_"&amp;AJ$33,データシート1!$A:$BT,MATCH("aa_"&amp;$S38,データシート1!$A$1:$BT$1,0),0)</f>
        <v>3.7301651539417082</v>
      </c>
      <c r="AK38" s="901">
        <f>VLOOKUP(年度マスタ!$K$4&amp;"_"&amp;AK$33,データシート1!$A:$BT,MATCH("aa_"&amp;$S38,データシート1!$A$1:$BT$1,0),0)</f>
        <v>2.7903406767564976</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62.81585508989982</v>
      </c>
      <c r="P39" s="454">
        <f t="shared" si="9"/>
        <v>0.16467234624439317</v>
      </c>
      <c r="Q39" s="328"/>
      <c r="R39" s="13"/>
      <c r="S39" s="356" t="s">
        <v>189</v>
      </c>
      <c r="T39" s="335"/>
      <c r="U39" s="343" t="s">
        <v>199</v>
      </c>
      <c r="V39" s="344"/>
      <c r="W39" s="344"/>
      <c r="X39" s="896">
        <f>VLOOKUP(年度マスタ!$K$4&amp;"_"&amp;X$33,データシート1!$A:$BT,MATCH("aa_"&amp;$S39,データシート1!$A$1:$BT$1,0),0)</f>
        <v>57.557631462542723</v>
      </c>
      <c r="Y39" s="897">
        <f>VLOOKUP(年度マスタ!$K$4&amp;"_"&amp;Y$33,データシート1!$A:$BT,MATCH("aa_"&amp;$S39,データシート1!$A$1:$BT$1,0),0)</f>
        <v>63.229037452214342</v>
      </c>
      <c r="Z39" s="897">
        <f>VLOOKUP(年度マスタ!$K$4&amp;"_"&amp;Z$33,データシート1!$A:$BT,MATCH("aa_"&amp;$S39,データシート1!$A$1:$BT$1,0),0)</f>
        <v>83.456029585828958</v>
      </c>
      <c r="AA39" s="897">
        <f>VLOOKUP(年度マスタ!$K$4&amp;"_"&amp;AA$33,データシート1!$A:$BT,MATCH("aa_"&amp;$S39,データシート1!$A$1:$BT$1,0),0)</f>
        <v>92.368116082775643</v>
      </c>
      <c r="AB39" s="897">
        <f>VLOOKUP(年度マスタ!$K$4&amp;"_"&amp;AB$33,データシート1!$A:$BT,MATCH("aa_"&amp;$S39,データシート1!$A$1:$BT$1,0),0)</f>
        <v>88.027711451455389</v>
      </c>
      <c r="AC39" s="897">
        <f>VLOOKUP(年度マスタ!$K$4&amp;"_"&amp;AC$33,データシート1!$A:$BT,MATCH("aa_"&amp;$S39,データシート1!$A$1:$BT$1,0),0)</f>
        <v>90.357512720492394</v>
      </c>
      <c r="AD39" s="897">
        <f>VLOOKUP(年度マスタ!$K$4&amp;"_"&amp;AD$33,データシート1!$A:$BT,MATCH("aa_"&amp;$S39,データシート1!$A$1:$BT$1,0),0)</f>
        <v>82.282434646807417</v>
      </c>
      <c r="AE39" s="897">
        <f>VLOOKUP(年度マスタ!$K$4&amp;"_"&amp;AE$33,データシート1!$A:$BT,MATCH("aa_"&amp;$S39,データシート1!$A$1:$BT$1,0),0)</f>
        <v>80.414530365219434</v>
      </c>
      <c r="AF39" s="897">
        <f>VLOOKUP(年度マスタ!$K$4&amp;"_"&amp;AF$33,データシート1!$A:$BT,MATCH("aa_"&amp;$S39,データシート1!$A$1:$BT$1,0),0)</f>
        <v>70.262473226531014</v>
      </c>
      <c r="AG39" s="897">
        <f>VLOOKUP(年度マスタ!$K$4&amp;"_"&amp;AG$33,データシート1!$A:$BT,MATCH("aa_"&amp;$S39,データシート1!$A$1:$BT$1,0),0)</f>
        <v>62.563374320603849</v>
      </c>
      <c r="AH39" s="897">
        <f>VLOOKUP(年度マスタ!$K$4&amp;"_"&amp;AH$33,データシート1!$A:$BT,MATCH("aa_"&amp;$S39,データシート1!$A$1:$BT$1,0),0)</f>
        <v>57.874259566690384</v>
      </c>
      <c r="AI39" s="897">
        <f>VLOOKUP(年度マスタ!$K$4&amp;"_"&amp;AI$33,データシート1!$A:$BT,MATCH("aa_"&amp;$S39,データシート1!$A$1:$BT$1,0),0)</f>
        <v>62.091256901927153</v>
      </c>
      <c r="AJ39" s="897">
        <f>VLOOKUP(年度マスタ!$K$4&amp;"_"&amp;AJ$33,データシート1!$A:$BT,MATCH("aa_"&amp;$S39,データシート1!$A$1:$BT$1,0),0)</f>
        <v>58.348695944590212</v>
      </c>
      <c r="AK39" s="898">
        <f>VLOOKUP(年度マスタ!$K$4&amp;"_"&amp;AK$33,データシート1!$A:$BT,MATCH("aa_"&amp;$S39,データシート1!$A$1:$BT$1,0),0)</f>
        <v>67.243287553318922</v>
      </c>
      <c r="AL39" s="330"/>
      <c r="AW39" s="17" t="str">
        <f>年度マスタ!K4</f>
        <v>26207</v>
      </c>
      <c r="AX39" s="17" t="s">
        <v>200</v>
      </c>
      <c r="AY39" s="17">
        <f>VLOOKUP($AW39&amp;"_"&amp;$AY$34,データシート1!$A:$BT,MATCH($AY$31&amp;"_"&amp;AY$36,データシート1!$A$1:$BT$1,0),0)</f>
        <v>29.509529648546195</v>
      </c>
      <c r="AZ39" s="17">
        <f>VLOOKUP($AW39&amp;"_"&amp;$AY$34,データシート1!$A:$BT,MATCH($AY$31&amp;"_"&amp;AZ$36,データシート1!$A$1:$BT$1,0),0)</f>
        <v>2.0797649171860115</v>
      </c>
      <c r="BA39" s="17">
        <f>VLOOKUP($AW39&amp;"_"&amp;$AY$34,データシート1!$A:$BT,MATCH($AY$31&amp;"_"&amp;BA$36,データシート1!$A$1:$BT$1,0),0)</f>
        <v>2.7903406767564976</v>
      </c>
      <c r="BB39" s="17">
        <f>VLOOKUP($AW39&amp;"_"&amp;$AY$34,データシート1!$A:$BT,MATCH($AY$31&amp;"_"&amp;BB$36,データシート1!$A$1:$BT$1,0),0)</f>
        <v>67.243287553318922</v>
      </c>
      <c r="BC39" s="17">
        <f>VLOOKUP($AW39&amp;"_"&amp;$AY$34,データシート1!$A:$BT,MATCH($AY$31&amp;"_"&amp;BC$36,データシート1!$A$1:$BT$1,0),0)</f>
        <v>83.017806804337042</v>
      </c>
      <c r="BD39" s="17">
        <f>VLOOKUP($AW39&amp;"_"&amp;$AY$34,データシート1!$A:$BT,MATCH($AY$31&amp;"_"&amp;BD$36,データシート1!$A$1:$BT$1,0),0)</f>
        <v>47.776062958101143</v>
      </c>
      <c r="BE39" s="17">
        <f>VLOOKUP($AW39&amp;"_"&amp;$AY$34,データシート1!$A:$BT,MATCH($AY$31&amp;"_"&amp;BE$36,データシート1!$A$1:$BT$1,0),0)</f>
        <v>27.877524189051982</v>
      </c>
      <c r="BF39" s="17">
        <f>VLOOKUP($AW39&amp;"_"&amp;$AY$34,データシート1!$A:$BT,MATCH($AY$31&amp;"_"&amp;BF$36,データシート1!$A$1:$BT$1,0),0)</f>
        <v>4.3911604224459229</v>
      </c>
      <c r="BG39" s="17">
        <f>VLOOKUP($AW39&amp;"_"&amp;$AY$34,データシート1!$A:$BT,MATCH($AY$31&amp;"_"&amp;BG$36,データシート1!$A$1:$BT$1,0),0)</f>
        <v>0</v>
      </c>
      <c r="BH39" s="17">
        <f>VLOOKUP($AW39&amp;"_"&amp;$AY$34,データシート1!$A:$BT,MATCH($AY$31&amp;"_"&amp;BH$36,データシート1!$A$1:$BT$1,0),0)</f>
        <v>7.7582198105938591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29.637494136691529</v>
      </c>
      <c r="P40" s="454">
        <f t="shared" si="9"/>
        <v>7.7694965535511334E-2</v>
      </c>
      <c r="Q40" s="328"/>
      <c r="R40" s="13"/>
      <c r="S40" s="356" t="s">
        <v>165</v>
      </c>
      <c r="T40" s="335"/>
      <c r="U40" s="343" t="s">
        <v>165</v>
      </c>
      <c r="V40" s="344"/>
      <c r="W40" s="344"/>
      <c r="X40" s="896">
        <f>VLOOKUP(年度マスタ!$K$4&amp;"_"&amp;X$33,データシート1!$A:$BT,MATCH("aa_"&amp;$S40,データシート1!$A$1:$BT$1,0),0)</f>
        <v>88.342448645354565</v>
      </c>
      <c r="Y40" s="897">
        <f>VLOOKUP(年度マスタ!$K$4&amp;"_"&amp;Y$33,データシート1!$A:$BT,MATCH("aa_"&amp;$S40,データシート1!$A$1:$BT$1,0),0)</f>
        <v>89.8403596191758</v>
      </c>
      <c r="Z40" s="897">
        <f>VLOOKUP(年度マスタ!$K$4&amp;"_"&amp;Z$33,データシート1!$A:$BT,MATCH("aa_"&amp;$S40,データシート1!$A$1:$BT$1,0),0)</f>
        <v>106.22099711401491</v>
      </c>
      <c r="AA40" s="897">
        <f>VLOOKUP(年度マスタ!$K$4&amp;"_"&amp;AA$33,データシート1!$A:$BT,MATCH("aa_"&amp;$S40,データシート1!$A$1:$BT$1,0),0)</f>
        <v>124.0408681839652</v>
      </c>
      <c r="AB40" s="897">
        <f>VLOOKUP(年度マスタ!$K$4&amp;"_"&amp;AB$33,データシート1!$A:$BT,MATCH("aa_"&amp;$S40,データシート1!$A$1:$BT$1,0),0)</f>
        <v>120.7834200158418</v>
      </c>
      <c r="AC40" s="897">
        <f>VLOOKUP(年度マスタ!$K$4&amp;"_"&amp;AC$33,データシート1!$A:$BT,MATCH("aa_"&amp;$S40,データシート1!$A$1:$BT$1,0),0)</f>
        <v>114.8834506284789</v>
      </c>
      <c r="AD40" s="897">
        <f>VLOOKUP(年度マスタ!$K$4&amp;"_"&amp;AD$33,データシート1!$A:$BT,MATCH("aa_"&amp;$S40,データシート1!$A$1:$BT$1,0),0)</f>
        <v>109.1033196862362</v>
      </c>
      <c r="AE40" s="897">
        <f>VLOOKUP(年度マスタ!$K$4&amp;"_"&amp;AE$33,データシート1!$A:$BT,MATCH("aa_"&amp;$S40,データシート1!$A$1:$BT$1,0),0)</f>
        <v>107.79482400938517</v>
      </c>
      <c r="AF40" s="897">
        <f>VLOOKUP(年度マスタ!$K$4&amp;"_"&amp;AF$33,データシート1!$A:$BT,MATCH("aa_"&amp;$S40,データシート1!$A$1:$BT$1,0),0)</f>
        <v>97.757230595055901</v>
      </c>
      <c r="AG40" s="897">
        <f>VLOOKUP(年度マスタ!$K$4&amp;"_"&amp;AG$33,データシート1!$A:$BT,MATCH("aa_"&amp;$S40,データシート1!$A$1:$BT$1,0),0)</f>
        <v>76.612274173869338</v>
      </c>
      <c r="AH40" s="897">
        <f>VLOOKUP(年度マスタ!$K$4&amp;"_"&amp;AH$33,データシート1!$A:$BT,MATCH("aa_"&amp;$S40,データシート1!$A$1:$BT$1,0),0)</f>
        <v>75.373033301697859</v>
      </c>
      <c r="AI40" s="897">
        <f>VLOOKUP(年度マスタ!$K$4&amp;"_"&amp;AI$33,データシート1!$A:$BT,MATCH("aa_"&amp;$S40,データシート1!$A$1:$BT$1,0),0)</f>
        <v>86.175199838569128</v>
      </c>
      <c r="AJ40" s="897">
        <f>VLOOKUP(年度マスタ!$K$4&amp;"_"&amp;AJ$33,データシート1!$A:$BT,MATCH("aa_"&amp;$S40,データシート1!$A$1:$BT$1,0),0)</f>
        <v>76.600388564308687</v>
      </c>
      <c r="AK40" s="898">
        <f>VLOOKUP(年度マスタ!$K$4&amp;"_"&amp;AK$33,データシート1!$A:$BT,MATCH("aa_"&amp;$S40,データシート1!$A$1:$BT$1,0),0)</f>
        <v>83.017806804337042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6.1242642968815701</v>
      </c>
      <c r="P41" s="454">
        <f t="shared" si="9"/>
        <v>1.6054815608972161E-2</v>
      </c>
      <c r="Q41" s="328"/>
      <c r="R41" s="13"/>
      <c r="S41" s="356" t="s">
        <v>201</v>
      </c>
      <c r="T41" s="335"/>
      <c r="U41" s="246" t="s">
        <v>128</v>
      </c>
      <c r="V41" s="344"/>
      <c r="W41" s="344"/>
      <c r="X41" s="896">
        <f>X42+X45+X46</f>
        <v>104.97362429411614</v>
      </c>
      <c r="Y41" s="897">
        <f t="shared" ref="Y41:AH41" si="12">Y42+Y45+Y46</f>
        <v>103.23472534447792</v>
      </c>
      <c r="Z41" s="897">
        <f t="shared" si="12"/>
        <v>101.26495424043253</v>
      </c>
      <c r="AA41" s="897">
        <f t="shared" si="12"/>
        <v>100.96860042789874</v>
      </c>
      <c r="AB41" s="897">
        <f t="shared" si="12"/>
        <v>98.577613523472905</v>
      </c>
      <c r="AC41" s="897">
        <f t="shared" si="12"/>
        <v>94.41471671095654</v>
      </c>
      <c r="AD41" s="897">
        <f t="shared" si="12"/>
        <v>92.968630898449661</v>
      </c>
      <c r="AE41" s="897">
        <f t="shared" si="12"/>
        <v>90.985577334308815</v>
      </c>
      <c r="AF41" s="897">
        <f t="shared" si="12"/>
        <v>89.432264126567688</v>
      </c>
      <c r="AG41" s="897">
        <f t="shared" si="12"/>
        <v>88.551719840548245</v>
      </c>
      <c r="AH41" s="897">
        <f t="shared" si="12"/>
        <v>86.668354116692981</v>
      </c>
      <c r="AI41" s="897">
        <f>AI42+AI45+AI46</f>
        <v>78.762013402146891</v>
      </c>
      <c r="AJ41" s="897">
        <f>AJ42+AJ45+AJ46</f>
        <v>77.730564937142688</v>
      </c>
      <c r="AK41" s="898">
        <f>AK42+AK45+AK46</f>
        <v>80.044747569599053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100.28873198186349</v>
      </c>
      <c r="Y42" s="900">
        <f t="shared" ref="Y42:AK42" si="13">SUM(Y43:Y44)</f>
        <v>98.375030402271349</v>
      </c>
      <c r="Z42" s="900">
        <f t="shared" si="13"/>
        <v>95.692476058972275</v>
      </c>
      <c r="AA42" s="900">
        <f t="shared" si="13"/>
        <v>94.916960023025382</v>
      </c>
      <c r="AB42" s="900">
        <f t="shared" si="13"/>
        <v>92.453349226591342</v>
      </c>
      <c r="AC42" s="900">
        <f t="shared" si="13"/>
        <v>88.584196738913434</v>
      </c>
      <c r="AD42" s="900">
        <f t="shared" si="13"/>
        <v>87.285847959998762</v>
      </c>
      <c r="AE42" s="900">
        <f t="shared" si="13"/>
        <v>85.504390708991764</v>
      </c>
      <c r="AF42" s="900">
        <f t="shared" si="13"/>
        <v>84.171860061650364</v>
      </c>
      <c r="AG42" s="900">
        <f t="shared" si="13"/>
        <v>83.708853742800599</v>
      </c>
      <c r="AH42" s="900">
        <f t="shared" si="13"/>
        <v>81.975970732788724</v>
      </c>
      <c r="AI42" s="900">
        <f t="shared" si="13"/>
        <v>74.296681976253097</v>
      </c>
      <c r="AJ42" s="900">
        <f t="shared" si="13"/>
        <v>73.335533814908089</v>
      </c>
      <c r="AK42" s="901">
        <f t="shared" si="13"/>
        <v>75.653587147153132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6.0688462053332319</v>
      </c>
      <c r="P43" s="612">
        <f t="shared" si="9"/>
        <v>1.5909536568408423E-2</v>
      </c>
      <c r="Q43" s="328"/>
      <c r="R43" s="13"/>
      <c r="S43" s="356" t="s">
        <v>190</v>
      </c>
      <c r="T43" s="359"/>
      <c r="U43" s="346"/>
      <c r="V43" s="360"/>
      <c r="W43" s="347" t="s">
        <v>190</v>
      </c>
      <c r="X43" s="899">
        <f>VLOOKUP(年度マスタ!$K$4&amp;"_"&amp;X$33,データシート1!$A:$BT,MATCH("aa_"&amp;$S43,データシート1!$A$1:$BT$1,0),0)</f>
        <v>68.416081107062382</v>
      </c>
      <c r="Y43" s="900">
        <f>VLOOKUP(年度マスタ!$K$4&amp;"_"&amp;Y$33,データシート1!$A:$BT,MATCH("aa_"&amp;$S43,データシート1!$A$1:$BT$1,0),0)</f>
        <v>67.036378846762986</v>
      </c>
      <c r="Z43" s="900">
        <f>VLOOKUP(年度マスタ!$K$4&amp;"_"&amp;Z$33,データシート1!$A:$BT,MATCH("aa_"&amp;$S43,データシート1!$A$1:$BT$1,0),0)</f>
        <v>65.873069728620123</v>
      </c>
      <c r="AA43" s="900">
        <f>VLOOKUP(年度マスタ!$K$4&amp;"_"&amp;AA$33,データシート1!$A:$BT,MATCH("aa_"&amp;$S43,データシート1!$A$1:$BT$1,0),0)</f>
        <v>65.326025013085925</v>
      </c>
      <c r="AB43" s="900">
        <f>VLOOKUP(年度マスタ!$K$4&amp;"_"&amp;AB$33,データシート1!$A:$BT,MATCH("aa_"&amp;$S43,データシート1!$A$1:$BT$1,0),0)</f>
        <v>62.81585508989982</v>
      </c>
      <c r="AC43" s="900">
        <f>VLOOKUP(年度マスタ!$K$4&amp;"_"&amp;AC$33,データシート1!$A:$BT,MATCH("aa_"&amp;$S43,データシート1!$A$1:$BT$1,0),0)</f>
        <v>59.360061617828194</v>
      </c>
      <c r="AD43" s="900">
        <f>VLOOKUP(年度マスタ!$K$4&amp;"_"&amp;AD$33,データシート1!$A:$BT,MATCH("aa_"&amp;$S43,データシート1!$A$1:$BT$1,0),0)</f>
        <v>58.601457239043881</v>
      </c>
      <c r="AE43" s="900">
        <f>VLOOKUP(年度マスタ!$K$4&amp;"_"&amp;AE$33,データシート1!$A:$BT,MATCH("aa_"&amp;$S43,データシート1!$A$1:$BT$1,0),0)</f>
        <v>57.804816962911602</v>
      </c>
      <c r="AF43" s="900">
        <f>VLOOKUP(年度マスタ!$K$4&amp;"_"&amp;AF$33,データシート1!$A:$BT,MATCH("aa_"&amp;$S43,データシート1!$A$1:$BT$1,0),0)</f>
        <v>56.7394841537376</v>
      </c>
      <c r="AG43" s="900">
        <f>VLOOKUP(年度マスタ!$K$4&amp;"_"&amp;AG$33,データシート1!$A:$BT,MATCH("aa_"&amp;$S43,データシート1!$A$1:$BT$1,0),0)</f>
        <v>55.66526745978441</v>
      </c>
      <c r="AH43" s="900">
        <f>VLOOKUP(年度マスタ!$K$4&amp;"_"&amp;AH$33,データシート1!$A:$BT,MATCH("aa_"&amp;$S43,データシート1!$A$1:$BT$1,0),0)</f>
        <v>53.759420676435099</v>
      </c>
      <c r="AI43" s="900">
        <f>VLOOKUP(年度マスタ!$K$4&amp;"_"&amp;AI$33,データシート1!$A:$BT,MATCH("aa_"&amp;$S43,データシート1!$A$1:$BT$1,0),0)</f>
        <v>47.183419966621834</v>
      </c>
      <c r="AJ43" s="900">
        <f>VLOOKUP(年度マスタ!$K$4&amp;"_"&amp;AJ$33,データシート1!$A:$BT,MATCH("aa_"&amp;$S43,データシート1!$A$1:$BT$1,0),0)</f>
        <v>45.581332872484367</v>
      </c>
      <c r="AK43" s="901">
        <f>VLOOKUP(年度マスタ!$K$4&amp;"_"&amp;AK$33,データシート1!$A:$BT,MATCH("aa_"&amp;$S43,データシート1!$A$1:$BT$1,0),0)</f>
        <v>47.776062958101143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31.87265087480111</v>
      </c>
      <c r="Y44" s="900">
        <f>VLOOKUP(年度マスタ!$K$4&amp;"_"&amp;Y$33,データシート1!$A:$BT,MATCH("aa_"&amp;$S44,データシート1!$A$1:$BT$1,0),0)</f>
        <v>31.33865155550836</v>
      </c>
      <c r="Z44" s="900">
        <f>VLOOKUP(年度マスタ!$K$4&amp;"_"&amp;Z$33,データシート1!$A:$BT,MATCH("aa_"&amp;$S44,データシート1!$A$1:$BT$1,0),0)</f>
        <v>29.819406330352155</v>
      </c>
      <c r="AA44" s="900">
        <f>VLOOKUP(年度マスタ!$K$4&amp;"_"&amp;AA$33,データシート1!$A:$BT,MATCH("aa_"&amp;$S44,データシート1!$A$1:$BT$1,0),0)</f>
        <v>29.590935009939461</v>
      </c>
      <c r="AB44" s="900">
        <f>VLOOKUP(年度マスタ!$K$4&amp;"_"&amp;AB$33,データシート1!$A:$BT,MATCH("aa_"&amp;$S44,データシート1!$A$1:$BT$1,0),0)</f>
        <v>29.637494136691529</v>
      </c>
      <c r="AC44" s="900">
        <f>VLOOKUP(年度マスタ!$K$4&amp;"_"&amp;AC$33,データシート1!$A:$BT,MATCH("aa_"&amp;$S44,データシート1!$A$1:$BT$1,0),0)</f>
        <v>29.224135121085236</v>
      </c>
      <c r="AD44" s="900">
        <f>VLOOKUP(年度マスタ!$K$4&amp;"_"&amp;AD$33,データシート1!$A:$BT,MATCH("aa_"&amp;$S44,データシート1!$A$1:$BT$1,0),0)</f>
        <v>28.684390720954887</v>
      </c>
      <c r="AE44" s="900">
        <f>VLOOKUP(年度マスタ!$K$4&amp;"_"&amp;AE$33,データシート1!$A:$BT,MATCH("aa_"&amp;$S44,データシート1!$A$1:$BT$1,0),0)</f>
        <v>27.699573746080155</v>
      </c>
      <c r="AF44" s="900">
        <f>VLOOKUP(年度マスタ!$K$4&amp;"_"&amp;AF$33,データシート1!$A:$BT,MATCH("aa_"&amp;$S44,データシート1!$A$1:$BT$1,0),0)</f>
        <v>27.432375907912757</v>
      </c>
      <c r="AG44" s="900">
        <f>VLOOKUP(年度マスタ!$K$4&amp;"_"&amp;AG$33,データシート1!$A:$BT,MATCH("aa_"&amp;$S44,データシート1!$A$1:$BT$1,0),0)</f>
        <v>28.043586283016186</v>
      </c>
      <c r="AH44" s="900">
        <f>VLOOKUP(年度マスタ!$K$4&amp;"_"&amp;AH$33,データシート1!$A:$BT,MATCH("aa_"&amp;$S44,データシート1!$A$1:$BT$1,0),0)</f>
        <v>28.216550056353622</v>
      </c>
      <c r="AI44" s="900">
        <f>VLOOKUP(年度マスタ!$K$4&amp;"_"&amp;AI$33,データシート1!$A:$BT,MATCH("aa_"&amp;$S44,データシート1!$A$1:$BT$1,0),0)</f>
        <v>27.113262009631256</v>
      </c>
      <c r="AJ44" s="900">
        <f>VLOOKUP(年度マスタ!$K$4&amp;"_"&amp;AJ$33,データシート1!$A:$BT,MATCH("aa_"&amp;$S44,データシート1!$A$1:$BT$1,0),0)</f>
        <v>27.754200942423722</v>
      </c>
      <c r="AK44" s="901">
        <f>VLOOKUP(年度マスタ!$K$4&amp;"_"&amp;AK$33,データシート1!$A:$BT,MATCH("aa_"&amp;$S44,データシート1!$A$1:$BT$1,0),0)</f>
        <v>27.877524189051982</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4.6848923122526402</v>
      </c>
      <c r="Y45" s="900">
        <f>VLOOKUP(年度マスタ!$K$4&amp;"_"&amp;Y$33,データシート1!$A:$BT,MATCH("aa_"&amp;$S45,データシート1!$A$1:$BT$1,0),0)</f>
        <v>4.8596949422065796</v>
      </c>
      <c r="Z45" s="900">
        <f>VLOOKUP(年度マスタ!$K$4&amp;"_"&amp;Z$33,データシート1!$A:$BT,MATCH("aa_"&amp;$S45,データシート1!$A$1:$BT$1,0),0)</f>
        <v>5.5724781814602604</v>
      </c>
      <c r="AA45" s="900">
        <f>VLOOKUP(年度マスタ!$K$4&amp;"_"&amp;AA$33,データシート1!$A:$BT,MATCH("aa_"&amp;$S45,データシート1!$A$1:$BT$1,0),0)</f>
        <v>6.0516404048733596</v>
      </c>
      <c r="AB45" s="900">
        <f>VLOOKUP(年度マスタ!$K$4&amp;"_"&amp;AB$33,データシート1!$A:$BT,MATCH("aa_"&amp;$S45,データシート1!$A$1:$BT$1,0),0)</f>
        <v>6.1242642968815701</v>
      </c>
      <c r="AC45" s="900">
        <f>VLOOKUP(年度マスタ!$K$4&amp;"_"&amp;AC$33,データシート1!$A:$BT,MATCH("aa_"&amp;$S45,データシート1!$A$1:$BT$1,0),0)</f>
        <v>5.8305199720431098</v>
      </c>
      <c r="AD45" s="900">
        <f>VLOOKUP(年度マスタ!$K$4&amp;"_"&amp;AD$33,データシート1!$A:$BT,MATCH("aa_"&amp;$S45,データシート1!$A$1:$BT$1,0),0)</f>
        <v>5.6827829384508997</v>
      </c>
      <c r="AE45" s="900">
        <f>VLOOKUP(年度マスタ!$K$4&amp;"_"&amp;AE$33,データシート1!$A:$BT,MATCH("aa_"&amp;$S45,データシート1!$A$1:$BT$1,0),0)</f>
        <v>5.4811866253170543</v>
      </c>
      <c r="AF45" s="900">
        <f>VLOOKUP(年度マスタ!$K$4&amp;"_"&amp;AF$33,データシート1!$A:$BT,MATCH("aa_"&amp;$S45,データシート1!$A$1:$BT$1,0),0)</f>
        <v>5.2604040649173198</v>
      </c>
      <c r="AG45" s="900">
        <f>VLOOKUP(年度マスタ!$K$4&amp;"_"&amp;AG$33,データシート1!$A:$BT,MATCH("aa_"&amp;$S45,データシート1!$A$1:$BT$1,0),0)</f>
        <v>4.8428660977476401</v>
      </c>
      <c r="AH45" s="900">
        <f>VLOOKUP(年度マスタ!$K$4&amp;"_"&amp;AH$33,データシート1!$A:$BT,MATCH("aa_"&amp;$S45,データシート1!$A$1:$BT$1,0),0)</f>
        <v>4.6923833839042599</v>
      </c>
      <c r="AI45" s="900">
        <f>VLOOKUP(年度マスタ!$K$4&amp;"_"&amp;AI$33,データシート1!$A:$BT,MATCH("aa_"&amp;$S45,データシート1!$A$1:$BT$1,0),0)</f>
        <v>4.4653314258938002</v>
      </c>
      <c r="AJ45" s="900">
        <f>VLOOKUP(年度マスタ!$K$4&amp;"_"&amp;AJ$33,データシート1!$A:$BT,MATCH("aa_"&amp;$S45,データシート1!$A$1:$BT$1,0),0)</f>
        <v>4.3950311222345997</v>
      </c>
      <c r="AK45" s="901">
        <f>VLOOKUP(年度マスタ!$K$4&amp;"_"&amp;AK$33,データシート1!$A:$BT,MATCH("aa_"&amp;$S45,データシート1!$A$1:$BT$1,0),0)</f>
        <v>4.3911604224459229</v>
      </c>
      <c r="AL45" s="330"/>
      <c r="AW45" s="17" t="str">
        <f>AW48</f>
        <v>城陽市</v>
      </c>
      <c r="AX45" s="1010">
        <f t="shared" ref="AX45:BB45" si="15">AX48/$BC48</f>
        <v>0.12618987197552933</v>
      </c>
      <c r="AY45" s="1010">
        <f t="shared" si="15"/>
        <v>0.24681535413965519</v>
      </c>
      <c r="AZ45" s="1010">
        <f t="shared" si="15"/>
        <v>0.30471546130255489</v>
      </c>
      <c r="BA45" s="1010">
        <f t="shared" si="15"/>
        <v>0.29380289746756716</v>
      </c>
      <c r="BB45" s="1010">
        <f t="shared" si="15"/>
        <v>2.8476415114693496E-2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6.5400581412037964</v>
      </c>
      <c r="Y47" s="903">
        <f>VLOOKUP(年度マスタ!$K$4&amp;"_"&amp;Y$33,データシート1!$A:$BT,MATCH("aa_"&amp;$S47,データシート1!$A$1:$BT$1,0),0)</f>
        <v>6.6135103002970537</v>
      </c>
      <c r="Z47" s="903">
        <f>VLOOKUP(年度マスタ!$K$4&amp;"_"&amp;Z$33,データシート1!$A:$BT,MATCH("aa_"&amp;$S47,データシート1!$A$1:$BT$1,0),0)</f>
        <v>5.9826164192679396</v>
      </c>
      <c r="AA47" s="903">
        <f>VLOOKUP(年度マスタ!$K$4&amp;"_"&amp;AA$33,データシート1!$A:$BT,MATCH("aa_"&amp;$S47,データシート1!$A$1:$BT$1,0),0)</f>
        <v>5.7385234033524126</v>
      </c>
      <c r="AB47" s="903">
        <f>VLOOKUP(年度マスタ!$K$4&amp;"_"&amp;AB$33,データシート1!$A:$BT,MATCH("aa_"&amp;$S47,データシート1!$A$1:$BT$1,0),0)</f>
        <v>6.0688462053332319</v>
      </c>
      <c r="AC47" s="903">
        <f>VLOOKUP(年度マスタ!$K$4&amp;"_"&amp;AC$33,データシート1!$A:$BT,MATCH("aa_"&amp;$S47,データシート1!$A$1:$BT$1,0),0)</f>
        <v>6.1565411717515257</v>
      </c>
      <c r="AD47" s="903">
        <f>VLOOKUP(年度マスタ!$K$4&amp;"_"&amp;AD$33,データシート1!$A:$BT,MATCH("aa_"&amp;$S47,データシート1!$A$1:$BT$1,0),0)</f>
        <v>6.4468779143638422</v>
      </c>
      <c r="AE47" s="903">
        <f>VLOOKUP(年度マスタ!$K$4&amp;"_"&amp;AE$33,データシート1!$A:$BT,MATCH("aa_"&amp;$S47,データシート1!$A$1:$BT$1,0),0)</f>
        <v>9.871725743123811</v>
      </c>
      <c r="AF47" s="903">
        <f>VLOOKUP(年度マスタ!$K$4&amp;"_"&amp;AF$33,データシート1!$A:$BT,MATCH("aa_"&amp;$S47,データシート1!$A$1:$BT$1,0),0)</f>
        <v>9.9897815375357251</v>
      </c>
      <c r="AG47" s="903">
        <f>VLOOKUP(年度マスタ!$K$4&amp;"_"&amp;AG$33,データシート1!$A:$BT,MATCH("aa_"&amp;$S47,データシート1!$A$1:$BT$1,0),0)</f>
        <v>9.5098010619942404</v>
      </c>
      <c r="AH47" s="903">
        <f>VLOOKUP(年度マスタ!$K$4&amp;"_"&amp;AH$33,データシート1!$A:$BT,MATCH("aa_"&amp;$S47,データシート1!$A$1:$BT$1,0),0)</f>
        <v>10.067675282540861</v>
      </c>
      <c r="AI47" s="903">
        <f>VLOOKUP(年度マスタ!$K$4&amp;"_"&amp;AI$33,データシート1!$A:$BT,MATCH("aa_"&amp;$S47,データシート1!$A$1:$BT$1,0),0)</f>
        <v>9.0134672766794708</v>
      </c>
      <c r="AJ47" s="903">
        <f>VLOOKUP(年度マスタ!$K$4&amp;"_"&amp;AJ$33,データシート1!$A:$BT,MATCH("aa_"&amp;$S47,データシート1!$A$1:$BT$1,0),0)</f>
        <v>7.2505048459271748</v>
      </c>
      <c r="AK47" s="904">
        <f>VLOOKUP(年度マスタ!$K$4&amp;"_"&amp;AK$33,データシート1!$A:$BT,MATCH("aa_"&amp;$S47,データシート1!$A$1:$BT$1,0),0)</f>
        <v>7.7582198105938591</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城陽市</v>
      </c>
      <c r="AX48" s="1011">
        <f>SUM(AY39:BA39)</f>
        <v>34.379635242488703</v>
      </c>
      <c r="AY48" s="1011">
        <f>BB39</f>
        <v>67.243287553318922</v>
      </c>
      <c r="AZ48" s="1011">
        <f>BC39</f>
        <v>83.017806804337042</v>
      </c>
      <c r="BA48" s="1011">
        <f>SUM(BD39:BG39)</f>
        <v>80.044747569599053</v>
      </c>
      <c r="BB48" s="1011">
        <f>BH39</f>
        <v>7.7582198105938591</v>
      </c>
      <c r="BC48" s="1011">
        <f>SUM(AX48:BB48)</f>
        <v>272.44369698033756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272.44369698033756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34.379635242488703</v>
      </c>
      <c r="P52" s="453">
        <f t="shared" ref="P52:P64" si="18">O52/$O$51</f>
        <v>0.12618987197552933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29.509529648546195</v>
      </c>
      <c r="P53" s="454">
        <f t="shared" si="18"/>
        <v>0.1083142314379764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2.0797649171860115</v>
      </c>
      <c r="P54" s="454">
        <f t="shared" si="18"/>
        <v>7.6337420914388398E-3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2.7903406767564976</v>
      </c>
      <c r="P55" s="454">
        <f t="shared" si="18"/>
        <v>1.0241898446114091E-2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67.243287553318922</v>
      </c>
      <c r="P56" s="453">
        <f t="shared" si="18"/>
        <v>0.24681535413965519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83.017806804337042</v>
      </c>
      <c r="P57" s="453">
        <f t="shared" si="18"/>
        <v>0.30471546130255489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80.044747569599053</v>
      </c>
      <c r="P58" s="453">
        <f t="shared" si="18"/>
        <v>0.29380289746756716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75.653587147153132</v>
      </c>
      <c r="P59" s="454">
        <f t="shared" si="18"/>
        <v>0.27768521711336602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47.776062958101143</v>
      </c>
      <c r="P60" s="454">
        <f t="shared" si="18"/>
        <v>0.175361234220622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27.877524189051982</v>
      </c>
      <c r="P61" s="454">
        <f t="shared" si="18"/>
        <v>0.10232398289274397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4.3911604224459229</v>
      </c>
      <c r="P62" s="454">
        <f t="shared" si="18"/>
        <v>1.6117680354201167E-2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7.7582198105938591</v>
      </c>
      <c r="P64" s="612">
        <f t="shared" si="18"/>
        <v>2.8476415114693496E-2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城陽市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822.46680000000003</v>
      </c>
      <c r="AI7" s="78">
        <f>VLOOKUP(年度マスタ!$K$4&amp;"_"&amp;$AG7,データシート1!$A:$BT,MATCH("ab_"&amp;AI$2,データシート1!$A$1:$BT$1,0),0)</f>
        <v>1238</v>
      </c>
      <c r="AJ7" s="78">
        <f>VLOOKUP(年度マスタ!$K$4&amp;"_"&amp;$AG7,データシート1!$A:$BT,MATCH("ab_"&amp;AJ$2,データシート1!$A$1:$BT$1,0),0)</f>
        <v>102</v>
      </c>
      <c r="AK7" s="78">
        <f>VLOOKUP(年度マスタ!$K$4&amp;"_"&amp;$AG7,データシート1!$A:$BT,MATCH("ab_"&amp;AK$2,データシート1!$A$1:$BT$1,0),0)</f>
        <v>18042</v>
      </c>
      <c r="AL7" s="78">
        <f>VLOOKUP(年度マスタ!$K$4&amp;"_"&amp;$AG7,データシート1!$A:$BT,MATCH("ab_"&amp;AL$2,データシート1!$A$1:$BT$1,0),0)</f>
        <v>33348</v>
      </c>
      <c r="AM7" s="78">
        <f>VLOOKUP(年度マスタ!$K$4&amp;"_"&amp;$AG7,データシート1!$A:$BT,MATCH("ab_"&amp;AM$2,データシート1!$A$1:$BT$1,0),0)</f>
        <v>34586</v>
      </c>
      <c r="AN7" s="78">
        <f>VLOOKUP(年度マスタ!$K$4&amp;"_"&amp;$AG7,データシート1!$A:$BT,MATCH("ab_"&amp;AN$2,データシート1!$A$1:$BT$1,0),0)</f>
        <v>6415</v>
      </c>
      <c r="AO7" s="78">
        <f>VLOOKUP(年度マスタ!$K$4&amp;"_"&amp;$AG7,データシート1!$A:$BT,MATCH("ab_"&amp;AO$2,データシート1!$A$1:$BT$1,0),0)</f>
        <v>80362</v>
      </c>
      <c r="AP7" s="78">
        <f>VLOOKUP(年度マスタ!$K$4&amp;"_"&amp;$AG7,データシート1!$A:$BT,MATCH("ab_"&amp;AP$2,データシート1!$A$1:$BT$1,0),0)</f>
        <v>0</v>
      </c>
      <c r="AQ7" s="954">
        <f>VLOOKUP(年度マスタ!$K$4&amp;"_"&amp;$AG7,データシート1!$A:$BT,MATCH("ab_"&amp;AQ$2,データシート1!$A$1:$BT$1,0),0)</f>
        <v>6.5400581412037964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809.17060000000004</v>
      </c>
      <c r="AI8" s="78">
        <f>VLOOKUP(年度マスタ!$K$4&amp;"_"&amp;$AG8,データシート1!$A:$BT,MATCH("ab_"&amp;AI$2,データシート1!$A$1:$BT$1,0),0)</f>
        <v>1238</v>
      </c>
      <c r="AJ8" s="78">
        <f>VLOOKUP(年度マスタ!$K$4&amp;"_"&amp;$AG8,データシート1!$A:$BT,MATCH("ab_"&amp;AJ$2,データシート1!$A$1:$BT$1,0),0)</f>
        <v>102</v>
      </c>
      <c r="AK8" s="78">
        <f>VLOOKUP(年度マスタ!$K$4&amp;"_"&amp;$AG8,データシート1!$A:$BT,MATCH("ab_"&amp;AK$2,データシート1!$A$1:$BT$1,0),0)</f>
        <v>18042</v>
      </c>
      <c r="AL8" s="78">
        <f>VLOOKUP(年度マスタ!$K$4&amp;"_"&amp;$AG8,データシート1!$A:$BT,MATCH("ab_"&amp;AL$2,データシート1!$A$1:$BT$1,0),0)</f>
        <v>33510</v>
      </c>
      <c r="AM8" s="78">
        <f>VLOOKUP(年度マスタ!$K$4&amp;"_"&amp;$AG8,データシート1!$A:$BT,MATCH("ab_"&amp;AM$2,データシート1!$A$1:$BT$1,0),0)</f>
        <v>34046</v>
      </c>
      <c r="AN8" s="78">
        <f>VLOOKUP(年度マスタ!$K$4&amp;"_"&amp;$AG8,データシート1!$A:$BT,MATCH("ab_"&amp;AN$2,データシート1!$A$1:$BT$1,0),0)</f>
        <v>6150</v>
      </c>
      <c r="AO8" s="78">
        <f>VLOOKUP(年度マスタ!$K$4&amp;"_"&amp;$AG8,データシート1!$A:$BT,MATCH("ab_"&amp;AO$2,データシート1!$A$1:$BT$1,0),0)</f>
        <v>79878</v>
      </c>
      <c r="AP8" s="78">
        <f>VLOOKUP(年度マスタ!$K$4&amp;"_"&amp;$AG8,データシート1!$A:$BT,MATCH("ab_"&amp;AP$2,データシート1!$A$1:$BT$1,0),0)</f>
        <v>0</v>
      </c>
      <c r="AQ8" s="954">
        <f>VLOOKUP(年度マスタ!$K$4&amp;"_"&amp;$AG8,データシート1!$A:$BT,MATCH("ab_"&amp;AQ$2,データシート1!$A$1:$BT$1,0),0)</f>
        <v>6.6135103002970537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757.2998</v>
      </c>
      <c r="AI9" s="78">
        <f>VLOOKUP(年度マスタ!$K$4&amp;"_"&amp;$AG9,データシート1!$A:$BT,MATCH("ab_"&amp;AI$2,データシート1!$A$1:$BT$1,0),0)</f>
        <v>1238</v>
      </c>
      <c r="AJ9" s="78">
        <f>VLOOKUP(年度マスタ!$K$4&amp;"_"&amp;$AG9,データシート1!$A:$BT,MATCH("ab_"&amp;AJ$2,データシート1!$A$1:$BT$1,0),0)</f>
        <v>102</v>
      </c>
      <c r="AK9" s="78">
        <f>VLOOKUP(年度マスタ!$K$4&amp;"_"&amp;$AG9,データシート1!$A:$BT,MATCH("ab_"&amp;AK$2,データシート1!$A$1:$BT$1,0),0)</f>
        <v>18042</v>
      </c>
      <c r="AL9" s="78">
        <f>VLOOKUP(年度マスタ!$K$4&amp;"_"&amp;$AG9,データシート1!$A:$BT,MATCH("ab_"&amp;AL$2,データシート1!$A$1:$BT$1,0),0)</f>
        <v>33537</v>
      </c>
      <c r="AM9" s="78">
        <f>VLOOKUP(年度マスタ!$K$4&amp;"_"&amp;$AG9,データシート1!$A:$BT,MATCH("ab_"&amp;AM$2,データシート1!$A$1:$BT$1,0),0)</f>
        <v>34182</v>
      </c>
      <c r="AN9" s="78">
        <f>VLOOKUP(年度マスタ!$K$4&amp;"_"&amp;$AG9,データシート1!$A:$BT,MATCH("ab_"&amp;AN$2,データシート1!$A$1:$BT$1,0),0)</f>
        <v>6026</v>
      </c>
      <c r="AO9" s="78">
        <f>VLOOKUP(年度マスタ!$K$4&amp;"_"&amp;$AG9,データシート1!$A:$BT,MATCH("ab_"&amp;AO$2,データシート1!$A$1:$BT$1,0),0)</f>
        <v>79406</v>
      </c>
      <c r="AP9" s="78">
        <f>VLOOKUP(年度マスタ!$K$4&amp;"_"&amp;$AG9,データシート1!$A:$BT,MATCH("ab_"&amp;AP$2,データシート1!$A$1:$BT$1,0),0)</f>
        <v>0</v>
      </c>
      <c r="AQ9" s="954">
        <f>VLOOKUP(年度マスタ!$K$4&amp;"_"&amp;$AG9,データシート1!$A:$BT,MATCH("ab_"&amp;AQ$2,データシート1!$A$1:$BT$1,0),0)</f>
        <v>5.9826164192679396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823.09780000000001</v>
      </c>
      <c r="AI10" s="78">
        <f>VLOOKUP(年度マスタ!$K$4&amp;"_"&amp;$AG10,データシート1!$A:$BT,MATCH("ab_"&amp;AI$2,データシート1!$A$1:$BT$1,0),0)</f>
        <v>1238</v>
      </c>
      <c r="AJ10" s="78">
        <f>VLOOKUP(年度マスタ!$K$4&amp;"_"&amp;$AG10,データシート1!$A:$BT,MATCH("ab_"&amp;AJ$2,データシート1!$A$1:$BT$1,0),0)</f>
        <v>102</v>
      </c>
      <c r="AK10" s="78">
        <f>VLOOKUP(年度マスタ!$K$4&amp;"_"&amp;$AG10,データシート1!$A:$BT,MATCH("ab_"&amp;AK$2,データシート1!$A$1:$BT$1,0),0)</f>
        <v>18042</v>
      </c>
      <c r="AL10" s="78">
        <f>VLOOKUP(年度マスタ!$K$4&amp;"_"&amp;$AG10,データシート1!$A:$BT,MATCH("ab_"&amp;AL$2,データシート1!$A$1:$BT$1,0),0)</f>
        <v>34014</v>
      </c>
      <c r="AM10" s="78">
        <f>VLOOKUP(年度マスタ!$K$4&amp;"_"&amp;$AG10,データシート1!$A:$BT,MATCH("ab_"&amp;AM$2,データシート1!$A$1:$BT$1,0),0)</f>
        <v>34167</v>
      </c>
      <c r="AN10" s="78">
        <f>VLOOKUP(年度マスタ!$K$4&amp;"_"&amp;$AG10,データシート1!$A:$BT,MATCH("ab_"&amp;AN$2,データシート1!$A$1:$BT$1,0),0)</f>
        <v>5946</v>
      </c>
      <c r="AO10" s="78">
        <f>VLOOKUP(年度マスタ!$K$4&amp;"_"&amp;$AG10,データシート1!$A:$BT,MATCH("ab_"&amp;AO$2,データシート1!$A$1:$BT$1,0),0)</f>
        <v>79370</v>
      </c>
      <c r="AP10" s="78">
        <f>VLOOKUP(年度マスタ!$K$4&amp;"_"&amp;$AG10,データシート1!$A:$BT,MATCH("ab_"&amp;AP$2,データシート1!$A$1:$BT$1,0),0)</f>
        <v>0</v>
      </c>
      <c r="AQ10" s="954">
        <f>VLOOKUP(年度マスタ!$K$4&amp;"_"&amp;$AG10,データシート1!$A:$BT,MATCH("ab_"&amp;AQ$2,データシート1!$A$1:$BT$1,0),0)</f>
        <v>5.7385234033524126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806.93820000000005</v>
      </c>
      <c r="AI11" s="78">
        <f>VLOOKUP(年度マスタ!$K$4&amp;"_"&amp;$AG11,データシート1!$A:$BT,MATCH("ab_"&amp;AI$2,データシート1!$A$1:$BT$1,0),0)</f>
        <v>1238</v>
      </c>
      <c r="AJ11" s="78">
        <f>VLOOKUP(年度マスタ!$K$4&amp;"_"&amp;$AG11,データシート1!$A:$BT,MATCH("ab_"&amp;AJ$2,データシート1!$A$1:$BT$1,0),0)</f>
        <v>102</v>
      </c>
      <c r="AK11" s="78">
        <f>VLOOKUP(年度マスタ!$K$4&amp;"_"&amp;$AG11,データシート1!$A:$BT,MATCH("ab_"&amp;AK$2,データシート1!$A$1:$BT$1,0),0)</f>
        <v>18042</v>
      </c>
      <c r="AL11" s="78">
        <f>VLOOKUP(年度マスタ!$K$4&amp;"_"&amp;$AG11,データシート1!$A:$BT,MATCH("ab_"&amp;AL$2,データシート1!$A$1:$BT$1,0),0)</f>
        <v>34193</v>
      </c>
      <c r="AM11" s="78">
        <f>VLOOKUP(年度マスタ!$K$4&amp;"_"&amp;$AG11,データシート1!$A:$BT,MATCH("ab_"&amp;AM$2,データシート1!$A$1:$BT$1,0),0)</f>
        <v>34321</v>
      </c>
      <c r="AN11" s="78">
        <f>VLOOKUP(年度マスタ!$K$4&amp;"_"&amp;$AG11,データシート1!$A:$BT,MATCH("ab_"&amp;AN$2,データシート1!$A$1:$BT$1,0),0)</f>
        <v>5933</v>
      </c>
      <c r="AO11" s="78">
        <f>VLOOKUP(年度マスタ!$K$4&amp;"_"&amp;$AG11,データシート1!$A:$BT,MATCH("ab_"&amp;AO$2,データシート1!$A$1:$BT$1,0),0)</f>
        <v>79171</v>
      </c>
      <c r="AP11" s="78">
        <f>VLOOKUP(年度マスタ!$K$4&amp;"_"&amp;$AG11,データシート1!$A:$BT,MATCH("ab_"&amp;AP$2,データシート1!$A$1:$BT$1,0),0)</f>
        <v>0</v>
      </c>
      <c r="AQ11" s="954">
        <f>VLOOKUP(年度マスタ!$K$4&amp;"_"&amp;$AG11,データシート1!$A:$BT,MATCH("ab_"&amp;AQ$2,データシート1!$A$1:$BT$1,0),0)</f>
        <v>6.0688462053332319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893.66750000000002</v>
      </c>
      <c r="AI12" s="78">
        <f>VLOOKUP(年度マスタ!$K$4&amp;"_"&amp;$AG12,データシート1!$A:$BT,MATCH("ab_"&amp;AI$2,データシート1!$A$1:$BT$1,0),0)</f>
        <v>1014</v>
      </c>
      <c r="AJ12" s="78">
        <f>VLOOKUP(年度マスタ!$K$4&amp;"_"&amp;$AG12,データシート1!$A:$BT,MATCH("ab_"&amp;AJ$2,データシート1!$A$1:$BT$1,0),0)</f>
        <v>57</v>
      </c>
      <c r="AK12" s="78">
        <f>VLOOKUP(年度マスタ!$K$4&amp;"_"&amp;$AG12,データシート1!$A:$BT,MATCH("ab_"&amp;AK$2,データシート1!$A$1:$BT$1,0),0)</f>
        <v>18494</v>
      </c>
      <c r="AL12" s="78">
        <f>VLOOKUP(年度マスタ!$K$4&amp;"_"&amp;$AG12,データシート1!$A:$BT,MATCH("ab_"&amp;AL$2,データシート1!$A$1:$BT$1,0),0)</f>
        <v>34328</v>
      </c>
      <c r="AM12" s="78">
        <f>VLOOKUP(年度マスタ!$K$4&amp;"_"&amp;$AG12,データシート1!$A:$BT,MATCH("ab_"&amp;AM$2,データシート1!$A$1:$BT$1,0),0)</f>
        <v>34159</v>
      </c>
      <c r="AN12" s="78">
        <f>VLOOKUP(年度マスタ!$K$4&amp;"_"&amp;$AG12,データシート1!$A:$BT,MATCH("ab_"&amp;AN$2,データシート1!$A$1:$BT$1,0),0)</f>
        <v>5820</v>
      </c>
      <c r="AO12" s="78">
        <f>VLOOKUP(年度マスタ!$K$4&amp;"_"&amp;$AG12,データシート1!$A:$BT,MATCH("ab_"&amp;AO$2,データシート1!$A$1:$BT$1,0),0)</f>
        <v>78560</v>
      </c>
      <c r="AP12" s="78">
        <f>VLOOKUP(年度マスタ!$K$4&amp;"_"&amp;$AG12,データシート1!$A:$BT,MATCH("ab_"&amp;AP$2,データシート1!$A$1:$BT$1,0),0)</f>
        <v>0</v>
      </c>
      <c r="AQ12" s="954">
        <f>VLOOKUP(年度マスタ!$K$4&amp;"_"&amp;$AG12,データシート1!$A:$BT,MATCH("ab_"&amp;AQ$2,データシート1!$A$1:$BT$1,0),0)</f>
        <v>6.1565411717515257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908.55070000000001</v>
      </c>
      <c r="AI13" s="78">
        <f>VLOOKUP(年度マスタ!$K$4&amp;"_"&amp;$AG13,データシート1!$A:$BT,MATCH("ab_"&amp;AI$2,データシート1!$A$1:$BT$1,0),0)</f>
        <v>1014</v>
      </c>
      <c r="AJ13" s="78">
        <f>VLOOKUP(年度マスタ!$K$4&amp;"_"&amp;$AG13,データシート1!$A:$BT,MATCH("ab_"&amp;AJ$2,データシート1!$A$1:$BT$1,0),0)</f>
        <v>57</v>
      </c>
      <c r="AK13" s="78">
        <f>VLOOKUP(年度マスタ!$K$4&amp;"_"&amp;$AG13,データシート1!$A:$BT,MATCH("ab_"&amp;AK$2,データシート1!$A$1:$BT$1,0),0)</f>
        <v>18494</v>
      </c>
      <c r="AL13" s="78">
        <f>VLOOKUP(年度マスタ!$K$4&amp;"_"&amp;$AG13,データシート1!$A:$BT,MATCH("ab_"&amp;AL$2,データシート1!$A$1:$BT$1,0),0)</f>
        <v>34472</v>
      </c>
      <c r="AM13" s="78">
        <f>VLOOKUP(年度マスタ!$K$4&amp;"_"&amp;$AG13,データシート1!$A:$BT,MATCH("ab_"&amp;AM$2,データシート1!$A$1:$BT$1,0),0)</f>
        <v>34047</v>
      </c>
      <c r="AN13" s="78">
        <f>VLOOKUP(年度マスタ!$K$4&amp;"_"&amp;$AG13,データシート1!$A:$BT,MATCH("ab_"&amp;AN$2,データシート1!$A$1:$BT$1,0),0)</f>
        <v>5708</v>
      </c>
      <c r="AO13" s="78">
        <f>VLOOKUP(年度マスタ!$K$4&amp;"_"&amp;$AG13,データシート1!$A:$BT,MATCH("ab_"&amp;AO$2,データシート1!$A$1:$BT$1,0),0)</f>
        <v>78217</v>
      </c>
      <c r="AP13" s="78">
        <f>VLOOKUP(年度マスタ!$K$4&amp;"_"&amp;$AG13,データシート1!$A:$BT,MATCH("ab_"&amp;AP$2,データシート1!$A$1:$BT$1,0),0)</f>
        <v>0</v>
      </c>
      <c r="AQ13" s="954">
        <f>VLOOKUP(年度マスタ!$K$4&amp;"_"&amp;$AG13,データシート1!$A:$BT,MATCH("ab_"&amp;AQ$2,データシート1!$A$1:$BT$1,0),0)</f>
        <v>6.4468779143638422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840.76850000000002</v>
      </c>
      <c r="AI14" s="78">
        <f>VLOOKUP(年度マスタ!$K$4&amp;"_"&amp;$AG14,データシート1!$A:$BT,MATCH("ab_"&amp;AI$2,データシート1!$A$1:$BT$1,0),0)</f>
        <v>1014</v>
      </c>
      <c r="AJ14" s="78">
        <f>VLOOKUP(年度マスタ!$K$4&amp;"_"&amp;$AG14,データシート1!$A:$BT,MATCH("ab_"&amp;AJ$2,データシート1!$A$1:$BT$1,0),0)</f>
        <v>57</v>
      </c>
      <c r="AK14" s="78">
        <f>VLOOKUP(年度マスタ!$K$4&amp;"_"&amp;$AG14,データシート1!$A:$BT,MATCH("ab_"&amp;AK$2,データシート1!$A$1:$BT$1,0),0)</f>
        <v>18494</v>
      </c>
      <c r="AL14" s="78">
        <f>VLOOKUP(年度マスタ!$K$4&amp;"_"&amp;$AG14,データシート1!$A:$BT,MATCH("ab_"&amp;AL$2,データシート1!$A$1:$BT$1,0),0)</f>
        <v>34560</v>
      </c>
      <c r="AM14" s="78">
        <f>VLOOKUP(年度マスタ!$K$4&amp;"_"&amp;$AG14,データシート1!$A:$BT,MATCH("ab_"&amp;AM$2,データシート1!$A$1:$BT$1,0),0)</f>
        <v>33997</v>
      </c>
      <c r="AN14" s="78">
        <f>VLOOKUP(年度マスタ!$K$4&amp;"_"&amp;$AG14,データシート1!$A:$BT,MATCH("ab_"&amp;AN$2,データシート1!$A$1:$BT$1,0),0)</f>
        <v>5701</v>
      </c>
      <c r="AO14" s="78">
        <f>VLOOKUP(年度マスタ!$K$4&amp;"_"&amp;$AG14,データシート1!$A:$BT,MATCH("ab_"&amp;AO$2,データシート1!$A$1:$BT$1,0),0)</f>
        <v>77602</v>
      </c>
      <c r="AP14" s="78">
        <f>VLOOKUP(年度マスタ!$K$4&amp;"_"&amp;$AG14,データシート1!$A:$BT,MATCH("ab_"&amp;AP$2,データシート1!$A$1:$BT$1,0),0)</f>
        <v>0</v>
      </c>
      <c r="AQ14" s="954">
        <f>VLOOKUP(年度マスタ!$K$4&amp;"_"&amp;$AG14,データシート1!$A:$BT,MATCH("ab_"&amp;AQ$2,データシート1!$A$1:$BT$1,0),0)</f>
        <v>9.871725743123811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926.2296</v>
      </c>
      <c r="AI15" s="78">
        <f>VLOOKUP(年度マスタ!$K$4&amp;"_"&amp;$AG15,データシート1!$A:$BT,MATCH("ab_"&amp;AI$2,データシート1!$A$1:$BT$1,0),0)</f>
        <v>1014</v>
      </c>
      <c r="AJ15" s="78">
        <f>VLOOKUP(年度マスタ!$K$4&amp;"_"&amp;$AG15,データシート1!$A:$BT,MATCH("ab_"&amp;AJ$2,データシート1!$A$1:$BT$1,0),0)</f>
        <v>57</v>
      </c>
      <c r="AK15" s="78">
        <f>VLOOKUP(年度マスタ!$K$4&amp;"_"&amp;$AG15,データシート1!$A:$BT,MATCH("ab_"&amp;AK$2,データシート1!$A$1:$BT$1,0),0)</f>
        <v>18494</v>
      </c>
      <c r="AL15" s="78">
        <f>VLOOKUP(年度マスタ!$K$4&amp;"_"&amp;$AG15,データシート1!$A:$BT,MATCH("ab_"&amp;AL$2,データシート1!$A$1:$BT$1,0),0)</f>
        <v>34598</v>
      </c>
      <c r="AM15" s="78">
        <f>VLOOKUP(年度マスタ!$K$4&amp;"_"&amp;$AG15,データシート1!$A:$BT,MATCH("ab_"&amp;AM$2,データシート1!$A$1:$BT$1,0),0)</f>
        <v>33924</v>
      </c>
      <c r="AN15" s="78">
        <f>VLOOKUP(年度マスタ!$K$4&amp;"_"&amp;$AG15,データシート1!$A:$BT,MATCH("ab_"&amp;AN$2,データシート1!$A$1:$BT$1,0),0)</f>
        <v>5682</v>
      </c>
      <c r="AO15" s="78">
        <f>VLOOKUP(年度マスタ!$K$4&amp;"_"&amp;$AG15,データシート1!$A:$BT,MATCH("ab_"&amp;AO$2,データシート1!$A$1:$BT$1,0),0)</f>
        <v>77016</v>
      </c>
      <c r="AP15" s="78">
        <f>VLOOKUP(年度マスタ!$K$4&amp;"_"&amp;$AG15,データシート1!$A:$BT,MATCH("ab_"&amp;AP$2,データシート1!$A$1:$BT$1,0),0)</f>
        <v>0</v>
      </c>
      <c r="AQ15" s="954">
        <f>VLOOKUP(年度マスタ!$K$4&amp;"_"&amp;$AG15,データシート1!$A:$BT,MATCH("ab_"&amp;AQ$2,データシート1!$A$1:$BT$1,0),0)</f>
        <v>9.9897815375357251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944.35709999999995</v>
      </c>
      <c r="AI16" s="78">
        <f>VLOOKUP(年度マスタ!$K$4&amp;"_"&amp;$AG16,データシート1!$A:$BT,MATCH("ab_"&amp;AI$2,データシート1!$A$1:$BT$1,0),0)</f>
        <v>1014</v>
      </c>
      <c r="AJ16" s="78">
        <f>VLOOKUP(年度マスタ!$K$4&amp;"_"&amp;$AG16,データシート1!$A:$BT,MATCH("ab_"&amp;AJ$2,データシート1!$A$1:$BT$1,0),0)</f>
        <v>57</v>
      </c>
      <c r="AK16" s="78">
        <f>VLOOKUP(年度マスタ!$K$4&amp;"_"&amp;$AG16,データシート1!$A:$BT,MATCH("ab_"&amp;AK$2,データシート1!$A$1:$BT$1,0),0)</f>
        <v>18494</v>
      </c>
      <c r="AL16" s="78">
        <f>VLOOKUP(年度マスタ!$K$4&amp;"_"&amp;$AG16,データシート1!$A:$BT,MATCH("ab_"&amp;AL$2,データシート1!$A$1:$BT$1,0),0)</f>
        <v>34685</v>
      </c>
      <c r="AM16" s="78">
        <f>VLOOKUP(年度マスタ!$K$4&amp;"_"&amp;$AG16,データシート1!$A:$BT,MATCH("ab_"&amp;AM$2,データシート1!$A$1:$BT$1,0),0)</f>
        <v>33919</v>
      </c>
      <c r="AN16" s="78">
        <f>VLOOKUP(年度マスタ!$K$4&amp;"_"&amp;$AG16,データシート1!$A:$BT,MATCH("ab_"&amp;AN$2,データシート1!$A$1:$BT$1,0),0)</f>
        <v>5867</v>
      </c>
      <c r="AO16" s="78">
        <f>VLOOKUP(年度マスタ!$K$4&amp;"_"&amp;$AG16,データシート1!$A:$BT,MATCH("ab_"&amp;AO$2,データシート1!$A$1:$BT$1,0),0)</f>
        <v>76409</v>
      </c>
      <c r="AP16" s="78">
        <f>VLOOKUP(年度マスタ!$K$4&amp;"_"&amp;$AG16,データシート1!$A:$BT,MATCH("ab_"&amp;AP$2,データシート1!$A$1:$BT$1,0),0)</f>
        <v>0</v>
      </c>
      <c r="AQ16" s="954">
        <f>VLOOKUP(年度マスタ!$K$4&amp;"_"&amp;$AG16,データシート1!$A:$BT,MATCH("ab_"&amp;AQ$2,データシート1!$A$1:$BT$1,0),0)</f>
        <v>9.5098010619942404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962.0616</v>
      </c>
      <c r="AI17" s="151">
        <f>VLOOKUP(年度マスタ!$K$4&amp;"_"&amp;$AG17,データシート1!$A:$BT,MATCH("ab_"&amp;AI$2,データシート1!$A$1:$BT$1,0),0)</f>
        <v>1014</v>
      </c>
      <c r="AJ17" s="151">
        <f>VLOOKUP(年度マスタ!$K$4&amp;"_"&amp;$AG17,データシート1!$A:$BT,MATCH("ab_"&amp;AJ$2,データシート1!$A$1:$BT$1,0),0)</f>
        <v>57</v>
      </c>
      <c r="AK17" s="151">
        <f>VLOOKUP(年度マスタ!$K$4&amp;"_"&amp;$AG17,データシート1!$A:$BT,MATCH("ab_"&amp;AK$2,データシート1!$A$1:$BT$1,0),0)</f>
        <v>18494</v>
      </c>
      <c r="AL17" s="151">
        <f>VLOOKUP(年度マスタ!$K$4&amp;"_"&amp;$AG17,データシート1!$A:$BT,MATCH("ab_"&amp;AL$2,データシート1!$A$1:$BT$1,0),0)</f>
        <v>34861</v>
      </c>
      <c r="AM17" s="151">
        <f>VLOOKUP(年度マスタ!$K$4&amp;"_"&amp;$AG17,データシート1!$A:$BT,MATCH("ab_"&amp;AM$2,データシート1!$A$1:$BT$1,0),0)</f>
        <v>33657</v>
      </c>
      <c r="AN17" s="151">
        <f>VLOOKUP(年度マスタ!$K$4&amp;"_"&amp;$AG17,データシート1!$A:$BT,MATCH("ab_"&amp;AN$2,データシート1!$A$1:$BT$1,0),0)</f>
        <v>5859</v>
      </c>
      <c r="AO17" s="151">
        <f>VLOOKUP(年度マスタ!$K$4&amp;"_"&amp;$AG17,データシート1!$A:$BT,MATCH("ab_"&amp;AO$2,データシート1!$A$1:$BT$1,0),0)</f>
        <v>76039</v>
      </c>
      <c r="AP17" s="151">
        <f>VLOOKUP(年度マスタ!$K$4&amp;"_"&amp;$AG17,データシート1!$A:$BT,MATCH("ab_"&amp;AP$2,データシート1!$A$1:$BT$1,0),0)</f>
        <v>0</v>
      </c>
      <c r="AQ17" s="955">
        <f>VLOOKUP(年度マスタ!$K$4&amp;"_"&amp;$AG17,データシート1!$A:$BT,MATCH("ab_"&amp;AQ$2,データシート1!$A$1:$BT$1,0),0)</f>
        <v>10.06767528254086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902.51949999999999</v>
      </c>
      <c r="AI18" s="78">
        <f>VLOOKUP(年度マスタ!$K$4&amp;"_"&amp;$AG18,データシート1!$A:$BT,MATCH("ab_"&amp;AI$2,データシート1!$A$1:$BT$1,0),0)</f>
        <v>1015</v>
      </c>
      <c r="AJ18" s="78">
        <f>VLOOKUP(年度マスタ!$K$4&amp;"_"&amp;$AG18,データシート1!$A:$BT,MATCH("ab_"&amp;AJ$2,データシート1!$A$1:$BT$1,0),0)</f>
        <v>123</v>
      </c>
      <c r="AK18" s="78">
        <f>VLOOKUP(年度マスタ!$K$4&amp;"_"&amp;$AG18,データシート1!$A:$BT,MATCH("ab_"&amp;AK$2,データシート1!$A$1:$BT$1,0),0)</f>
        <v>18802</v>
      </c>
      <c r="AL18" s="78">
        <f>VLOOKUP(年度マスタ!$K$4&amp;"_"&amp;$AG18,データシート1!$A:$BT,MATCH("ab_"&amp;AL$2,データシート1!$A$1:$BT$1,0),0)</f>
        <v>35056</v>
      </c>
      <c r="AM18" s="78">
        <f>VLOOKUP(年度マスタ!$K$4&amp;"_"&amp;$AG18,データシート1!$A:$BT,MATCH("ab_"&amp;AM$2,データシート1!$A$1:$BT$1,0),0)</f>
        <v>33716</v>
      </c>
      <c r="AN18" s="78">
        <f>VLOOKUP(年度マスタ!$K$4&amp;"_"&amp;$AG18,データシート1!$A:$BT,MATCH("ab_"&amp;AN$2,データシート1!$A$1:$BT$1,0),0)</f>
        <v>5984</v>
      </c>
      <c r="AO18" s="78">
        <f>VLOOKUP(年度マスタ!$K$4&amp;"_"&amp;$AG18,データシート1!$A:$BT,MATCH("ab_"&amp;AO$2,データシート1!$A$1:$BT$1,0),0)</f>
        <v>75734</v>
      </c>
      <c r="AP18" s="78">
        <f>VLOOKUP(年度マスタ!$K$4&amp;"_"&amp;$AG18,データシート1!$A:$BT,MATCH("ab_"&amp;AP$2,データシート1!$A$1:$BT$1,0),0)</f>
        <v>0</v>
      </c>
      <c r="AQ18" s="954">
        <f>VLOOKUP(年度マスタ!$K$4&amp;"_"&amp;$AG18,データシート1!$A:$BT,MATCH("ab_"&amp;AQ$2,データシート1!$A$1:$BT$1,0),0)</f>
        <v>9.0134672766794708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882.43079999999998</v>
      </c>
      <c r="AI19" s="78">
        <f>VLOOKUP(年度マスタ!$K$4&amp;"_"&amp;$AG19,データシート1!$A:$BT,MATCH("ab_"&amp;AI$2,データシート1!$A$1:$BT$1,0),0)</f>
        <v>1015</v>
      </c>
      <c r="AJ19" s="78">
        <f>VLOOKUP(年度マスタ!$K$4&amp;"_"&amp;$AG19,データシート1!$A:$BT,MATCH("ab_"&amp;AJ$2,データシート1!$A$1:$BT$1,0),0)</f>
        <v>123</v>
      </c>
      <c r="AK19" s="78">
        <f>VLOOKUP(年度マスタ!$K$4&amp;"_"&amp;$AG19,データシート1!$A:$BT,MATCH("ab_"&amp;AK$2,データシート1!$A$1:$BT$1,0),0)</f>
        <v>18802</v>
      </c>
      <c r="AL19" s="78">
        <f>VLOOKUP(年度マスタ!$K$4&amp;"_"&amp;$AG19,データシート1!$A:$BT,MATCH("ab_"&amp;AL$2,データシート1!$A$1:$BT$1,0),0)</f>
        <v>35153</v>
      </c>
      <c r="AM19" s="78">
        <f>VLOOKUP(年度マスタ!$K$4&amp;"_"&amp;$AG19,データシート1!$A:$BT,MATCH("ab_"&amp;AM$2,データシート1!$A$1:$BT$1,0),0)</f>
        <v>33537</v>
      </c>
      <c r="AN19" s="78">
        <f>VLOOKUP(年度マスタ!$K$4&amp;"_"&amp;$AG19,データシート1!$A:$BT,MATCH("ab_"&amp;AN$2,データシート1!$A$1:$BT$1,0),0)</f>
        <v>5973</v>
      </c>
      <c r="AO19" s="78">
        <f>VLOOKUP(年度マスタ!$K$4&amp;"_"&amp;$AG19,データシート1!$A:$BT,MATCH("ab_"&amp;AO$2,データシート1!$A$1:$BT$1,0),0)</f>
        <v>75274</v>
      </c>
      <c r="AP19" s="78">
        <f>VLOOKUP(年度マスタ!$K$4&amp;"_"&amp;$AG19,データシート1!$A:$BT,MATCH("ab_"&amp;AP$2,データシート1!$A$1:$BT$1,0),0)</f>
        <v>0</v>
      </c>
      <c r="AQ19" s="954">
        <f>VLOOKUP(年度マスタ!$K$4&amp;"_"&amp;$AG19,データシート1!$A:$BT,MATCH("ab_"&amp;AQ$2,データシート1!$A$1:$BT$1,0),0)</f>
        <v>7.2505048459271748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878.34900000000005</v>
      </c>
      <c r="AI20" s="78">
        <f>VLOOKUP(年度マスタ!$K$4&amp;"_"&amp;$AG20,データシート1!$A:$BT,MATCH("ab_"&amp;AI$2,データシート1!$A$1:$BT$1,0),0)</f>
        <v>1015</v>
      </c>
      <c r="AJ20" s="78">
        <f>VLOOKUP(年度マスタ!$K$4&amp;"_"&amp;$AG20,データシート1!$A:$BT,MATCH("ab_"&amp;AJ$2,データシート1!$A$1:$BT$1,0),0)</f>
        <v>123</v>
      </c>
      <c r="AK20" s="78">
        <f>VLOOKUP(年度マスタ!$K$4&amp;"_"&amp;$AG20,データシート1!$A:$BT,MATCH("ab_"&amp;AK$2,データシート1!$A$1:$BT$1,0),0)</f>
        <v>18802</v>
      </c>
      <c r="AL20" s="78">
        <f>VLOOKUP(年度マスタ!$K$4&amp;"_"&amp;$AG20,データシート1!$A:$BT,MATCH("ab_"&amp;AL$2,データシート1!$A$1:$BT$1,0),0)</f>
        <v>35188</v>
      </c>
      <c r="AM20" s="78">
        <f>VLOOKUP(年度マスタ!$K$4&amp;"_"&amp;$AG20,データシート1!$A:$BT,MATCH("ab_"&amp;AM$2,データシート1!$A$1:$BT$1,0),0)</f>
        <v>33398</v>
      </c>
      <c r="AN20" s="78">
        <f>VLOOKUP(年度マスタ!$K$4&amp;"_"&amp;$AG20,データシート1!$A:$BT,MATCH("ab_"&amp;AN$2,データシート1!$A$1:$BT$1,0),0)</f>
        <v>6091</v>
      </c>
      <c r="AO20" s="78">
        <f>VLOOKUP(年度マスタ!$K$4&amp;"_"&amp;$AG20,データシート1!$A:$BT,MATCH("ab_"&amp;AO$2,データシート1!$A$1:$BT$1,0),0)</f>
        <v>74591</v>
      </c>
      <c r="AP20" s="78">
        <f>VLOOKUP(年度マスタ!$K$4&amp;"_"&amp;$AG20,データシート1!$A:$BT,MATCH("ab_"&amp;AP$2,データシート1!$A$1:$BT$1,0),0)</f>
        <v>0</v>
      </c>
      <c r="AQ20" s="954">
        <f>VLOOKUP(年度マスタ!$K$4&amp;"_"&amp;$AG20,データシート1!$A:$BT,MATCH("ab_"&amp;AQ$2,データシート1!$A$1:$BT$1,0),0)</f>
        <v>7.7582198105938591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城陽市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27.783000000000001</v>
      </c>
      <c r="BE13" s="70" t="str">
        <f>年度マスタ!K4</f>
        <v>26207</v>
      </c>
      <c r="BF13" s="70" t="str">
        <f>年度マスタ!K4</f>
        <v>26207</v>
      </c>
      <c r="BG13" s="70" t="str">
        <f>年度マスタ!K4</f>
        <v>26207</v>
      </c>
      <c r="BH13" s="278" t="s">
        <v>195</v>
      </c>
      <c r="BI13" s="278" t="s">
        <v>195</v>
      </c>
      <c r="BJ13" s="278" t="s">
        <v>195</v>
      </c>
      <c r="BK13" s="278" t="str">
        <f>年度マスタ!K4</f>
        <v>26207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27.783000000000001</v>
      </c>
      <c r="AY14" s="70"/>
      <c r="BE14" s="70" t="str">
        <f>AP2</f>
        <v>城陽市</v>
      </c>
      <c r="BF14" s="70" t="str">
        <f>AP2</f>
        <v>城陽市</v>
      </c>
      <c r="BG14" s="70" t="str">
        <f>AP2</f>
        <v>城陽市</v>
      </c>
      <c r="BH14" s="70" t="s">
        <v>205</v>
      </c>
      <c r="BI14" s="70" t="s">
        <v>205</v>
      </c>
      <c r="BJ14" s="70" t="s">
        <v>205</v>
      </c>
      <c r="BK14" s="70" t="str">
        <f>AP2</f>
        <v>城陽市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29.732999999999997</v>
      </c>
      <c r="AY17" s="165">
        <f>AX17</f>
        <v>29.732999999999997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78.8</v>
      </c>
      <c r="G21" s="877">
        <f t="shared" ref="G21:O21" si="5">SUM(G22,G26,G27,G28)</f>
        <v>52.325999999999993</v>
      </c>
      <c r="H21" s="877">
        <f t="shared" si="5"/>
        <v>86.563999999999993</v>
      </c>
      <c r="I21" s="877">
        <f t="shared" si="5"/>
        <v>29.658999999999999</v>
      </c>
      <c r="J21" s="877">
        <f t="shared" si="5"/>
        <v>45.930000000000007</v>
      </c>
      <c r="K21" s="877">
        <f t="shared" si="5"/>
        <v>63.578000000000003</v>
      </c>
      <c r="L21" s="877">
        <f t="shared" si="5"/>
        <v>68.477000000000004</v>
      </c>
      <c r="M21" s="877">
        <f t="shared" si="5"/>
        <v>67.763999999999996</v>
      </c>
      <c r="N21" s="877">
        <f t="shared" si="5"/>
        <v>65.713999999999999</v>
      </c>
      <c r="O21" s="877">
        <f t="shared" si="5"/>
        <v>61.263000000000005</v>
      </c>
      <c r="P21" s="878">
        <f>SUM(P22,P26,P27,P28)</f>
        <v>57.515999999999998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39.665999999999997</v>
      </c>
      <c r="G22" s="879">
        <f t="shared" ref="G22:P22" si="6">SUM(G23:G25)</f>
        <v>42.247999999999998</v>
      </c>
      <c r="H22" s="879">
        <f t="shared" si="6"/>
        <v>42.015999999999998</v>
      </c>
      <c r="I22" s="879">
        <f t="shared" si="6"/>
        <v>19.425000000000001</v>
      </c>
      <c r="J22" s="879">
        <f t="shared" si="6"/>
        <v>10.382999999999999</v>
      </c>
      <c r="K22" s="879">
        <f t="shared" si="6"/>
        <v>26.033000000000001</v>
      </c>
      <c r="L22" s="879">
        <f t="shared" si="6"/>
        <v>32.378999999999998</v>
      </c>
      <c r="M22" s="879">
        <f t="shared" si="6"/>
        <v>30.038</v>
      </c>
      <c r="N22" s="879">
        <f t="shared" si="6"/>
        <v>29.553999999999998</v>
      </c>
      <c r="O22" s="879">
        <f t="shared" si="6"/>
        <v>26.693999999999999</v>
      </c>
      <c r="P22" s="880">
        <f t="shared" si="6"/>
        <v>27.783000000000001</v>
      </c>
      <c r="Z22" s="273"/>
      <c r="AB22" s="272"/>
      <c r="AC22" s="521" t="s">
        <v>286</v>
      </c>
      <c r="AP22" s="16" t="s">
        <v>287</v>
      </c>
      <c r="AQ22" s="273"/>
      <c r="AV22" s="70" t="str">
        <f>AW22</f>
        <v>エネルギー起源CO2</v>
      </c>
      <c r="AW22" s="70" t="str">
        <f>D56</f>
        <v>エネルギー起源CO2</v>
      </c>
      <c r="AX22" s="165">
        <f>P56</f>
        <v>35.215000000000003</v>
      </c>
      <c r="AY22" s="165">
        <f>AX22</f>
        <v>35.215000000000003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16.004999999999999</v>
      </c>
      <c r="BG22" s="952">
        <f t="shared" si="2"/>
        <v>16.004999999999999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1.5134516209459465</v>
      </c>
    </row>
    <row r="23" spans="2:63" ht="15.95" customHeight="1" thickBot="1">
      <c r="B23" s="285"/>
      <c r="C23" s="522"/>
      <c r="D23" s="410"/>
      <c r="E23" s="409" t="s">
        <v>184</v>
      </c>
      <c r="F23" s="881">
        <f>IFERROR(VLOOKUP(年度マスタ!$K$4&amp;"_"&amp;F$20,データシート1!$A:$BU,MATCH("ba_"&amp;$E23,データシート1!$A$1:$BU$1,0),0),0)</f>
        <v>39.665999999999997</v>
      </c>
      <c r="G23" s="881">
        <f>IFERROR(VLOOKUP(年度マスタ!$K$4&amp;"_"&amp;G$20,データシート1!$A:$BU,MATCH("ba_"&amp;$E23,データシート1!$A$1:$BU$1,0),0),0)</f>
        <v>42.247999999999998</v>
      </c>
      <c r="H23" s="881">
        <f>IFERROR(VLOOKUP(年度マスタ!$K$4&amp;"_"&amp;H$20,データシート1!$A:$BU,MATCH("ba_"&amp;$E23,データシート1!$A$1:$BU$1,0),0),0)</f>
        <v>42.015999999999998</v>
      </c>
      <c r="I23" s="881">
        <f>IFERROR(VLOOKUP(年度マスタ!$K$4&amp;"_"&amp;I$20,データシート1!$A:$BU,MATCH("ba_"&amp;$E23,データシート1!$A$1:$BU$1,0),0),0)</f>
        <v>19.425000000000001</v>
      </c>
      <c r="J23" s="881">
        <f>IFERROR(VLOOKUP(年度マスタ!$K$4&amp;"_"&amp;J$20,データシート1!$A:$BU,MATCH("ba_"&amp;$E23,データシート1!$A$1:$BU$1,0),0),0)</f>
        <v>10.382999999999999</v>
      </c>
      <c r="K23" s="881">
        <f>IFERROR(VLOOKUP(年度マスタ!$K$4&amp;"_"&amp;K$20,データシート1!$A:$BU,MATCH("ba_"&amp;$E23,データシート1!$A$1:$BU$1,0),0),0)</f>
        <v>26.033000000000001</v>
      </c>
      <c r="L23" s="881">
        <f>IFERROR(VLOOKUP(年度マスタ!$K$4&amp;"_"&amp;L$20,データシート1!$A:$BU,MATCH("ba_"&amp;$E23,データシート1!$A$1:$BU$1,0),0),0)</f>
        <v>32.378999999999998</v>
      </c>
      <c r="M23" s="881">
        <f>IFERROR(VLOOKUP(年度マスタ!$K$4&amp;"_"&amp;M$20,データシート1!$A:$BU,MATCH("ba_"&amp;$E23,データシート1!$A$1:$BU$1,0),0),0)</f>
        <v>30.038</v>
      </c>
      <c r="N23" s="881">
        <f>IFERROR(VLOOKUP(年度マスタ!$K$4&amp;"_"&amp;N$20,データシート1!$A:$BU,MATCH("ba_"&amp;$E23,データシート1!$A$1:$BU$1,0),0),0)</f>
        <v>29.553999999999998</v>
      </c>
      <c r="O23" s="881">
        <f>IFERROR(VLOOKUP(年度マスタ!$K$4&amp;"_"&amp;O$20,データシート1!$A:$BU,MATCH("ba_"&amp;$E23,データシート1!$A$1:$BU$1,0),0),0)</f>
        <v>26.693999999999999</v>
      </c>
      <c r="P23" s="882">
        <f>IFERROR(VLOOKUP(年度マスタ!$K$4&amp;"_"&amp;P$20,データシート1!$A:$BU,MATCH("ba_"&amp;$E23,データシート1!$A$1:$BU$1,0),0),0)</f>
        <v>27.783000000000001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22.300999999999998</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9.0950000000000006</v>
      </c>
      <c r="BG23" s="952">
        <f t="shared" ref="BG23" si="8">BF23/BE23</f>
        <v>9.0950000000000006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0.45841985021394099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139.79193259230777</v>
      </c>
      <c r="AG24" s="877">
        <f t="shared" ref="AG24:AP24" si="11">AG25+AG29</f>
        <v>157.81028067909025</v>
      </c>
      <c r="AH24" s="877">
        <f t="shared" si="11"/>
        <v>156.02976738197822</v>
      </c>
      <c r="AI24" s="877">
        <f t="shared" si="11"/>
        <v>157.06436372376879</v>
      </c>
      <c r="AJ24" s="877">
        <f t="shared" si="11"/>
        <v>139.19948100848939</v>
      </c>
      <c r="AK24" s="877">
        <f t="shared" si="11"/>
        <v>130.61845957718518</v>
      </c>
      <c r="AL24" s="877">
        <f t="shared" si="11"/>
        <v>121.01643613441317</v>
      </c>
      <c r="AM24" s="877">
        <f t="shared" si="11"/>
        <v>107.01203806226829</v>
      </c>
      <c r="AN24" s="877">
        <f t="shared" si="11"/>
        <v>101.6614716570993</v>
      </c>
      <c r="AO24" s="877">
        <f t="shared" si="11"/>
        <v>105.86875718767656</v>
      </c>
      <c r="AP24" s="878">
        <f t="shared" si="11"/>
        <v>94.36931378859245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56.335903006478802</v>
      </c>
      <c r="AG25" s="879">
        <f>①CO2排出量の現状把握!AA35</f>
        <v>65.442164596314612</v>
      </c>
      <c r="AH25" s="879">
        <f>①CO2排出量の現状把握!AB35</f>
        <v>68.002055930522815</v>
      </c>
      <c r="AI25" s="879">
        <f>①CO2排出量の現状把握!AC35</f>
        <v>66.706851003276384</v>
      </c>
      <c r="AJ25" s="879">
        <f>①CO2排出量の現状把握!AD35</f>
        <v>56.917046361681983</v>
      </c>
      <c r="AK25" s="879">
        <f>①CO2排出量の現状把握!AE35</f>
        <v>50.20392921196575</v>
      </c>
      <c r="AL25" s="879">
        <f>①CO2排出量の現状把握!AF35</f>
        <v>50.753962907882162</v>
      </c>
      <c r="AM25" s="879">
        <f>①CO2排出量の現状把握!AG35</f>
        <v>44.44866374166444</v>
      </c>
      <c r="AN25" s="879">
        <f>①CO2排出量の現状把握!AH35</f>
        <v>43.787212090408907</v>
      </c>
      <c r="AO25" s="879">
        <f>①CO2排出量の現状把握!AI35</f>
        <v>43.777500285749412</v>
      </c>
      <c r="AP25" s="880">
        <f>①CO2排出量の現状把握!AJ35</f>
        <v>36.020617844002231</v>
      </c>
      <c r="AQ25" s="273"/>
      <c r="AV25" s="70" t="str">
        <f>AW25</f>
        <v>廃棄物原燃料以外</v>
      </c>
      <c r="AW25" s="70" t="str">
        <f>E59</f>
        <v>廃棄物原燃料以外</v>
      </c>
      <c r="AX25" s="287">
        <f t="shared" si="12"/>
        <v>22.300999999999998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39.134</v>
      </c>
      <c r="G26" s="879">
        <f>IFERROR(VLOOKUP(年度マスタ!$K$4&amp;"_"&amp;G$20,データシート1!$A:$BU,MATCH("ba_"&amp;$D26,データシート1!$A$1:$BU$1,0),0),0)</f>
        <v>10.077999999999999</v>
      </c>
      <c r="H26" s="879">
        <f>IFERROR(VLOOKUP(年度マスタ!$K$4&amp;"_"&amp;H$20,データシート1!$A:$BU,MATCH("ba_"&amp;$D26,データシート1!$A$1:$BU$1,0),0),0)</f>
        <v>44.548000000000002</v>
      </c>
      <c r="I26" s="879">
        <f>IFERROR(VLOOKUP(年度マスタ!$K$4&amp;"_"&amp;I$20,データシート1!$A:$BU,MATCH("ba_"&amp;$D26,データシート1!$A$1:$BU$1,0),0),0)</f>
        <v>10.234</v>
      </c>
      <c r="J26" s="879">
        <f>IFERROR(VLOOKUP(年度マスタ!$K$4&amp;"_"&amp;J$20,データシート1!$A:$BU,MATCH("ba_"&amp;$D26,データシート1!$A$1:$BU$1,0),0),0)</f>
        <v>35.547000000000004</v>
      </c>
      <c r="K26" s="879">
        <f>IFERROR(VLOOKUP(年度マスタ!$K$4&amp;"_"&amp;K$20,データシート1!$A:$BU,MATCH("ba_"&amp;$D26,データシート1!$A$1:$BU$1,0),0),0)</f>
        <v>37.545000000000002</v>
      </c>
      <c r="L26" s="879">
        <f>IFERROR(VLOOKUP(年度マスタ!$K$4&amp;"_"&amp;L$20,データシート1!$A:$BU,MATCH("ba_"&amp;$D26,データシート1!$A$1:$BU$1,0),0),0)</f>
        <v>36.097999999999999</v>
      </c>
      <c r="M26" s="879">
        <f>IFERROR(VLOOKUP(年度マスタ!$K$4&amp;"_"&amp;M$20,データシート1!$A:$BU,MATCH("ba_"&amp;$D26,データシート1!$A$1:$BU$1,0),0),0)</f>
        <v>37.725999999999999</v>
      </c>
      <c r="N26" s="879">
        <f>IFERROR(VLOOKUP(年度マスタ!$K$4&amp;"_"&amp;N$20,データシート1!$A:$BU,MATCH("ba_"&amp;$D26,データシート1!$A$1:$BU$1,0),0),0)</f>
        <v>36.159999999999997</v>
      </c>
      <c r="O26" s="879">
        <f>IFERROR(VLOOKUP(年度マスタ!$K$4&amp;"_"&amp;O$20,データシート1!$A:$BU,MATCH("ba_"&amp;$D26,データシート1!$A$1:$BU$1,0),0),0)</f>
        <v>34.569000000000003</v>
      </c>
      <c r="P26" s="880">
        <f>IFERROR(VLOOKUP(年度マスタ!$K$4&amp;"_"&amp;P$20,データシート1!$A:$BU,MATCH("ba_"&amp;$D26,データシート1!$A$1:$BU$1,0),0),0)</f>
        <v>29.732999999999997</v>
      </c>
      <c r="Z26" s="273"/>
      <c r="AB26" s="272"/>
      <c r="AC26" s="522"/>
      <c r="AD26" s="410"/>
      <c r="AE26" s="409" t="s">
        <v>184</v>
      </c>
      <c r="AF26" s="881">
        <f>①CO2排出量の現状把握!Z36</f>
        <v>49.063865537838339</v>
      </c>
      <c r="AG26" s="881">
        <f>①CO2排出量の現状把握!AA36</f>
        <v>58.364290581076958</v>
      </c>
      <c r="AH26" s="881">
        <f>①CO2排出量の現状把握!AB36</f>
        <v>61.26000923438027</v>
      </c>
      <c r="AI26" s="881">
        <f>①CO2排出量の現状把握!AC36</f>
        <v>62.285058351889148</v>
      </c>
      <c r="AJ26" s="881">
        <f>①CO2排出量の現状把握!AD36</f>
        <v>52.335434081676183</v>
      </c>
      <c r="AK26" s="881">
        <f>①CO2排出量の現状把握!AE36</f>
        <v>45.374644994750625</v>
      </c>
      <c r="AL26" s="881">
        <f>①CO2排出量の現状把握!AF36</f>
        <v>46.179747510851399</v>
      </c>
      <c r="AM26" s="881">
        <f>①CO2排出量の現状把握!AG36</f>
        <v>40.449673563192682</v>
      </c>
      <c r="AN26" s="881">
        <f>①CO2排出量の現状把握!AH36</f>
        <v>39.854887790701419</v>
      </c>
      <c r="AO26" s="881">
        <f>①CO2排出量の現状把握!AI36</f>
        <v>38.120690207178363</v>
      </c>
      <c r="AP26" s="882">
        <f>①CO2排出量の現状把握!AJ36</f>
        <v>30.074629769273997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2.8786042848289788</v>
      </c>
      <c r="AG27" s="881">
        <f>①CO2排出量の現状把握!AA37</f>
        <v>2.7693549776049222</v>
      </c>
      <c r="AH27" s="881">
        <f>①CO2排出量の現状把握!AB37</f>
        <v>2.5043126549404189</v>
      </c>
      <c r="AI27" s="881">
        <f>①CO2排出量の現状把握!AC37</f>
        <v>2.5660867002518959</v>
      </c>
      <c r="AJ27" s="881">
        <f>①CO2排出量の現状把握!AD37</f>
        <v>2.439191190753494</v>
      </c>
      <c r="AK27" s="881">
        <f>①CO2排出量の現状把握!AE37</f>
        <v>2.2458609477518321</v>
      </c>
      <c r="AL27" s="881">
        <f>①CO2排出量の現状把握!AF37</f>
        <v>2.2897589442237436</v>
      </c>
      <c r="AM27" s="881">
        <f>①CO2排出量の現状把握!AG37</f>
        <v>1.9463050865320759</v>
      </c>
      <c r="AN27" s="881">
        <f>①CO2排出量の現状把握!AH37</f>
        <v>1.861404100953221</v>
      </c>
      <c r="AO27" s="881">
        <f>①CO2排出量の現状把握!AI37</f>
        <v>1.9663166911922423</v>
      </c>
      <c r="AP27" s="882">
        <f>①CO2排出量の現状把握!AJ37</f>
        <v>2.2158229207865303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2.6829999999999998</v>
      </c>
      <c r="BG27" s="952">
        <f t="shared" si="2"/>
        <v>2.6829999999999998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0.30934747407607616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4.3934331838114833</v>
      </c>
      <c r="AG28" s="881">
        <f>①CO2排出量の現状把握!AA38</f>
        <v>4.3085190376327294</v>
      </c>
      <c r="AH28" s="881">
        <f>①CO2排出量の現状把握!AB38</f>
        <v>4.2377340412021303</v>
      </c>
      <c r="AI28" s="881">
        <f>①CO2排出量の現状把握!AC38</f>
        <v>1.855705951135328</v>
      </c>
      <c r="AJ28" s="881">
        <f>①CO2排出量の現状把握!AD38</f>
        <v>2.1424210892523079</v>
      </c>
      <c r="AK28" s="881">
        <f>①CO2排出量の現状把握!AE38</f>
        <v>2.5834232694632973</v>
      </c>
      <c r="AL28" s="881">
        <f>①CO2排出量の現状把握!AF38</f>
        <v>2.2844564528070226</v>
      </c>
      <c r="AM28" s="881">
        <f>①CO2排出量の現状把握!AG38</f>
        <v>2.0526850919396775</v>
      </c>
      <c r="AN28" s="881">
        <f>①CO2排出量の現状把握!AH38</f>
        <v>2.0709201987542643</v>
      </c>
      <c r="AO28" s="881">
        <f>①CO2排出量の現状把握!AI38</f>
        <v>3.6904933873788113</v>
      </c>
      <c r="AP28" s="882">
        <f>①CO2排出量の現状把握!AJ38</f>
        <v>3.7301651539417082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83.456029585828958</v>
      </c>
      <c r="AG29" s="883">
        <f>①CO2排出量の現状把握!AA39</f>
        <v>92.368116082775643</v>
      </c>
      <c r="AH29" s="883">
        <f>①CO2排出量の現状把握!AB39</f>
        <v>88.027711451455389</v>
      </c>
      <c r="AI29" s="883">
        <f>①CO2排出量の現状把握!AC39</f>
        <v>90.357512720492394</v>
      </c>
      <c r="AJ29" s="883">
        <f>①CO2排出量の現状把握!AD39</f>
        <v>82.282434646807417</v>
      </c>
      <c r="AK29" s="883">
        <f>①CO2排出量の現状把握!AE39</f>
        <v>80.414530365219434</v>
      </c>
      <c r="AL29" s="883">
        <f>①CO2排出量の現状把握!AF39</f>
        <v>70.262473226531014</v>
      </c>
      <c r="AM29" s="883">
        <f>①CO2排出量の現状把握!AG39</f>
        <v>62.563374320603849</v>
      </c>
      <c r="AN29" s="883">
        <f>①CO2排出量の現状把握!AH39</f>
        <v>57.874259566690384</v>
      </c>
      <c r="AO29" s="883">
        <f>①CO2排出量の現状把握!AI39</f>
        <v>62.091256901927153</v>
      </c>
      <c r="AP29" s="884">
        <f>①CO2排出量の現状把握!AJ39</f>
        <v>58.348695944590212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0.56369490383836407</v>
      </c>
      <c r="AG32" s="461">
        <f t="shared" si="16"/>
        <v>0.33157535602135935</v>
      </c>
      <c r="AH32" s="461">
        <f t="shared" si="16"/>
        <v>0.55479157248297173</v>
      </c>
      <c r="AI32" s="461">
        <f t="shared" si="16"/>
        <v>0.18883341387459271</v>
      </c>
      <c r="AJ32" s="461">
        <f t="shared" si="16"/>
        <v>0.32995812676340985</v>
      </c>
      <c r="AK32" s="461">
        <f t="shared" si="16"/>
        <v>0.48674590257612427</v>
      </c>
      <c r="AL32" s="461">
        <f t="shared" si="16"/>
        <v>0.56584875730386308</v>
      </c>
      <c r="AM32" s="461">
        <f t="shared" si="16"/>
        <v>0.6332371687059114</v>
      </c>
      <c r="AN32" s="461">
        <f t="shared" si="16"/>
        <v>0.64640024316833711</v>
      </c>
      <c r="AO32" s="461">
        <f t="shared" si="16"/>
        <v>0.57866930364920921</v>
      </c>
      <c r="AP32" s="461">
        <f t="shared" si="16"/>
        <v>0.6094777813988157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0.70409805973001416</v>
      </c>
      <c r="AG33" s="458">
        <f t="shared" ref="AG33:AP33" si="17">IFERROR(IF(G22/AG25&gt;1,1,G22/AG25),0)</f>
        <v>0.64557766786307069</v>
      </c>
      <c r="AH33" s="458">
        <f t="shared" si="17"/>
        <v>0.61786367228260608</v>
      </c>
      <c r="AI33" s="458">
        <f t="shared" si="17"/>
        <v>0.29119947513405964</v>
      </c>
      <c r="AJ33" s="458">
        <f t="shared" si="17"/>
        <v>0.182423380405595</v>
      </c>
      <c r="AK33" s="458">
        <f t="shared" si="17"/>
        <v>0.51854507024910756</v>
      </c>
      <c r="AL33" s="458">
        <f t="shared" si="17"/>
        <v>0.63796003592404193</v>
      </c>
      <c r="AM33" s="458">
        <f t="shared" si="17"/>
        <v>0.67579084434530601</v>
      </c>
      <c r="AN33" s="458">
        <f>IFERROR(IF(N22/AN25&gt;1,1,N22/AN25),0)</f>
        <v>0.67494591660640268</v>
      </c>
      <c r="AO33" s="458">
        <f t="shared" si="17"/>
        <v>0.60976528640876992</v>
      </c>
      <c r="AP33" s="458">
        <f t="shared" si="17"/>
        <v>0.77130825796276925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0.80845647943106613</v>
      </c>
      <c r="AG34" s="459">
        <f t="shared" ref="AG34:AP36" si="18">IFERROR(IF(G23/AG26&gt;1,1,G23/AG26),0)</f>
        <v>0.72386727533869433</v>
      </c>
      <c r="AH34" s="459">
        <f t="shared" si="18"/>
        <v>0.68586342909690301</v>
      </c>
      <c r="AI34" s="459">
        <f t="shared" si="18"/>
        <v>0.31187255039973527</v>
      </c>
      <c r="AJ34" s="459">
        <f t="shared" si="18"/>
        <v>0.19839331004298141</v>
      </c>
      <c r="AK34" s="459">
        <f t="shared" si="18"/>
        <v>0.57373451633641981</v>
      </c>
      <c r="AL34" s="459">
        <f t="shared" si="18"/>
        <v>0.7011515165255402</v>
      </c>
      <c r="AM34" s="459">
        <f t="shared" si="18"/>
        <v>0.74260179017447447</v>
      </c>
      <c r="AN34" s="459">
        <f t="shared" si="18"/>
        <v>0.74154016328444583</v>
      </c>
      <c r="AO34" s="459">
        <f t="shared" si="18"/>
        <v>0.70024965064702194</v>
      </c>
      <c r="AP34" s="459">
        <f t="shared" si="18"/>
        <v>0.92380189592174933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0.46891758683239648</v>
      </c>
      <c r="AG37" s="460">
        <f t="shared" ref="AG37:AP37" si="21">IFERROR(IF(G26/AG29&gt;1,1,G26/AG29),0)</f>
        <v>0.10910691294135094</v>
      </c>
      <c r="AH37" s="460">
        <f t="shared" si="21"/>
        <v>0.50606791049619493</v>
      </c>
      <c r="AI37" s="460">
        <f t="shared" si="21"/>
        <v>0.11326119646140953</v>
      </c>
      <c r="AJ37" s="460">
        <f t="shared" si="21"/>
        <v>0.432012010249617</v>
      </c>
      <c r="AK37" s="460">
        <f t="shared" si="21"/>
        <v>0.46689323222409579</v>
      </c>
      <c r="AL37" s="460">
        <f t="shared" si="21"/>
        <v>0.51375931336230618</v>
      </c>
      <c r="AM37" s="460">
        <f t="shared" si="21"/>
        <v>0.60300455993109348</v>
      </c>
      <c r="AN37" s="460">
        <f t="shared" si="21"/>
        <v>0.62480280993196391</v>
      </c>
      <c r="AO37" s="460">
        <f t="shared" si="21"/>
        <v>0.55674505115271822</v>
      </c>
      <c r="AP37" s="460">
        <f t="shared" si="21"/>
        <v>0.50957437040641673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2.3460000000000001</v>
      </c>
      <c r="BG42" s="952">
        <f t="shared" si="22"/>
        <v>2.3460000000000001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0.35177571239332844</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5.0860000000000003</v>
      </c>
      <c r="BG48" s="952">
        <f t="shared" si="22"/>
        <v>5.0860000000000003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1.024984810376633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22.300999999999998</v>
      </c>
      <c r="BG52" s="952">
        <f t="shared" ref="BG52" si="26">BF52/BE52</f>
        <v>22.300999999999998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0.83621261918199508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78.8</v>
      </c>
      <c r="G55" s="885">
        <f t="shared" ref="G55:P55" si="32">SUM(G56,G57,G60,G61,G62,G63,G64,G65,)</f>
        <v>52.326000000000001</v>
      </c>
      <c r="H55" s="885">
        <f t="shared" si="32"/>
        <v>86.563999999999993</v>
      </c>
      <c r="I55" s="885">
        <f t="shared" si="32"/>
        <v>29.658999999999999</v>
      </c>
      <c r="J55" s="885">
        <f t="shared" si="32"/>
        <v>45.93</v>
      </c>
      <c r="K55" s="885">
        <f t="shared" si="32"/>
        <v>63.578000000000003</v>
      </c>
      <c r="L55" s="885">
        <f t="shared" si="32"/>
        <v>68.477000000000004</v>
      </c>
      <c r="M55" s="885">
        <f t="shared" si="32"/>
        <v>67.763999999999996</v>
      </c>
      <c r="N55" s="885">
        <f t="shared" si="32"/>
        <v>65.713999999999999</v>
      </c>
      <c r="O55" s="885">
        <f t="shared" si="32"/>
        <v>61.263000000000005</v>
      </c>
      <c r="P55" s="886">
        <f t="shared" si="32"/>
        <v>57.516000000000005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46.58</v>
      </c>
      <c r="G56" s="887">
        <f>IFERROR(VLOOKUP(年度マスタ!$K$4&amp;"_"&amp;G$54,データシート1!$A:$CE,MATCH("bc_"&amp;$C56,データシート1!$A$1:$CE$1,0),0),0)</f>
        <v>52.326000000000001</v>
      </c>
      <c r="H56" s="887">
        <f>IFERROR(VLOOKUP(年度マスタ!$K$4&amp;"_"&amp;H$54,データシート1!$A:$CE,MATCH("bc_"&amp;$C56,データシート1!$A$1:$CE$1,0),0),0)</f>
        <v>52.591000000000001</v>
      </c>
      <c r="I56" s="887">
        <f>IFERROR(VLOOKUP(年度マスタ!$K$4&amp;"_"&amp;I$54,データシート1!$A:$CE,MATCH("bc_"&amp;$C56,データシート1!$A$1:$CE$1,0),0),0)</f>
        <v>29.658999999999999</v>
      </c>
      <c r="J56" s="887">
        <f>IFERROR(VLOOKUP(年度マスタ!$K$4&amp;"_"&amp;J$54,データシート1!$A:$CE,MATCH("bc_"&amp;$C56,データシート1!$A$1:$CE$1,0),0),0)</f>
        <v>18.204999999999998</v>
      </c>
      <c r="K56" s="887">
        <f>IFERROR(VLOOKUP(年度マスタ!$K$4&amp;"_"&amp;K$54,データシート1!$A:$CE,MATCH("bc_"&amp;$C56,データシート1!$A$1:$CE$1,0),0),0)</f>
        <v>36.97</v>
      </c>
      <c r="L56" s="887">
        <f>IFERROR(VLOOKUP(年度マスタ!$K$4&amp;"_"&amp;L$54,データシート1!$A:$CE,MATCH("bc_"&amp;$C56,データシート1!$A$1:$CE$1,0),0),0)</f>
        <v>40.003999999999998</v>
      </c>
      <c r="M56" s="887">
        <f>IFERROR(VLOOKUP(年度マスタ!$K$4&amp;"_"&amp;M$54,データシート1!$A:$CE,MATCH("bc_"&amp;$C56,データシート1!$A$1:$CE$1,0),0),0)</f>
        <v>37.710999999999999</v>
      </c>
      <c r="N56" s="887">
        <f>IFERROR(VLOOKUP(年度マスタ!$K$4&amp;"_"&amp;N$54,データシート1!$A:$CE,MATCH("bc_"&amp;$C56,データシート1!$A$1:$CE$1,0),0),0)</f>
        <v>36.905999999999999</v>
      </c>
      <c r="O56" s="887">
        <f>IFERROR(VLOOKUP(年度マスタ!$K$4&amp;"_"&amp;O$54,データシート1!$A:$CE,MATCH("bc_"&amp;$C56,データシート1!$A$1:$CE$1,0),0),0)</f>
        <v>34.164000000000001</v>
      </c>
      <c r="P56" s="888">
        <f>IFERROR(VLOOKUP(年度マスタ!$K$4&amp;"_"&amp;P$54,データシート1!$A:$CE,MATCH("bc_"&amp;$C56,データシート1!$A$1:$CE$1,0),0),0)</f>
        <v>35.215000000000003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32.22</v>
      </c>
      <c r="G57" s="887">
        <f t="shared" ref="G57:J57" si="34">SUM(G58:G59)</f>
        <v>0</v>
      </c>
      <c r="H57" s="887">
        <f t="shared" si="34"/>
        <v>33.972999999999999</v>
      </c>
      <c r="I57" s="887">
        <f t="shared" si="34"/>
        <v>0</v>
      </c>
      <c r="J57" s="887">
        <f t="shared" si="34"/>
        <v>27.725000000000001</v>
      </c>
      <c r="K57" s="887">
        <f t="shared" ref="K57:O57" si="35">SUM(K58:K59)</f>
        <v>26.608000000000001</v>
      </c>
      <c r="L57" s="887">
        <f t="shared" si="35"/>
        <v>28.472999999999999</v>
      </c>
      <c r="M57" s="887">
        <f t="shared" si="35"/>
        <v>30.053000000000001</v>
      </c>
      <c r="N57" s="887">
        <f t="shared" si="35"/>
        <v>28.808</v>
      </c>
      <c r="O57" s="887">
        <f t="shared" si="35"/>
        <v>27.099</v>
      </c>
      <c r="P57" s="888">
        <f>SUM(P58:P59)</f>
        <v>22.300999999999998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32.22</v>
      </c>
      <c r="G59" s="889">
        <f>IFERROR(VLOOKUP(年度マスタ!$K$4&amp;"_"&amp;G$54,データシート1!$A:$CE,MATCH("bc_"&amp;$C59,データシート1!$A$1:$CE$1,0),0),0)</f>
        <v>0</v>
      </c>
      <c r="H59" s="889">
        <f>IFERROR(VLOOKUP(年度マスタ!$K$4&amp;"_"&amp;H$54,データシート1!$A:$CE,MATCH("bc_"&amp;$C59,データシート1!$A$1:$CE$1,0),0),0)</f>
        <v>33.972999999999999</v>
      </c>
      <c r="I59" s="889">
        <f>IFERROR(VLOOKUP(年度マスタ!$K$4&amp;"_"&amp;I$54,データシート1!$A:$CE,MATCH("bc_"&amp;$C59,データシート1!$A$1:$CE$1,0),0),0)</f>
        <v>0</v>
      </c>
      <c r="J59" s="889">
        <f>IFERROR(VLOOKUP(年度マスタ!$K$4&amp;"_"&amp;J$54,データシート1!$A:$CE,MATCH("bc_"&amp;$C59,データシート1!$A$1:$CE$1,0),0),0)</f>
        <v>27.725000000000001</v>
      </c>
      <c r="K59" s="889">
        <f>IFERROR(VLOOKUP(年度マスタ!$K$4&amp;"_"&amp;K$54,データシート1!$A:$CE,MATCH("bc_"&amp;$C59,データシート1!$A$1:$CE$1,0),0),0)</f>
        <v>26.608000000000001</v>
      </c>
      <c r="L59" s="889">
        <f>IFERROR(VLOOKUP(年度マスタ!$K$4&amp;"_"&amp;L$54,データシート1!$A:$CE,MATCH("bc_"&amp;$C59,データシート1!$A$1:$CE$1,0),0),0)</f>
        <v>28.472999999999999</v>
      </c>
      <c r="M59" s="889">
        <f>IFERROR(VLOOKUP(年度マスタ!$K$4&amp;"_"&amp;M$54,データシート1!$A:$CE,MATCH("bc_"&amp;$C59,データシート1!$A$1:$CE$1,0),0),0)</f>
        <v>30.053000000000001</v>
      </c>
      <c r="N59" s="889">
        <f>IFERROR(VLOOKUP(年度マスタ!$K$4&amp;"_"&amp;N$54,データシート1!$A:$CE,MATCH("bc_"&amp;$C59,データシート1!$A$1:$CE$1,0),0),0)</f>
        <v>28.808</v>
      </c>
      <c r="O59" s="889">
        <f>IFERROR(VLOOKUP(年度マスタ!$K$4&amp;"_"&amp;O$54,データシート1!$A:$CE,MATCH("bc_"&amp;$C59,データシート1!$A$1:$CE$1,0),0),0)</f>
        <v>27.099</v>
      </c>
      <c r="P59" s="890">
        <f>IFERROR(VLOOKUP(年度マスタ!$K$4&amp;"_"&amp;P$54,データシート1!$A:$CE,MATCH("bc_"&amp;$C59,データシート1!$A$1:$CE$1,0),0),0)</f>
        <v>22.300999999999998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城陽市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5229.1000000000004</v>
      </c>
      <c r="K6" s="619">
        <f>VLOOKUP(年度マスタ!$K$4&amp;"_"&amp;K$5,データシート1!$A:$BT,MATCH("cb_"&amp;$G6,データシート1!$A$1:$BT$1,0),0)</f>
        <v>5777.3</v>
      </c>
      <c r="L6" s="619">
        <f>VLOOKUP(年度マスタ!$K$4&amp;"_"&amp;L$5,データシート1!$A:$BT,MATCH("cb_"&amp;$G6,データシート1!$A$1:$BT$1,0),0)</f>
        <v>6038.3</v>
      </c>
      <c r="M6" s="619">
        <f>VLOOKUP(年度マスタ!$K$4&amp;"_"&amp;M$5,データシート1!$A:$BT,MATCH("cb_"&amp;$G6,データシート1!$A$1:$BT$1,0),0)</f>
        <v>6470.1</v>
      </c>
      <c r="N6" s="619">
        <f>VLOOKUP(年度マスタ!$K$4&amp;"_"&amp;N$5,データシート1!$A:$BT,MATCH("cb_"&amp;$G6,データシート1!$A$1:$BT$1,0),0)</f>
        <v>6882.8000000000029</v>
      </c>
      <c r="O6" s="619">
        <f>VLOOKUP(年度マスタ!$K$4&amp;"_"&amp;O$5,データシート1!$A:$BT,MATCH("cb_"&amp;$G6,データシート1!$A$1:$BT$1,0),0)</f>
        <v>7286.0000000000036</v>
      </c>
      <c r="P6" s="619">
        <f>VLOOKUP(年度マスタ!$K$4&amp;"_"&amp;P$5,データシート1!$A:$BT,MATCH("cb_"&amp;$G6,データシート1!$A$1:$BT$1,0),0)</f>
        <v>7769.1999999999953</v>
      </c>
      <c r="Q6" s="619">
        <f>VLOOKUP(年度マスタ!$K$4&amp;"_"&amp;Q$5,データシート1!$A:$BT,MATCH("cb_"&amp;$G6,データシート1!$A$1:$BT$1,0),0)</f>
        <v>8286.4999999999927</v>
      </c>
      <c r="R6" s="633">
        <f>VLOOKUP(年度マスタ!$K$4&amp;"_"&amp;R$5,データシート1!$A:$BT,MATCH("cb_"&amp;$G6,データシート1!$A$1:$BT$1,0),0)</f>
        <v>8863.9999999999854</v>
      </c>
      <c r="S6" s="568"/>
      <c r="T6" s="190"/>
      <c r="U6" s="581"/>
      <c r="V6" s="195"/>
      <c r="W6" s="195"/>
      <c r="X6" s="195"/>
      <c r="Y6" s="196" t="s">
        <v>372</v>
      </c>
      <c r="Z6" s="663" t="s">
        <v>373</v>
      </c>
      <c r="AA6" s="663"/>
      <c r="AB6" s="663"/>
      <c r="AC6" s="664">
        <f>SUM(AC7:AC8)</f>
        <v>264728</v>
      </c>
      <c r="AD6" s="664">
        <f>SUM(AD7:AD8)</f>
        <v>346266.30300000007</v>
      </c>
      <c r="AE6" s="665">
        <f>$AD6*3600/100000000</f>
        <v>12.465586908000002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8612.1</v>
      </c>
      <c r="K7" s="617">
        <f>VLOOKUP(年度マスタ!$K$4&amp;"_"&amp;K$5,データシート1!$A:$BT,MATCH("cb_"&amp;$G7,データシート1!$A$1:$BT$1,0),0)</f>
        <v>9284.4</v>
      </c>
      <c r="L7" s="617">
        <f>VLOOKUP(年度マスタ!$K$4&amp;"_"&amp;L$5,データシート1!$A:$BT,MATCH("cb_"&amp;$G7,データシート1!$A$1:$BT$1,0),0)</f>
        <v>9377.7999999999993</v>
      </c>
      <c r="M7" s="617">
        <f>VLOOKUP(年度マスタ!$K$4&amp;"_"&amp;M$5,データシート1!$A:$BT,MATCH("cb_"&amp;$G7,データシート1!$A$1:$BT$1,0),0)</f>
        <v>9475</v>
      </c>
      <c r="N7" s="617">
        <f>VLOOKUP(年度マスタ!$K$4&amp;"_"&amp;N$5,データシート1!$A:$BT,MATCH("cb_"&amp;$G7,データシート1!$A$1:$BT$1,0),0)</f>
        <v>10889.2</v>
      </c>
      <c r="O7" s="617">
        <f>VLOOKUP(年度マスタ!$K$4&amp;"_"&amp;O$5,データシート1!$A:$BT,MATCH("cb_"&amp;$G7,データシート1!$A$1:$BT$1,0),0)</f>
        <v>10951.900000000011</v>
      </c>
      <c r="P7" s="617">
        <f>VLOOKUP(年度マスタ!$K$4&amp;"_"&amp;P$5,データシート1!$A:$BT,MATCH("cb_"&amp;$G7,データシート1!$A$1:$BT$1,0),0)</f>
        <v>10951.900000000011</v>
      </c>
      <c r="Q7" s="617">
        <f>VLOOKUP(年度マスタ!$K$4&amp;"_"&amp;Q$5,データシート1!$A:$BT,MATCH("cb_"&amp;$G7,データシート1!$A$1:$BT$1,0),0)</f>
        <v>10951.900000000005</v>
      </c>
      <c r="R7" s="634">
        <f>VLOOKUP(年度マスタ!$K$4&amp;"_"&amp;R$5,データシート1!$A:$BT,MATCH("cb_"&amp;$G7,データシート1!$A$1:$BT$1,0),0)</f>
        <v>10951.900000000005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200906</v>
      </c>
      <c r="AD7" s="1022">
        <f>VLOOKUP(年度マスタ!$K$4&amp;"_"&amp;年度マスタ!$K$9,データシート3!A:AB,MATCH("ea_"&amp;$Y7&amp;"_年間発電",データシート3!$A$1:$AB$1,0),0)/10^3</f>
        <v>263005.36200000008</v>
      </c>
      <c r="AE7" s="554">
        <f t="shared" ref="AE7:AE16" si="0">$AD7*3600/100000000</f>
        <v>9.4681930320000021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63822</v>
      </c>
      <c r="AD8" s="1022">
        <f>VLOOKUP(年度マスタ!$K$4&amp;"_"&amp;年度マスタ!$K$9,データシート3!A:AB,MATCH("ea_"&amp;$Y8&amp;"_年間発電",データシート3!$A$1:$AB$1,0),0)/10^3</f>
        <v>83260.941000000006</v>
      </c>
      <c r="AE8" s="554">
        <f t="shared" si="0"/>
        <v>2.9973938760000003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7400</v>
      </c>
      <c r="AD9" s="666">
        <f>VLOOKUP(年度マスタ!$K$4&amp;"_"&amp;年度マスタ!$K$9,データシート3!A:AB,MATCH("ea_"&amp;$Y9&amp;"_年間発電",データシート3!$A$1:$AB$1,0),0)/10^3</f>
        <v>15175.183000000001</v>
      </c>
      <c r="AE9" s="667">
        <f t="shared" si="0"/>
        <v>0.54630658800000009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2401</v>
      </c>
      <c r="K11" s="654">
        <f>VLOOKUP(年度マスタ!$K$4&amp;"_"&amp;K$5,データシート1!$A:$BT,MATCH("cb_"&amp;$G11,データシート1!$A$1:$BT$1,0),0)</f>
        <v>2401</v>
      </c>
      <c r="L11" s="654">
        <f>VLOOKUP(年度マスタ!$K$4&amp;"_"&amp;L$5,データシート1!$A:$BT,MATCH("cb_"&amp;$G11,データシート1!$A$1:$BT$1,0),0)</f>
        <v>2401</v>
      </c>
      <c r="M11" s="654">
        <f>VLOOKUP(年度マスタ!$K$4&amp;"_"&amp;M$5,データシート1!$A:$BT,MATCH("cb_"&amp;$G11,データシート1!$A$1:$BT$1,0),0)</f>
        <v>2401</v>
      </c>
      <c r="N11" s="654">
        <f>VLOOKUP(年度マスタ!$K$4&amp;"_"&amp;N$5,データシート1!$A:$BT,MATCH("cb_"&amp;$G11,データシート1!$A$1:$BT$1,0),0)</f>
        <v>2401</v>
      </c>
      <c r="O11" s="654">
        <f>VLOOKUP(年度マスタ!$K$4&amp;"_"&amp;O$5,データシート1!$A:$BT,MATCH("cb_"&amp;$G11,データシート1!$A$1:$BT$1,0),0)</f>
        <v>2401</v>
      </c>
      <c r="P11" s="654">
        <f>VLOOKUP(年度マスタ!$K$4&amp;"_"&amp;P$5,データシート1!$A:$BT,MATCH("cb_"&amp;$G11,データシート1!$A$1:$BT$1,0),0)</f>
        <v>2401</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16242.2</v>
      </c>
      <c r="K12" s="651">
        <f t="shared" ref="K12:Q12" si="1">SUM(K6:K11)</f>
        <v>17462.7</v>
      </c>
      <c r="L12" s="651">
        <f t="shared" si="1"/>
        <v>17817.099999999999</v>
      </c>
      <c r="M12" s="651">
        <f t="shared" si="1"/>
        <v>18346.099999999999</v>
      </c>
      <c r="N12" s="651">
        <f t="shared" si="1"/>
        <v>20173.000000000004</v>
      </c>
      <c r="O12" s="651">
        <f t="shared" si="1"/>
        <v>20638.900000000016</v>
      </c>
      <c r="P12" s="651">
        <f t="shared" si="1"/>
        <v>21122.100000000006</v>
      </c>
      <c r="Q12" s="651">
        <f t="shared" si="1"/>
        <v>19238.399999999998</v>
      </c>
      <c r="R12" s="652">
        <f t="shared" ref="R12" si="2">SUM(R6:R11)</f>
        <v>19815.899999999991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5.1609919499999997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26.29024772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6275.5474920000006</v>
      </c>
      <c r="K19" s="615">
        <f>K6*別紙!$C5/100*別紙!$E5/10^3</f>
        <v>6933.4532759999993</v>
      </c>
      <c r="L19" s="615">
        <f>L6*別紙!$C5/100*別紙!$E5/10^3</f>
        <v>7246.6845959999991</v>
      </c>
      <c r="M19" s="615">
        <f>M6*別紙!$C5/100*別紙!$E5/10^3</f>
        <v>7764.8964119999991</v>
      </c>
      <c r="N19" s="615">
        <f>N6*別紙!$C5/100*別紙!$E5/10^3</f>
        <v>8260.1859360000017</v>
      </c>
      <c r="O19" s="615">
        <f>O6*別紙!$C5/100*別紙!$E5/10^3</f>
        <v>8744.0743200000034</v>
      </c>
      <c r="P19" s="615">
        <f>P6*別紙!$C5/100*別紙!$E5/10^3</f>
        <v>9323.9723039999935</v>
      </c>
      <c r="Q19" s="615">
        <f>Q6*別紙!$C5/100*別紙!$E5/10^3</f>
        <v>9944.7943799999921</v>
      </c>
      <c r="R19" s="639">
        <f>R6*別紙!$C5/100*別紙!$E5/10^3</f>
        <v>10637.86367999998</v>
      </c>
      <c r="S19" s="572"/>
      <c r="T19" s="191"/>
      <c r="U19" s="588"/>
      <c r="W19" s="201"/>
      <c r="X19" s="201"/>
      <c r="Y19" s="173"/>
      <c r="Z19" s="628" t="s">
        <v>389</v>
      </c>
      <c r="AA19" s="671"/>
      <c r="AB19" s="672"/>
      <c r="AC19" s="673">
        <f>SUM($AC$6,$AC$9,$AC$10,$AC$13)</f>
        <v>272128</v>
      </c>
      <c r="AD19" s="673">
        <f>SUM($AD$6,$AD$9,$AD$10,$AD$13)</f>
        <v>361441.48600000009</v>
      </c>
      <c r="AE19" s="674">
        <f>SUM($AE$6,$AE$9,$AE$10,$AE$13,$AE$17,$AE$18)</f>
        <v>44.463133166000006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11391.741396000001</v>
      </c>
      <c r="K20" s="617">
        <f>K7*別紙!$C6/100*別紙!$E6/10^3</f>
        <v>12281.032944</v>
      </c>
      <c r="L20" s="617">
        <f>L7*別紙!$C6/100*別紙!$E6/10^3</f>
        <v>12404.578728</v>
      </c>
      <c r="M20" s="617">
        <f>M7*別紙!$C6/100*別紙!$E6/10^3</f>
        <v>12533.151</v>
      </c>
      <c r="N20" s="617">
        <f>N7*別紙!$C6/100*別紙!$E6/10^3</f>
        <v>14403.798192000002</v>
      </c>
      <c r="O20" s="617">
        <f>O7*別紙!$C6/100*別紙!$E6/10^3</f>
        <v>14486.735244000012</v>
      </c>
      <c r="P20" s="617">
        <f>P7*別紙!$C6/100*別紙!$E6/10^3</f>
        <v>14486.735244000012</v>
      </c>
      <c r="Q20" s="617">
        <f>Q7*別紙!$C6/100*別紙!$E6/10^3</f>
        <v>14486.735244000005</v>
      </c>
      <c r="R20" s="634">
        <f>R7*別紙!$C6/100*別紙!$E6/10^3</f>
        <v>14486.735244000005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16826.207999999999</v>
      </c>
      <c r="K24" s="654">
        <f>K11*別紙!$C10/100*別紙!$E10/10^3</f>
        <v>16826.207999999999</v>
      </c>
      <c r="L24" s="654">
        <f>L11*別紙!$C10/100*別紙!$E10/10^3</f>
        <v>16826.207999999999</v>
      </c>
      <c r="M24" s="654">
        <f>M11*別紙!$C10/100*別紙!$E10/10^3</f>
        <v>16826.207999999999</v>
      </c>
      <c r="N24" s="654">
        <f>N11*別紙!$C10/100*別紙!$E10/10^3</f>
        <v>16826.207999999999</v>
      </c>
      <c r="O24" s="654">
        <f>O11*別紙!$C10/100*別紙!$E10/10^3</f>
        <v>16826.207999999999</v>
      </c>
      <c r="P24" s="654">
        <f>P11*別紙!$C10/100*別紙!$E10/10^3</f>
        <v>16826.207999999999</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34493.496888000001</v>
      </c>
      <c r="K25" s="657">
        <f t="shared" si="3"/>
        <v>36040.694219999998</v>
      </c>
      <c r="L25" s="657">
        <f t="shared" si="3"/>
        <v>36477.471323999998</v>
      </c>
      <c r="M25" s="657">
        <f t="shared" si="3"/>
        <v>37124.255411999999</v>
      </c>
      <c r="N25" s="657">
        <f t="shared" si="3"/>
        <v>39490.192128000002</v>
      </c>
      <c r="O25" s="657">
        <f t="shared" si="3"/>
        <v>40057.017564000016</v>
      </c>
      <c r="P25" s="657">
        <f t="shared" si="3"/>
        <v>40636.915548000004</v>
      </c>
      <c r="Q25" s="657">
        <f t="shared" si="3"/>
        <v>24431.529623999995</v>
      </c>
      <c r="R25" s="658">
        <f t="shared" ref="R25" si="4">SUM(R19:R24)</f>
        <v>25124.598923999984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350445.49017378496</v>
      </c>
      <c r="K26" s="654">
        <f>(VLOOKUP(年度マスタ!$K$4&amp;"_"&amp;K$18,データシート1!$A:$BT,MATCH("da_合計",データシート1!$A$1:$BT$1,0),0))/10^3</f>
        <v>337782.36983104562</v>
      </c>
      <c r="L26" s="654">
        <f>(VLOOKUP(年度マスタ!$K$4&amp;"_"&amp;L$18,データシート1!$A:$BT,MATCH("da_合計",データシート1!$A$1:$BT$1,0),0))/10^3</f>
        <v>345076.19538944634</v>
      </c>
      <c r="M26" s="654">
        <f>(VLOOKUP(年度マスタ!$K$4&amp;"_"&amp;M$18,データシート1!$A:$BT,MATCH("da_合計",データシート1!$A$1:$BT$1,0),0))/10^3</f>
        <v>327533.65099998348</v>
      </c>
      <c r="N26" s="654">
        <f>(VLOOKUP(年度マスタ!$K$4&amp;"_"&amp;N$18,データシート1!$A:$BT,MATCH("da_合計",データシート1!$A$1:$BT$1,0),0))/10^3</f>
        <v>319009.91494001116</v>
      </c>
      <c r="O26" s="654">
        <f>(VLOOKUP(年度マスタ!$K$4&amp;"_"&amp;O$18,データシート1!$A:$BT,MATCH("da_合計",データシート1!$A$1:$BT$1,0),0))/10^3</f>
        <v>351260.61252910236</v>
      </c>
      <c r="P26" s="654">
        <f>(VLOOKUP(年度マスタ!$K$4&amp;"_"&amp;P$18,データシート1!$A:$BT,MATCH("da_合計",データシート1!$A$1:$BT$1,0),0))/10^3</f>
        <v>342947.47727679223</v>
      </c>
      <c r="Q26" s="654">
        <f>(VLOOKUP(年度マスタ!$K$4&amp;"_"&amp;Q$18,データシート1!$A:$BT,MATCH("da_合計",データシート1!$A$1:$BT$1,0),0))/10^3</f>
        <v>338634.00426054531</v>
      </c>
      <c r="R26" s="655">
        <f>Q26</f>
        <v>338634.00426054531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9.8427566783338458E-2</v>
      </c>
      <c r="K27" s="839">
        <f t="shared" ref="K27:P27" si="5">K25/K26</f>
        <v>0.10669797312993892</v>
      </c>
      <c r="L27" s="839">
        <f t="shared" si="5"/>
        <v>0.10570845457140916</v>
      </c>
      <c r="M27" s="839">
        <f t="shared" si="5"/>
        <v>0.11334485876079302</v>
      </c>
      <c r="N27" s="839">
        <f t="shared" si="5"/>
        <v>0.12378985817862749</v>
      </c>
      <c r="O27" s="839">
        <f t="shared" si="5"/>
        <v>0.11403788564731619</v>
      </c>
      <c r="P27" s="839">
        <f t="shared" si="5"/>
        <v>0.11849311699471121</v>
      </c>
      <c r="Q27" s="839">
        <f>Q25/Q26</f>
        <v>7.2147301560425564E-2</v>
      </c>
      <c r="R27" s="840">
        <f>R25/R26</f>
        <v>7.4193963417415978E-2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7.4193963417415978E-2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1.0673514220441569</v>
      </c>
      <c r="AA52" s="173"/>
      <c r="AB52" s="678" t="s">
        <v>413</v>
      </c>
      <c r="AC52" s="679">
        <f>$AD6</f>
        <v>346266.30300000007</v>
      </c>
      <c r="AD52" s="680">
        <f>R19+R20</f>
        <v>25124.598923999984</v>
      </c>
      <c r="AE52" s="681">
        <f t="shared" ref="AE52:AE54" si="6">IFERROR(AD52/AC52,"-")</f>
        <v>7.2558602169267322E-2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22807.481739454786</v>
      </c>
      <c r="Z53" s="1130"/>
      <c r="AA53" s="173"/>
      <c r="AB53" s="678" t="s">
        <v>377</v>
      </c>
      <c r="AC53" s="679">
        <f>$AD9</f>
        <v>15175.183000000001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1376</v>
      </c>
      <c r="AK54" s="443">
        <f>VLOOKUP(年度マスタ!$K$4&amp;"_"&amp;AK$53,データシート1!$A$1:$BT$2000,MATCH("ca_太陽光発電（10kW未満）",データシート1!$A$1:$BT$1,0),0)</f>
        <v>1503</v>
      </c>
      <c r="AL54" s="443">
        <f>VLOOKUP(年度マスタ!$K$4&amp;"_"&amp;AL$53,データシート1!$A$1:$BT$2000,MATCH("ca_太陽光発電（10kW未満）",データシート1!$A$1:$BT$1,0),0)</f>
        <v>1563</v>
      </c>
      <c r="AM54" s="443">
        <f>VLOOKUP(年度マスタ!$K$4&amp;"_"&amp;AM$53,データシート1!$A$1:$BT$2000,MATCH("ca_太陽光発電（10kW未満）",データシート1!$A$1:$BT$1,0),0)</f>
        <v>1661</v>
      </c>
      <c r="AN54" s="443">
        <f>VLOOKUP(年度マスタ!$K$4&amp;"_"&amp;AN$53,データシート1!$A$1:$BT$2000,MATCH("ca_太陽光発電（10kW未満）",データシート1!$A$1:$BT$1,0),0)</f>
        <v>1750</v>
      </c>
      <c r="AO54" s="443">
        <f>VLOOKUP(年度マスタ!$K$4&amp;"_"&amp;AO$53,データシート1!$A$1:$BT$2000,MATCH("ca_太陽光発電（10kW未満）",データシート1!$A$1:$BT$1,0),0)</f>
        <v>1822</v>
      </c>
      <c r="AP54" s="443">
        <f>VLOOKUP(年度マスタ!$K$4&amp;"_"&amp;AP$53,データシート1!$A$1:$BT$2000,MATCH("ca_太陽光発電（10kW未満）",データシート1!$A$1:$BT$1,0),0)</f>
        <v>1932</v>
      </c>
      <c r="AQ54" s="443">
        <f>VLOOKUP(年度マスタ!$K$4&amp;"_"&amp;AQ$53,データシート1!$A$1:$BT$2000,MATCH("ca_太陽光発電（10kW未満）",データシート1!$A$1:$BT$1,0),0)</f>
        <v>2030</v>
      </c>
      <c r="AR54" s="443">
        <f>VLOOKUP(年度マスタ!$K$4&amp;"_"&amp;AR$53,データシート1!$A$1:$BT$2000,MATCH("ca_太陽光発電（10kW未満）",データシート1!$A$1:$BT$1,0),0)</f>
        <v>2145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城陽市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城陽市</v>
      </c>
      <c r="AZ12" s="1023" t="str">
        <f>年度マスタ!$K4</f>
        <v>26207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城陽市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城陽市</v>
      </c>
      <c r="AZ4" s="1038" t="str">
        <f>年度マスタ!$K4</f>
        <v>26207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城陽市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8</v>
      </c>
      <c r="I7" s="701">
        <f t="shared" si="0"/>
        <v>8</v>
      </c>
      <c r="J7" s="701">
        <f t="shared" si="0"/>
        <v>6</v>
      </c>
      <c r="K7" s="702">
        <f t="shared" si="0"/>
        <v>4</v>
      </c>
      <c r="L7" s="702">
        <f t="shared" si="0"/>
        <v>6</v>
      </c>
      <c r="M7" s="702">
        <f t="shared" si="0"/>
        <v>6</v>
      </c>
      <c r="N7" s="702">
        <f t="shared" si="0"/>
        <v>6</v>
      </c>
      <c r="O7" s="702">
        <f>SUM(O8:O13)</f>
        <v>6</v>
      </c>
      <c r="P7" s="702">
        <f t="shared" si="0"/>
        <v>7</v>
      </c>
      <c r="Q7" s="703">
        <f>SUM(Q8:Q13)</f>
        <v>6</v>
      </c>
      <c r="R7" s="909">
        <f t="shared" si="0"/>
        <v>78.8</v>
      </c>
      <c r="S7" s="910">
        <f t="shared" si="0"/>
        <v>52.325999999999993</v>
      </c>
      <c r="T7" s="910">
        <f t="shared" si="0"/>
        <v>86.563999999999993</v>
      </c>
      <c r="U7" s="910">
        <f t="shared" si="0"/>
        <v>29.658999999999999</v>
      </c>
      <c r="V7" s="910">
        <f t="shared" si="0"/>
        <v>45.930000000000007</v>
      </c>
      <c r="W7" s="910">
        <f t="shared" si="0"/>
        <v>63.578000000000003</v>
      </c>
      <c r="X7" s="910">
        <f t="shared" si="0"/>
        <v>68.477000000000004</v>
      </c>
      <c r="Y7" s="910">
        <f t="shared" si="0"/>
        <v>67.763999999999996</v>
      </c>
      <c r="Z7" s="910">
        <f>SUM(Z8:Z13)</f>
        <v>65.713999999999999</v>
      </c>
      <c r="AA7" s="910">
        <f>SUM(AA8:AA13)</f>
        <v>61.263000000000005</v>
      </c>
      <c r="AB7" s="911">
        <f t="shared" si="0"/>
        <v>57.515999999999998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3</v>
      </c>
      <c r="K10" s="715">
        <f>VLOOKUP($D$3&amp;"_"&amp;K$3,データシート1!$A:$BU,MATCH($G$2&amp;"_"&amp;$C10,データシート1!$A$1:$BU$1,0),0)</f>
        <v>1</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39.665999999999997</v>
      </c>
      <c r="S10" s="916">
        <f>VLOOKUP($D$3&amp;"_"&amp;S$3,データシート1!$A:$BU,MATCH($R$2&amp;"_"&amp;$C10,データシート1!$A$1:$BU$1,0),0)</f>
        <v>42.247999999999998</v>
      </c>
      <c r="T10" s="916">
        <f>VLOOKUP($D$3&amp;"_"&amp;T$3,データシート1!$A:$BU,MATCH($R$2&amp;"_"&amp;$C10,データシート1!$A$1:$BU$1,0),0)</f>
        <v>42.015999999999998</v>
      </c>
      <c r="U10" s="916">
        <f>VLOOKUP($D$3&amp;"_"&amp;U$3,データシート1!$A:$BU,MATCH($R$2&amp;"_"&amp;$C10,データシート1!$A$1:$BU$1,0),0)</f>
        <v>19.425000000000001</v>
      </c>
      <c r="V10" s="916">
        <f>VLOOKUP($D$3&amp;"_"&amp;V$3,データシート1!$A:$BU,MATCH($R$2&amp;"_"&amp;$C10,データシート1!$A$1:$BU$1,0),0)</f>
        <v>10.382999999999999</v>
      </c>
      <c r="W10" s="916">
        <f>VLOOKUP($D$3&amp;"_"&amp;W$3,データシート1!$A:$BU,MATCH($R$2&amp;"_"&amp;$C10,データシート1!$A$1:$BU$1,0),0)</f>
        <v>26.033000000000001</v>
      </c>
      <c r="X10" s="916">
        <f>VLOOKUP($D$3&amp;"_"&amp;X$3,データシート1!$A:$BU,MATCH($R$2&amp;"_"&amp;$C10,データシート1!$A$1:$BU$1,0),0)</f>
        <v>32.378999999999998</v>
      </c>
      <c r="Y10" s="916">
        <f>VLOOKUP($D$3&amp;"_"&amp;Y$3,データシート1!$A:$BU,MATCH($R$2&amp;"_"&amp;$C10,データシート1!$A$1:$BU$1,0),0)</f>
        <v>30.038</v>
      </c>
      <c r="Z10" s="916">
        <f>VLOOKUP($D$3&amp;"_"&amp;Z$3,データシート1!$A:$BU,MATCH($R$2&amp;"_"&amp;$C10,データシート1!$A$1:$BU$1,0),0)</f>
        <v>29.553999999999998</v>
      </c>
      <c r="AA10" s="916">
        <f>VLOOKUP($D$3&amp;"_"&amp;AA$3,データシート1!$A:$BU,MATCH($R$2&amp;"_"&amp;$C10,データシート1!$A$1:$BU$1,0),0)</f>
        <v>26.693999999999999</v>
      </c>
      <c r="AB10" s="917">
        <f>VLOOKUP($D$3&amp;"_"&amp;AB$3,データシート1!$A:$BU,MATCH($R$2&amp;"_"&amp;$C10,データシート1!$A$1:$BU$1,0),0)</f>
        <v>27.783000000000001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39.134</v>
      </c>
      <c r="S11" s="916">
        <f>VLOOKUP($D$3&amp;"_"&amp;S$3,データシート1!$A:$BU,MATCH($R$2&amp;"_"&amp;$C11,データシート1!$A$1:$BU$1,0),0)</f>
        <v>10.077999999999999</v>
      </c>
      <c r="T11" s="916">
        <f>VLOOKUP($D$3&amp;"_"&amp;T$3,データシート1!$A:$BU,MATCH($R$2&amp;"_"&amp;$C11,データシート1!$A$1:$BU$1,0),0)</f>
        <v>44.548000000000002</v>
      </c>
      <c r="U11" s="916">
        <f>VLOOKUP($D$3&amp;"_"&amp;U$3,データシート1!$A:$BU,MATCH($R$2&amp;"_"&amp;$C11,データシート1!$A$1:$BU$1,0),0)</f>
        <v>10.234</v>
      </c>
      <c r="V11" s="916">
        <f>VLOOKUP($D$3&amp;"_"&amp;V$3,データシート1!$A:$BU,MATCH($R$2&amp;"_"&amp;$C11,データシート1!$A$1:$BU$1,0),0)</f>
        <v>35.547000000000004</v>
      </c>
      <c r="W11" s="916">
        <f>VLOOKUP($D$3&amp;"_"&amp;W$3,データシート1!$A:$BU,MATCH($R$2&amp;"_"&amp;$C11,データシート1!$A$1:$BU$1,0),0)</f>
        <v>37.545000000000002</v>
      </c>
      <c r="X11" s="916">
        <f>VLOOKUP($D$3&amp;"_"&amp;X$3,データシート1!$A:$BU,MATCH($R$2&amp;"_"&amp;$C11,データシート1!$A$1:$BU$1,0),0)</f>
        <v>36.097999999999999</v>
      </c>
      <c r="Y11" s="916">
        <f>VLOOKUP($D$3&amp;"_"&amp;Y$3,データシート1!$A:$BU,MATCH($R$2&amp;"_"&amp;$C11,データシート1!$A$1:$BU$1,0),0)</f>
        <v>37.725999999999999</v>
      </c>
      <c r="Z11" s="916">
        <f>VLOOKUP($D$3&amp;"_"&amp;Z$3,データシート1!$A:$BU,MATCH($R$2&amp;"_"&amp;$C11,データシート1!$A$1:$BU$1,0),0)</f>
        <v>36.159999999999997</v>
      </c>
      <c r="AA11" s="916">
        <f>VLOOKUP($D$3&amp;"_"&amp;AA$3,データシート1!$A:$BU,MATCH($R$2&amp;"_"&amp;$C11,データシート1!$A$1:$BU$1,0),0)</f>
        <v>34.569000000000003</v>
      </c>
      <c r="AB11" s="917">
        <f>VLOOKUP($D$3&amp;"_"&amp;AB$3,データシート1!$A:$BU,MATCH($R$2&amp;"_"&amp;$C11,データシート1!$A$1:$BU$1,0),0)</f>
        <v>29.732999999999997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3</v>
      </c>
      <c r="K26" s="735">
        <f>VLOOKUP($D$3&amp;"_"&amp;K$3,データシート2!$A:$SI,MATCH($G$2&amp;"_"&amp;$B26,データシート2!$A$1:$SI$1,0),0)</f>
        <v>1</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39.665999999999997</v>
      </c>
      <c r="S26" s="925">
        <f>VLOOKUP($D$3&amp;"_"&amp;S$3,データシート2!$A:$SI,MATCH($R$2&amp;"_"&amp;$B26,データシート2!$A$1:$SI$1,0),0)</f>
        <v>42.247999999999998</v>
      </c>
      <c r="T26" s="925">
        <f>VLOOKUP($D$3&amp;"_"&amp;T$3,データシート2!$A:$SI,MATCH($R$2&amp;"_"&amp;$B26,データシート2!$A$1:$SI$1,0),0)</f>
        <v>42.015999999999998</v>
      </c>
      <c r="U26" s="925">
        <f>VLOOKUP($D$3&amp;"_"&amp;U$3,データシート2!$A:$SI,MATCH($R$2&amp;"_"&amp;$B26,データシート2!$A$1:$SI$1,0),0)</f>
        <v>19.425000000000001</v>
      </c>
      <c r="V26" s="925">
        <f>VLOOKUP($D$3&amp;"_"&amp;V$3,データシート2!$A:$SI,MATCH($R$2&amp;"_"&amp;$B26,データシート2!$A$1:$SI$1,0),0)</f>
        <v>10.382999999999999</v>
      </c>
      <c r="W26" s="925">
        <f>VLOOKUP($D$3&amp;"_"&amp;W$3,データシート2!$A:$SI,MATCH($R$2&amp;"_"&amp;$B26,データシート2!$A$1:$SI$1,0),0)</f>
        <v>26.033000000000001</v>
      </c>
      <c r="X26" s="925">
        <f>VLOOKUP($D$3&amp;"_"&amp;X$3,データシート2!$A:$SI,MATCH($R$2&amp;"_"&amp;$B26,データシート2!$A$1:$SI$1,0),0)</f>
        <v>32.378999999999998</v>
      </c>
      <c r="Y26" s="925">
        <f>VLOOKUP($D$3&amp;"_"&amp;Y$3,データシート2!$A:$SI,MATCH($R$2&amp;"_"&amp;$B26,データシート2!$A$1:$SI$1,0),0)</f>
        <v>30.038</v>
      </c>
      <c r="Z26" s="925">
        <f>VLOOKUP($D$3&amp;"_"&amp;Z$3,データシート2!$A:$SI,MATCH($R$2&amp;"_"&amp;$B26,データシート2!$A$1:$SI$1,0),0)</f>
        <v>29.553999999999998</v>
      </c>
      <c r="AA26" s="925">
        <f>VLOOKUP($D$3&amp;"_"&amp;AA$3,データシート2!$A:$SI,MATCH($R$2&amp;"_"&amp;$B26,データシート2!$A$1:$SI$1,0),0)</f>
        <v>26.693999999999999</v>
      </c>
      <c r="AB26" s="926">
        <f>VLOOKUP($D$3&amp;"_"&amp;AB$3,データシート2!$A:$SI,MATCH($R$2&amp;"_"&amp;$B26,データシート2!$A$1:$SI$1,0),0)</f>
        <v>27.783000000000001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2.9009999999999998</v>
      </c>
      <c r="S27" s="928">
        <f>VLOOKUP($D$3&amp;"_"&amp;S$3,データシート2!$A:$SI,MATCH($R$2&amp;"_"&amp;$C27,データシート2!$A$1:$SI$1,0),0)</f>
        <v>2.4910000000000001</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17.536000000000001</v>
      </c>
      <c r="S28" s="938">
        <f>VLOOKUP($D$3&amp;"_"&amp;S$3,データシート2!$A:$SI,MATCH($R$2&amp;"_"&amp;$C28,データシート2!$A$1:$SI$1,0),0)</f>
        <v>20.353999999999999</v>
      </c>
      <c r="T28" s="938">
        <f>VLOOKUP($D$3&amp;"_"&amp;T$3,データシート2!$A:$SI,MATCH($R$2&amp;"_"&amp;$C28,データシート2!$A$1:$SI$1,0),0)</f>
        <v>22.027000000000001</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13.146000000000001</v>
      </c>
      <c r="X28" s="938">
        <f>VLOOKUP($D$3&amp;"_"&amp;X$3,データシート2!$A:$SI,MATCH($R$2&amp;"_"&amp;$C28,データシート2!$A$1:$SI$1,0),0)</f>
        <v>19.257000000000001</v>
      </c>
      <c r="Y28" s="938">
        <f>VLOOKUP($D$3&amp;"_"&amp;Y$3,データシート2!$A:$SI,MATCH($R$2&amp;"_"&amp;$C28,データシート2!$A$1:$SI$1,0),0)</f>
        <v>17.12</v>
      </c>
      <c r="Z28" s="938">
        <f>VLOOKUP($D$3&amp;"_"&amp;Z$3,データシート2!$A:$SI,MATCH($R$2&amp;"_"&amp;$C28,データシート2!$A$1:$SI$1,0),0)</f>
        <v>17.707000000000001</v>
      </c>
      <c r="AA28" s="938">
        <f>VLOOKUP($D$3&amp;"_"&amp;AA$3,データシート2!$A:$SI,MATCH($R$2&amp;"_"&amp;$C28,データシート2!$A$1:$SI$1,0),0)</f>
        <v>16.882999999999999</v>
      </c>
      <c r="AB28" s="939">
        <f>VLOOKUP($D$3&amp;"_"&amp;AB$3,データシート2!$A:$SI,MATCH($R$2&amp;"_"&amp;$C28,データシート2!$A$1:$SI$1,0),0)</f>
        <v>16.004999999999999</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9.7379999999999995</v>
      </c>
      <c r="S29" s="938">
        <f>VLOOKUP($D$3&amp;"_"&amp;S$3,データシート2!$A:$SI,MATCH($R$2&amp;"_"&amp;$C29,データシート2!$A$1:$SI$1,0),0)</f>
        <v>10.329000000000001</v>
      </c>
      <c r="T29" s="938">
        <f>VLOOKUP($D$3&amp;"_"&amp;T$3,データシート2!$A:$SI,MATCH($R$2&amp;"_"&amp;$C29,データシート2!$A$1:$SI$1,0),0)</f>
        <v>10.587</v>
      </c>
      <c r="U29" s="938">
        <f>VLOOKUP($D$3&amp;"_"&amp;U$3,データシート2!$A:$SI,MATCH($R$2&amp;"_"&amp;$C29,データシート2!$A$1:$SI$1,0),0)</f>
        <v>10.874000000000001</v>
      </c>
      <c r="V29" s="938">
        <f>VLOOKUP($D$3&amp;"_"&amp;V$3,データシート2!$A:$SI,MATCH($R$2&amp;"_"&amp;$C29,データシート2!$A$1:$SI$1,0),0)</f>
        <v>10.382999999999999</v>
      </c>
      <c r="W29" s="938">
        <f>VLOOKUP($D$3&amp;"_"&amp;W$3,データシート2!$A:$SI,MATCH($R$2&amp;"_"&amp;$C29,データシート2!$A$1:$SI$1,0),0)</f>
        <v>9.8480000000000008</v>
      </c>
      <c r="X29" s="938">
        <f>VLOOKUP($D$3&amp;"_"&amp;X$3,データシート2!$A:$SI,MATCH($R$2&amp;"_"&amp;$C29,データシート2!$A$1:$SI$1,0),0)</f>
        <v>10.157999999999999</v>
      </c>
      <c r="Y29" s="938">
        <f>VLOOKUP($D$3&amp;"_"&amp;Y$3,データシート2!$A:$SI,MATCH($R$2&amp;"_"&amp;$C29,データシート2!$A$1:$SI$1,0),0)</f>
        <v>9.99</v>
      </c>
      <c r="Z29" s="938">
        <f>VLOOKUP($D$3&amp;"_"&amp;Z$3,データシート2!$A:$SI,MATCH($R$2&amp;"_"&amp;$C29,データシート2!$A$1:$SI$1,0),0)</f>
        <v>9.0749999999999993</v>
      </c>
      <c r="AA29" s="938">
        <f>VLOOKUP($D$3&amp;"_"&amp;AA$3,データシート2!$A:$SI,MATCH($R$2&amp;"_"&amp;$C29,データシート2!$A$1:$SI$1,0),0)</f>
        <v>8.1660000000000004</v>
      </c>
      <c r="AB29" s="939">
        <f>VLOOKUP($D$3&amp;"_"&amp;AB$3,データシート2!$A:$SI,MATCH($R$2&amp;"_"&amp;$C29,データシート2!$A$1:$SI$1,0),0)</f>
        <v>9.0950000000000006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2.4049999999999998</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3.4279999999999999</v>
      </c>
      <c r="S38" s="938">
        <f>VLOOKUP($D$3&amp;"_"&amp;S$3,データシート2!$A:$SI,MATCH($R$2&amp;"_"&amp;$C38,データシート2!$A$1:$SI$1,0),0)</f>
        <v>5.0890000000000004</v>
      </c>
      <c r="T38" s="938">
        <f>VLOOKUP($D$3&amp;"_"&amp;T$3,データシート2!$A:$SI,MATCH($R$2&amp;"_"&amp;$C38,データシート2!$A$1:$SI$1,0),0)</f>
        <v>5.9589999999999996</v>
      </c>
      <c r="U38" s="938">
        <f>VLOOKUP($D$3&amp;"_"&amp;U$3,データシート2!$A:$SI,MATCH($R$2&amp;"_"&amp;$C38,データシート2!$A$1:$SI$1,0),0)</f>
        <v>5.9859999999999998</v>
      </c>
      <c r="V38" s="938">
        <f>VLOOKUP($D$3&amp;"_"&amp;V$3,データシート2!$A:$SI,MATCH($R$2&amp;"_"&amp;$C38,データシート2!$A$1:$SI$1,0),0)</f>
        <v>0</v>
      </c>
      <c r="W38" s="938">
        <f>VLOOKUP($D$3&amp;"_"&amp;W$3,データシート2!$A:$SI,MATCH($R$2&amp;"_"&amp;$C38,データシート2!$A$1:$SI$1,0),0)</f>
        <v>3.0390000000000001</v>
      </c>
      <c r="X38" s="938">
        <f>VLOOKUP($D$3&amp;"_"&amp;X$3,データシート2!$A:$SI,MATCH($R$2&amp;"_"&amp;$C38,データシート2!$A$1:$SI$1,0),0)</f>
        <v>2.964</v>
      </c>
      <c r="Y38" s="938">
        <f>VLOOKUP($D$3&amp;"_"&amp;Y$3,データシート2!$A:$SI,MATCH($R$2&amp;"_"&amp;$C38,データシート2!$A$1:$SI$1,0),0)</f>
        <v>2.9279999999999999</v>
      </c>
      <c r="Z38" s="938">
        <f>VLOOKUP($D$3&amp;"_"&amp;Z$3,データシート2!$A:$SI,MATCH($R$2&amp;"_"&amp;$C38,データシート2!$A$1:$SI$1,0),0)</f>
        <v>2.7719999999999998</v>
      </c>
      <c r="AA38" s="938">
        <f>VLOOKUP($D$3&amp;"_"&amp;AA$3,データシート2!$A:$SI,MATCH($R$2&amp;"_"&amp;$C38,データシート2!$A$1:$SI$1,0),0)</f>
        <v>1.645</v>
      </c>
      <c r="AB38" s="939">
        <f>VLOOKUP($D$3&amp;"_"&amp;AB$3,データシート2!$A:$SI,MATCH($R$2&amp;"_"&amp;$C38,データシート2!$A$1:$SI$1,0),0)</f>
        <v>2.6829999999999998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3.6579999999999999</v>
      </c>
      <c r="S49" s="938">
        <f>VLOOKUP($D$3&amp;"_"&amp;S$3,データシート2!$A:$SI,MATCH($R$2&amp;"_"&amp;$C49,データシート2!$A$1:$SI$1,0),0)</f>
        <v>3.9849999999999999</v>
      </c>
      <c r="T49" s="938">
        <f>VLOOKUP($D$3&amp;"_"&amp;T$3,データシート2!$A:$SI,MATCH($R$2&amp;"_"&amp;$C49,データシート2!$A$1:$SI$1,0),0)</f>
        <v>3.4430000000000001</v>
      </c>
      <c r="U49" s="938">
        <f>VLOOKUP($D$3&amp;"_"&amp;U$3,データシート2!$A:$SI,MATCH($R$2&amp;"_"&amp;$C49,データシート2!$A$1:$SI$1,0),0)</f>
        <v>2.5649999999999999</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2.3260000000000001</v>
      </c>
      <c r="AB68" s="926">
        <f>VLOOKUP($D$3&amp;"_"&amp;AB$3,データシート2!$A:$SI,MATCH($R$2&amp;"_"&amp;$B68,データシート2!$A$1:$SI$1,0),0)</f>
        <v>2.3460000000000001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2.3260000000000001</v>
      </c>
      <c r="AB76" s="932">
        <f>VLOOKUP($D$3&amp;"_"&amp;AB$3,データシート2!$A:$SI,MATCH($R$2&amp;"_"&amp;$C76,データシート2!$A$1:$SI$1,0),0)</f>
        <v>2.3460000000000001</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2.4649999999999999</v>
      </c>
      <c r="S77" s="925">
        <f>VLOOKUP($D$3&amp;"_"&amp;S$3,データシート2!$A:$SI,MATCH($R$2&amp;"_"&amp;$B77,データシート2!$A$1:$SI$1,0),0)</f>
        <v>2.6240000000000001</v>
      </c>
      <c r="T77" s="925">
        <f>VLOOKUP($D$3&amp;"_"&amp;T$3,データシート2!$A:$SI,MATCH($R$2&amp;"_"&amp;$B77,データシート2!$A$1:$SI$1,0),0)</f>
        <v>2.9609999999999999</v>
      </c>
      <c r="U77" s="925">
        <f>VLOOKUP($D$3&amp;"_"&amp;U$3,データシート2!$A:$SI,MATCH($R$2&amp;"_"&amp;$B77,データシート2!$A$1:$SI$1,0),0)</f>
        <v>2.6240000000000001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2.4649999999999999</v>
      </c>
      <c r="S84" s="938">
        <f>VLOOKUP($D$3&amp;"_"&amp;S$3,データシート2!$A:$SI,MATCH($R$2&amp;"_"&amp;$C84,データシート2!$A$1:$SI$1,0),0)</f>
        <v>2.6240000000000001</v>
      </c>
      <c r="T84" s="938">
        <f>VLOOKUP($D$3&amp;"_"&amp;T$3,データシート2!$A:$SI,MATCH($R$2&amp;"_"&amp;$C84,データシート2!$A$1:$SI$1,0),0)</f>
        <v>2.9609999999999999</v>
      </c>
      <c r="U84" s="938">
        <f>VLOOKUP($D$3&amp;"_"&amp;U$3,データシート2!$A:$SI,MATCH($R$2&amp;"_"&amp;$C84,データシート2!$A$1:$SI$1,0),0)</f>
        <v>2.6240000000000001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1</v>
      </c>
      <c r="R110" s="924">
        <f>VLOOKUP($D$3&amp;"_"&amp;R$3,データシート2!$A:$SI,MATCH($R$2&amp;"_"&amp;$B110,データシート2!$A$1:$SI$1,0),0)</f>
        <v>4.4489999999999998</v>
      </c>
      <c r="S110" s="925">
        <f>VLOOKUP($D$3&amp;"_"&amp;S$3,データシート2!$A:$SI,MATCH($R$2&amp;"_"&amp;$B110,データシート2!$A$1:$SI$1,0),0)</f>
        <v>7.4539999999999997</v>
      </c>
      <c r="T110" s="925">
        <f>VLOOKUP($D$3&amp;"_"&amp;T$3,データシート2!$A:$SI,MATCH($R$2&amp;"_"&amp;$B110,データシート2!$A$1:$SI$1,0),0)</f>
        <v>7.6139999999999999</v>
      </c>
      <c r="U110" s="925">
        <f>VLOOKUP($D$3&amp;"_"&amp;U$3,データシート2!$A:$SI,MATCH($R$2&amp;"_"&amp;$B110,データシート2!$A$1:$SI$1,0),0)</f>
        <v>7.61</v>
      </c>
      <c r="V110" s="925">
        <f>VLOOKUP($D$3&amp;"_"&amp;V$3,データシート2!$A:$SI,MATCH($R$2&amp;"_"&amp;$B110,データシート2!$A$1:$SI$1,0),0)</f>
        <v>7.8220000000000001</v>
      </c>
      <c r="W110" s="925">
        <f>VLOOKUP($D$3&amp;"_"&amp;W$3,データシート2!$A:$SI,MATCH($R$2&amp;"_"&amp;$B110,データシート2!$A$1:$SI$1,0),0)</f>
        <v>7.6050000000000004</v>
      </c>
      <c r="X110" s="925">
        <f>VLOOKUP($D$3&amp;"_"&amp;X$3,データシート2!$A:$SI,MATCH($R$2&amp;"_"&amp;$B110,データシート2!$A$1:$SI$1,0),0)</f>
        <v>7.625</v>
      </c>
      <c r="Y110" s="925">
        <f>VLOOKUP($D$3&amp;"_"&amp;Y$3,データシート2!$A:$SI,MATCH($R$2&amp;"_"&amp;$B110,データシート2!$A$1:$SI$1,0),0)</f>
        <v>7.673</v>
      </c>
      <c r="Z110" s="925">
        <f>VLOOKUP($D$3&amp;"_"&amp;Z$3,データシート2!$A:$SI,MATCH($R$2&amp;"_"&amp;$B110,データシート2!$A$1:$SI$1,0),0)</f>
        <v>7.3520000000000003</v>
      </c>
      <c r="AA110" s="925">
        <f>VLOOKUP($D$3&amp;"_"&amp;AA$3,データシート2!$A:$SI,MATCH($R$2&amp;"_"&amp;$B110,データシート2!$A$1:$SI$1,0),0)</f>
        <v>5.1440000000000001</v>
      </c>
      <c r="AB110" s="926">
        <f>VLOOKUP($D$3&amp;"_"&amp;AB$3,データシート2!$A:$SI,MATCH($R$2&amp;"_"&amp;$B110,データシート2!$A$1:$SI$1,0),0)</f>
        <v>5.0860000000000003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1</v>
      </c>
      <c r="R111" s="933">
        <f>VLOOKUP($D$3&amp;"_"&amp;R$3,データシート2!$A:$SI,MATCH($R$2&amp;"_"&amp;$C111,データシート2!$A$1:$SI$1,0),0)</f>
        <v>4.4489999999999998</v>
      </c>
      <c r="S111" s="928">
        <f>VLOOKUP($D$3&amp;"_"&amp;S$3,データシート2!$A:$SI,MATCH($R$2&amp;"_"&amp;$C111,データシート2!$A$1:$SI$1,0),0)</f>
        <v>7.4539999999999997</v>
      </c>
      <c r="T111" s="928">
        <f>VLOOKUP($D$3&amp;"_"&amp;T$3,データシート2!$A:$SI,MATCH($R$2&amp;"_"&amp;$C111,データシート2!$A$1:$SI$1,0),0)</f>
        <v>7.6139999999999999</v>
      </c>
      <c r="U111" s="928">
        <f>VLOOKUP($D$3&amp;"_"&amp;U$3,データシート2!$A:$SI,MATCH($R$2&amp;"_"&amp;$C111,データシート2!$A$1:$SI$1,0),0)</f>
        <v>7.61</v>
      </c>
      <c r="V111" s="928">
        <f>VLOOKUP($D$3&amp;"_"&amp;V$3,データシート2!$A:$SI,MATCH($R$2&amp;"_"&amp;$C111,データシート2!$A$1:$SI$1,0),0)</f>
        <v>7.8220000000000001</v>
      </c>
      <c r="W111" s="928">
        <f>VLOOKUP($D$3&amp;"_"&amp;W$3,データシート2!$A:$SI,MATCH($R$2&amp;"_"&amp;$C111,データシート2!$A$1:$SI$1,0),0)</f>
        <v>7.6050000000000004</v>
      </c>
      <c r="X111" s="928">
        <f>VLOOKUP($D$3&amp;"_"&amp;X$3,データシート2!$A:$SI,MATCH($R$2&amp;"_"&amp;$C111,データシート2!$A$1:$SI$1,0),0)</f>
        <v>7.625</v>
      </c>
      <c r="Y111" s="928">
        <f>VLOOKUP($D$3&amp;"_"&amp;Y$3,データシート2!$A:$SI,MATCH($R$2&amp;"_"&amp;$C111,データシート2!$A$1:$SI$1,0),0)</f>
        <v>7.673</v>
      </c>
      <c r="Z111" s="928">
        <f>VLOOKUP($D$3&amp;"_"&amp;Z$3,データシート2!$A:$SI,MATCH($R$2&amp;"_"&amp;$C111,データシート2!$A$1:$SI$1,0),0)</f>
        <v>7.3520000000000003</v>
      </c>
      <c r="AA111" s="928">
        <f>VLOOKUP($D$3&amp;"_"&amp;AA$3,データシート2!$A:$SI,MATCH($R$2&amp;"_"&amp;$C111,データシート2!$A$1:$SI$1,0),0)</f>
        <v>5.1440000000000001</v>
      </c>
      <c r="AB111" s="929">
        <f>VLOOKUP($D$3&amp;"_"&amp;AB$3,データシート2!$A:$SI,MATCH($R$2&amp;"_"&amp;$C111,データシート2!$A$1:$SI$1,0),0)</f>
        <v>5.0860000000000003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32.22</v>
      </c>
      <c r="S124" s="925">
        <f>VLOOKUP($D$3&amp;"_"&amp;S$3,データシート2!$A:$SI,MATCH($R$2&amp;"_"&amp;$B124,データシート2!$A$1:$SI$1,0),0)</f>
        <v>0</v>
      </c>
      <c r="T124" s="925">
        <f>VLOOKUP($D$3&amp;"_"&amp;T$3,データシート2!$A:$SI,MATCH($R$2&amp;"_"&amp;$B124,データシート2!$A$1:$SI$1,0),0)</f>
        <v>33.972999999999999</v>
      </c>
      <c r="U124" s="925">
        <f>VLOOKUP($D$3&amp;"_"&amp;U$3,データシート2!$A:$SI,MATCH($R$2&amp;"_"&amp;$B124,データシート2!$A$1:$SI$1,0),0)</f>
        <v>0</v>
      </c>
      <c r="V124" s="925">
        <f>VLOOKUP($D$3&amp;"_"&amp;V$3,データシート2!$A:$SI,MATCH($R$2&amp;"_"&amp;$B124,データシート2!$A$1:$SI$1,0),0)</f>
        <v>27.725000000000001</v>
      </c>
      <c r="W124" s="925">
        <f>VLOOKUP($D$3&amp;"_"&amp;W$3,データシート2!$A:$SI,MATCH($R$2&amp;"_"&amp;$B124,データシート2!$A$1:$SI$1,0),0)</f>
        <v>29.94</v>
      </c>
      <c r="X124" s="925">
        <f>VLOOKUP($D$3&amp;"_"&amp;X$3,データシート2!$A:$SI,MATCH($R$2&amp;"_"&amp;$B124,データシート2!$A$1:$SI$1,0),0)</f>
        <v>28.472999999999999</v>
      </c>
      <c r="Y124" s="925">
        <f>VLOOKUP($D$3&amp;"_"&amp;Y$3,データシート2!$A:$SI,MATCH($R$2&amp;"_"&amp;$B124,データシート2!$A$1:$SI$1,0),0)</f>
        <v>30.053000000000001</v>
      </c>
      <c r="Z124" s="925">
        <f>VLOOKUP($D$3&amp;"_"&amp;Z$3,データシート2!$A:$SI,MATCH($R$2&amp;"_"&amp;$B124,データシート2!$A$1:$SI$1,0),0)</f>
        <v>28.808</v>
      </c>
      <c r="AA124" s="925">
        <f>VLOOKUP($D$3&amp;"_"&amp;AA$3,データシート2!$A:$SI,MATCH($R$2&amp;"_"&amp;$B124,データシート2!$A$1:$SI$1,0),0)</f>
        <v>27.099</v>
      </c>
      <c r="AB124" s="926">
        <f>VLOOKUP($D$3&amp;"_"&amp;AB$3,データシート2!$A:$SI,MATCH($R$2&amp;"_"&amp;$B124,データシート2!$A$1:$SI$1,0),0)</f>
        <v>22.300999999999998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32.22</v>
      </c>
      <c r="S125" s="941">
        <f>VLOOKUP($D$3&amp;"_"&amp;S$3,データシート2!$A:$SI,MATCH($R$2&amp;"_"&amp;$C125,データシート2!$A$1:$SI$1,0),0)</f>
        <v>0</v>
      </c>
      <c r="T125" s="941">
        <f>VLOOKUP($D$3&amp;"_"&amp;T$3,データシート2!$A:$SI,MATCH($R$2&amp;"_"&amp;$C125,データシート2!$A$1:$SI$1,0),0)</f>
        <v>33.972999999999999</v>
      </c>
      <c r="U125" s="941">
        <f>VLOOKUP($D$3&amp;"_"&amp;U$3,データシート2!$A:$SI,MATCH($R$2&amp;"_"&amp;$C125,データシート2!$A$1:$SI$1,0),0)</f>
        <v>0</v>
      </c>
      <c r="V125" s="941">
        <f>VLOOKUP($D$3&amp;"_"&amp;V$3,データシート2!$A:$SI,MATCH($R$2&amp;"_"&amp;$C125,データシート2!$A$1:$SI$1,0),0)</f>
        <v>27.725000000000001</v>
      </c>
      <c r="W125" s="941">
        <f>VLOOKUP($D$3&amp;"_"&amp;W$3,データシート2!$A:$SI,MATCH($R$2&amp;"_"&amp;$C125,データシート2!$A$1:$SI$1,0),0)</f>
        <v>29.94</v>
      </c>
      <c r="X125" s="941">
        <f>VLOOKUP($D$3&amp;"_"&amp;X$3,データシート2!$A:$SI,MATCH($R$2&amp;"_"&amp;$C125,データシート2!$A$1:$SI$1,0),0)</f>
        <v>28.472999999999999</v>
      </c>
      <c r="Y125" s="941">
        <f>VLOOKUP($D$3&amp;"_"&amp;Y$3,データシート2!$A:$SI,MATCH($R$2&amp;"_"&amp;$C125,データシート2!$A$1:$SI$1,0),0)</f>
        <v>30.053000000000001</v>
      </c>
      <c r="Z125" s="941">
        <f>VLOOKUP($D$3&amp;"_"&amp;Z$3,データシート2!$A:$SI,MATCH($R$2&amp;"_"&amp;$C125,データシート2!$A$1:$SI$1,0),0)</f>
        <v>28.808</v>
      </c>
      <c r="AA125" s="941">
        <f>VLOOKUP($D$3&amp;"_"&amp;AA$3,データシート2!$A:$SI,MATCH($R$2&amp;"_"&amp;$C125,データシート2!$A$1:$SI$1,0),0)</f>
        <v>27.099</v>
      </c>
      <c r="AB125" s="942">
        <f>VLOOKUP($D$3&amp;"_"&amp;AB$3,データシート2!$A:$SI,MATCH($R$2&amp;"_"&amp;$C125,データシート2!$A$1:$SI$1,0),0)</f>
        <v>22.300999999999998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2025-03-04T09:47:35Z</dcterms:created>
  <dcterms:modified xsi:type="dcterms:W3CDTF">2025-03-04T09:47:36Z</dcterms:modified>
  <cp:category/>
  <cp:contentStatus/>
</cp:coreProperties>
</file>