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661477B1-9D2C-4A41-8E72-78B3E2A1822C}"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<sst xmlns="http://schemas.openxmlformats.org/spreadsheetml/2006/main" count="16724" uniqueCount="2424">
  <si>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</si>
  <si>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</si>
  <si>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</si>
  <si>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</si>
  <si>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</si>
  <si>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</si>
  <si>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</si>
  <si>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</si>
  <si>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</si>
  <si>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</si>
  <si>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</si>
  <si>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</si>
  <si>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</si>
  <si>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</si>
  <si>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</si>
  <si>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</si>
  <si>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</si>
  <si>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</si>
  <si>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</si>
  <si>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</si>
  <si>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</si>
  <si>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</si>
  <si>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</si>
  <si>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</si>
  <si>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</si>
  <si>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</si>
  <si>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</si>
  <si>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</si>
  <si>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</si>
  <si>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</si>
  <si>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</si>
  <si>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</si>
  <si>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</si>
  <si>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</si>
  <si>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</si>
  <si>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</si>
  <si>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</si>
  <si>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</si>
  <si>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</si>
  <si>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</si>
  <si>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</si>
  <si>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</si>
  <si>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</si>
  <si>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</si>
  <si>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</si>
  <si>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</si>
  <si>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</si>
  <si>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</si>
  <si>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</si>
  <si>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</si>
  <si>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</si>
  <si>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</si>
  <si>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</si>
  <si>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</si>
  <si>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</si>
  <si>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</si>
  <si>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</si>
  <si>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</si>
  <si>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</si>
  <si>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</si>
  <si>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</si>
  <si>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</si>
  <si>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</si>
  <si>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</si>
  <si>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</si>
  <si>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</si>
  <si>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</si>
  <si>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</si>
  <si>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</si>
  <si>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</si>
  <si>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</si>
  <si>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</si>
  <si>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</si>
  <si>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</si>
  <si>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</si>
  <si>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</si>
  <si>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</si>
  <si>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</si>
  <si>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</si>
  <si>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</si>
  <si>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</si>
  <si>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</si>
  <si>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</si>
  <si>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</si>
  <si>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</si>
  <si>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</si>
  <si>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</si>
  <si>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</si>
  <si>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</si>
  <si>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</si>
  <si>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</si>
  <si>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</si>
  <si>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</si>
  <si>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</si>
  <si>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</si>
  <si>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</si>
  <si>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</si>
  <si>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</si>
  <si>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</si>
  <si>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</si>
  <si>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</si>
  <si>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</si>
  <si>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</si>
  <si>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</si>
  <si>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</si>
  <si>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</si>
  <si>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</si>
  <si>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</si>
  <si>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</si>
  <si>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</si>
  <si>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</si>
  <si>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</si>
  <si>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</si>
  <si>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</si>
  <si>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</si>
  <si>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</si>
  <si>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</si>
  <si>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</si>
  <si>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</si>
  <si>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</si>
  <si>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</si>
  <si>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</si>
  <si>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</si>
  <si>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</si>
  <si>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</si>
  <si>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</si>
  <si>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</si>
  <si>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</si>
  <si>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</si>
  <si>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</si>
  <si>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</si>
  <si>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</si>
  <si>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</si>
  <si>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</si>
  <si>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</si>
  <si>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</si>
  <si>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</si>
  <si>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</si>
  <si>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</si>
  <si>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</si>
  <si>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</si>
  <si>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</si>
  <si>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</si>
  <si>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</si>
  <si>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</si>
  <si>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</si>
  <si>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</si>
  <si>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</si>
  <si>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</si>
  <si>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</si>
  <si>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</si>
  <si>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</si>
  <si>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</si>
  <si>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</si>
  <si>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</si>
  <si>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</si>
  <si>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</si>
  <si>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</si>
  <si>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</si>
  <si>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</si>
  <si>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</si>
  <si>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</si>
  <si>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</si>
  <si>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</si>
  <si>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</si>
  <si>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</si>
  <si>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</si>
  <si>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</si>
  <si>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</si>
  <si>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</si>
  <si>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</si>
  <si>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</si>
  <si>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</si>
  <si>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</si>
  <si>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</si>
  <si>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</si>
  <si>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</si>
  <si>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</si>
  <si>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</si>
  <si>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</si>
  <si>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</si>
  <si>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</si>
  <si>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</si>
  <si>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</si>
  <si>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</si>
  <si>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</si>
  <si>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</si>
  <si>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</si>
  <si>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</si>
  <si>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</si>
  <si>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</si>
  <si>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</si>
  <si>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</si>
  <si>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</si>
  <si>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</si>
  <si>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</si>
  <si>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</si>
  <si>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</si>
  <si>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</si>
  <si>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</si>
  <si>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</si>
  <si>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</si>
  <si>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</si>
  <si>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</si>
  <si>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</si>
  <si>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</si>
  <si>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</si>
  <si>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</si>
  <si>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</si>
  <si>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</si>
  <si>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</si>
  <si>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</si>
  <si>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</si>
  <si>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</si>
  <si>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</si>
  <si>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</si>
  <si>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</si>
  <si>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</si>
  <si>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</si>
  <si>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</si>
  <si>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</si>
  <si>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</si>
  <si>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</si>
  <si>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</si>
  <si>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</si>
  <si>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</si>
  <si>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</si>
  <si>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</si>
  <si>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</si>
  <si>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</si>
  <si>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</si>
  <si>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</si>
  <si>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</si>
  <si>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</si>
  <si>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</si>
  <si>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</si>
  <si>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</si>
  <si>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</si>
  <si>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</si>
  <si>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</si>
  <si>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</si>
  <si>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</si>
  <si>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</si>
  <si>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</si>
  <si>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</si>
  <si>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</si>
  <si>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</si>
  <si>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</si>
  <si>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</si>
  <si>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</si>
  <si>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</si>
  <si>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</si>
  <si>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</si>
  <si>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</si>
  <si>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</si>
  <si>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</si>
  <si>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</si>
  <si>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</si>
  <si>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</si>
  <si>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</si>
  <si>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</si>
  <si>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</si>
  <si>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</si>
  <si>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</si>
  <si>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</si>
  <si>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</si>
  <si>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</si>
  <si>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</si>
  <si>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</si>
  <si>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</si>
  <si>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</si>
  <si>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</si>
  <si>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</si>
  <si>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</si>
  <si>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</si>
  <si>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</si>
  <si>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</si>
  <si>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</si>
  <si>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</si>
  <si>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</si>
  <si>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</si>
  <si>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</si>
  <si>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</si>
  <si>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</si>
  <si>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</si>
  <si>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</si>
  <si>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</si>
  <si>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</si>
  <si>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</si>
  <si>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</si>
  <si>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</si>
  <si>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</si>
  <si>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</si>
  <si>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</si>
  <si>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</si>
  <si>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</si>
  <si>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</si>
  <si>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</si>
  <si>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</si>
  <si>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</si>
  <si>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</si>
  <si>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</si>
  <si>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</si>
  <si>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</si>
  <si>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</si>
  <si>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</si>
  <si>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</si>
  <si>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</si>
  <si>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</si>
  <si>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</si>
  <si>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</si>
  <si>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</si>
  <si>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</si>
  <si>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</si>
  <si>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</si>
  <si>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</si>
  <si>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</si>
  <si>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</si>
  <si>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</si>
  <si>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</si>
  <si>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</si>
  <si>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</si>
  <si>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</si>
  <si>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</si>
  <si>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</si>
  <si>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</si>
  <si>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</si>
  <si>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</si>
  <si>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</si>
  <si>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</si>
  <si>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</si>
  <si>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</si>
  <si>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</si>
  <si>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</si>
  <si>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</si>
  <si>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</si>
  <si>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</si>
  <si>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</si>
  <si>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</si>
  <si>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</si>
  <si>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</si>
  <si>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</si>
  <si>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</si>
  <si>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</si>
  <si>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</si>
  <si>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</si>
  <si>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</si>
  <si>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</si>
  <si>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</si>
  <si>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</si>
  <si>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</si>
  <si>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</si>
  <si>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</si>
  <si>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</si>
  <si>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</si>
  <si>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</si>
  <si>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</si>
  <si>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</si>
  <si>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</si>
  <si>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</si>
  <si>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</si>
  <si>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</si>
  <si>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</si>
  <si>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</si>
  <si>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</si>
  <si>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</si>
  <si>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</si>
  <si>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</si>
  <si>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</si>
  <si>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</si>
  <si>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</si>
  <si>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</si>
  <si>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</si>
  <si>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</si>
  <si>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</si>
  <si>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</si>
  <si>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</si>
  <si>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</si>
  <si>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</si>
  <si>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</si>
  <si>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</si>
  <si>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</si>
  <si>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</si>
  <si>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</si>
  <si>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</si>
  <si>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</si>
  <si>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</si>
  <si>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</si>
  <si>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</si>
  <si>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</si>
  <si>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</si>
  <si>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</si>
  <si>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</si>
  <si>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</si>
  <si>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</si>
  <si>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</si>
  <si>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</si>
  <si>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</si>
  <si>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</si>
  <si>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</si>
  <si>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</si>
  <si>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</si>
  <si>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</si>
  <si>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</si>
  <si>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</si>
  <si>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</si>
  <si>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</si>
  <si>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</si>
  <si>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</si>
  <si>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</si>
  <si>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</si>
  <si>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</si>
  <si>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</si>
  <si>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</si>
  <si>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</si>
  <si>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</si>
  <si>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</si>
  <si>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</si>
  <si>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</si>
  <si>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</si>
  <si>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</si>
  <si>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</si>
  <si>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</si>
  <si>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</si>
  <si>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</si>
  <si>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</si>
  <si>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</si>
  <si>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</si>
  <si>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</si>
  <si>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</si>
  <si>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</si>
  <si>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</si>
  <si>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</si>
  <si>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</si>
  <si>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</si>
  <si>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</si>
  <si>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</si>
  <si>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</si>
  <si>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</si>
  <si>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</si>
  <si>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</si>
  <si>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</si>
  <si>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</si>
  <si>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</si>
  <si>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</si>
  <si>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</si>
  <si>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</si>
  <si>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</si>
  <si>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</si>
  <si>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</si>
  <si>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</si>
  <si>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</si>
  <si>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</si>
  <si>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</si>
  <si>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</si>
  <si>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</si>
  <si>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</si>
  <si>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</si>
  <si>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</si>
  <si>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</si>
  <si>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</si>
  <si>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</si>
  <si>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</si>
  <si>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</si>
  <si>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</si>
  <si>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</si>
  <si>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</si>
  <si>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</si>
  <si>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</si>
  <si>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</si>
  <si>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</si>
  <si>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</si>
  <si>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</si>
  <si>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</si>
  <si>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</si>
  <si>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</si>
  <si>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</si>
  <si>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</si>
  <si>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</si>
  <si>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</si>
  <si>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</si>
  <si>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</si>
  <si>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</si>
  <si>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</si>
  <si>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</si>
  <si>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</si>
  <si>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</si>
  <si>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</si>
  <si>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</si>
  <si>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</si>
  <si>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</si>
  <si>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</si>
  <si>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</si>
  <si>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</si>
  <si>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</si>
  <si>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</si>
  <si>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</si>
  <si>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</si>
  <si>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</si>
  <si>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</si>
  <si>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</si>
  <si>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</si>
  <si>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</si>
  <si>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</si>
  <si>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</si>
  <si>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</si>
  <si>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</si>
  <si>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</si>
  <si>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</si>
  <si>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</si>
  <si>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</si>
  <si>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</si>
  <si>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</si>
  <si>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</si>
  <si>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</si>
  <si>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</si>
  <si>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</si>
  <si>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</si>
  <si>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</si>
  <si>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</si>
  <si>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</si>
  <si>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</si>
  <si>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</si>
  <si>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</si>
  <si>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</si>
  <si>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</si>
  <si>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</si>
  <si>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</si>
  <si>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</si>
  <si>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</si>
  <si>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</si>
  <si>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</si>
  <si>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</si>
  <si>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</si>
  <si>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</si>
  <si>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</si>
  <si>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</si>
  <si>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</si>
  <si>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</si>
  <si>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</si>
  <si>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</si>
  <si>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</si>
  <si>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</si>
  <si>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</si>
  <si>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</si>
  <si>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</si>
  <si>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</si>
  <si>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</si>
  <si>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</si>
  <si>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</si>
  <si>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</si>
  <si>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</si>
  <si>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</si>
  <si>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</si>
  <si>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</si>
  <si>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</si>
  <si>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</si>
  <si>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</si>
  <si>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</si>
  <si>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</si>
  <si>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</si>
  <si>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</si>
  <si>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</si>
  <si>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</si>
  <si>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</si>
  <si>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</si>
  <si>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</si>
  <si>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</si>
  <si>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</si>
  <si>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</si>
  <si>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</si>
  <si>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</si>
  <si>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</si>
  <si>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</si>
  <si>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</si>
  <si>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</si>
  <si>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</si>
  <si>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</si>
  <si>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</si>
  <si>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</si>
  <si>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</si>
  <si>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</si>
  <si>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</si>
  <si>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</si>
  <si>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</si>
  <si>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</si>
  <si>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</si>
  <si>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</si>
  <si>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</si>
  <si>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</si>
  <si>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</si>
  <si>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</si>
  <si>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</si>
  <si>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</si>
  <si>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</si>
  <si>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</si>
  <si>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</si>
  <si>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</si>
  <si>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</si>
  <si>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</si>
  <si>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</si>
  <si>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</si>
  <si>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</si>
  <si>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</si>
  <si>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</si>
  <si>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</si>
  <si>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</si>
  <si>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</si>
  <si>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</si>
  <si>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</si>
  <si>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</si>
  <si>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</si>
  <si>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</si>
  <si>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</si>
  <si>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</si>
  <si>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</si>
  <si>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</si>
  <si>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</si>
  <si>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</si>
  <si>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</si>
  <si>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</si>
  <si>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</si>
  <si>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</si>
  <si>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</si>
  <si>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</si>
  <si>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</si>
  <si>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</si>
  <si>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</si>
  <si>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</si>
  <si>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</si>
  <si>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</si>
  <si>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</si>
  <si>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</si>
  <si>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</si>
  <si>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</si>
  <si>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</si>
  <si>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</si>
  <si>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</si>
  <si>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</si>
  <si>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</si>
  <si>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</si>
  <si>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</si>
  <si>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</si>
  <si>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</si>
  <si>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</si>
  <si>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</si>
  <si>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</si>
  <si>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</si>
  <si>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</si>
  <si>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</si>
  <si>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</si>
  <si>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</si>
  <si>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</si>
  <si>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</si>
  <si>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</si>
  <si>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</si>
  <si>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</si>
  <si>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</si>
  <si>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</si>
  <si>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</si>
  <si>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</si>
  <si>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</si>
  <si>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</si>
  <si>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</si>
  <si>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</si>
  <si>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</si>
  <si>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</si>
  <si>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</si>
  <si>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</si>
  <si>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</si>
  <si>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</si>
  <si>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</si>
  <si>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</si>
  <si>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</si>
  <si>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</si>
  <si>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</si>
  <si>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</si>
  <si>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</si>
  <si>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</si>
  <si>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</si>
  <si>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</si>
  <si>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</si>
  <si>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</si>
  <si>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</si>
  <si>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</si>
  <si>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</si>
  <si>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</si>
  <si>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</si>
  <si>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</si>
  <si>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</si>
  <si>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</si>
  <si>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</si>
  <si>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</si>
  <si>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</si>
  <si>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</si>
  <si>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</si>
  <si>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</si>
  <si>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</si>
  <si>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</si>
  <si>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</si>
  <si>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</si>
  <si>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</si>
  <si>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</si>
  <si>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</si>
  <si>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</si>
  <si>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</si>
  <si>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</si>
  <si>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</si>
  <si>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</si>
  <si>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</si>
  <si>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</si>
  <si>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</si>
  <si>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</si>
  <si>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</si>
  <si>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</si>
  <si>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</si>
  <si>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</si>
  <si>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</si>
  <si>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</si>
  <si>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</si>
  <si>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</si>
  <si>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</si>
  <si>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</si>
  <si>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</si>
  <si>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</si>
  <si>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</si>
  <si>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</si>
  <si>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</si>
  <si>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</si>
  <si>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</si>
  <si>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</si>
  <si>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</si>
  <si>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</si>
  <si>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</si>
  <si>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</si>
  <si>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</si>
  <si>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</si>
  <si>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</si>
  <si>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</si>
  <si>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</si>
  <si>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</si>
  <si>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</si>
  <si>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</si>
  <si>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</si>
  <si>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</si>
  <si>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</si>
  <si>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</si>
  <si>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</si>
  <si>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</si>
  <si>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</si>
  <si>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</si>
  <si>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</si>
  <si>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</si>
  <si>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</si>
  <si>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</si>
  <si>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</si>
  <si>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</si>
  <si>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</si>
  <si>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</si>
  <si>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</si>
  <si>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</si>
  <si>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</si>
  <si>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</si>
  <si>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</si>
  <si>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</si>
  <si>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</si>
  <si>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</si>
  <si>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</si>
  <si>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</si>
  <si>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</si>
  <si>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</si>
  <si>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</si>
  <si>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</si>
  <si>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</si>
  <si>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</si>
  <si>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</si>
  <si>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</si>
  <si>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</si>
  <si>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</si>
  <si>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</si>
  <si>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</si>
  <si>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</si>
  <si>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</si>
  <si>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</si>
  <si>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</si>
  <si>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</si>
  <si>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</si>
  <si>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</si>
  <si>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</si>
  <si>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</si>
  <si>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</si>
  <si>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</si>
  <si>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</si>
  <si>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</si>
  <si>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</si>
  <si>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</si>
  <si>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</si>
  <si>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</si>
  <si>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</si>
  <si>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</si>
  <si>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</si>
  <si>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</si>
  <si>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</si>
  <si>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</si>
  <si>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</si>
  <si>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</si>
  <si>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</si>
  <si>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</si>
  <si>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</si>
  <si>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</si>
  <si>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</si>
  <si>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</si>
  <si>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</si>
  <si>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</si>
  <si>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</si>
  <si>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</si>
  <si>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</si>
  <si>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</si>
  <si>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</si>
  <si>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</si>
  <si>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</si>
  <si>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</si>
  <si>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</si>
  <si>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</si>
  <si>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</si>
  <si>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</si>
  <si>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</si>
  <si>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</si>
  <si>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</si>
  <si>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</si>
  <si>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</si>
  <si>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</si>
  <si>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</si>
  <si>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</si>
  <si>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</si>
  <si>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</si>
  <si>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</si>
  <si>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</si>
  <si>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</si>
  <si>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</si>
  <si>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</si>
  <si>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</si>
  <si>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</si>
  <si>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</si>
  <si>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</si>
  <si>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</si>
  <si>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</si>
  <si>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</si>
  <si>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</si>
  <si>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</si>
  <si>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</si>
  <si>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</si>
  <si>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</si>
  <si>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</si>
  <si>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</si>
  <si>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</si>
  <si>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</si>
  <si>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</si>
  <si>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</si>
  <si>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</si>
  <si>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</si>
  <si>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</si>
  <si>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</si>
  <si>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</si>
  <si>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</si>
  <si>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</si>
  <si>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</si>
  <si>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</si>
  <si>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</si>
  <si>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</si>
  <si>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</si>
  <si>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</si>
  <si>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</si>
  <si>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</si>
  <si>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</si>
  <si>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</si>
  <si>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</si>
  <si>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</si>
  <si>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</si>
  <si>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</si>
  <si>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</si>
  <si>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</si>
  <si>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</si>
  <si>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</si>
  <si>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</si>
  <si>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</si>
  <si>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</si>
  <si>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</si>
  <si>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</si>
  <si>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</si>
  <si>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</si>
  <si>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</si>
  <si>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</si>
  <si>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</si>
  <si>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</si>
  <si>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</si>
  <si>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</si>
  <si>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</si>
  <si>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</si>
  <si>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</si>
  <si>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</si>
  <si>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</si>
  <si>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</si>
  <si>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</si>
  <si>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</si>
  <si>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</si>
  <si>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</si>
  <si>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</si>
  <si>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</si>
  <si>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</si>
  <si>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</si>
  <si>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</si>
  <si>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</si>
  <si>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</si>
  <si>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</si>
  <si>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</si>
  <si>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</si>
  <si>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</si>
  <si>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</si>
  <si>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</si>
  <si>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</si>
  <si>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</si>
  <si>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</si>
  <si>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</si>
  <si>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</si>
  <si>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</si>
  <si>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</si>
  <si>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</si>
  <si>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</si>
  <si>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</si>
  <si>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</si>
  <si>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</si>
  <si>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</si>
  <si>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</si>
  <si>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</si>
  <si>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</si>
  <si>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</si>
  <si>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</si>
  <si>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</si>
  <si>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</si>
  <si>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</si>
  <si>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</si>
  <si>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</si>
  <si>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</si>
  <si>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</si>
  <si>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</si>
  <si>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</si>
  <si>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</si>
  <si>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</si>
  <si>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</si>
  <si>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</si>
  <si>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</si>
  <si>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</si>
  <si>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</si>
  <si>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</si>
  <si>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</si>
  <si>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</si>
  <si>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</si>
  <si>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</si>
  <si>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</si>
  <si>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</si>
  <si>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</si>
  <si>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</si>
  <si>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</si>
  <si>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</si>
  <si>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</si>
  <si>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</si>
  <si>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</si>
  <si>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</si>
  <si>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</si>
  <si>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</si>
  <si>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</si>
  <si>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</si>
  <si>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</si>
  <si>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</si>
  <si>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</si>
  <si>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</si>
  <si>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</si>
  <si>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</si>
  <si>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</si>
  <si>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</si>
  <si>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</si>
  <si>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</si>
  <si>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</si>
  <si>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</si>
  <si>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</si>
  <si>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</si>
  <si>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</si>
  <si>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</si>
  <si>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</si>
  <si>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</si>
  <si>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</si>
  <si>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</si>
  <si>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</si>
  <si>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</si>
  <si>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</si>
  <si>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</si>
  <si>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</si>
  <si>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</si>
  <si>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</si>
  <si>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</si>
  <si>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</si>
  <si>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</si>
  <si>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</si>
  <si>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</si>
  <si>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</si>
  <si>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</si>
  <si>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</si>
  <si>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</si>
  <si>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</si>
  <si>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</si>
  <si>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</si>
  <si>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</si>
  <si>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</si>
  <si>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</si>
  <si>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</si>
  <si>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</si>
  <si>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</si>
  <si>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</si>
  <si>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</si>
  <si>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</si>
  <si>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</si>
  <si>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</si>
  <si>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</si>
  <si>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</si>
  <si>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</si>
  <si>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</si>
  <si>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</si>
  <si>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</si>
  <si>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</si>
  <si>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</si>
  <si>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</si>
  <si>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</si>
  <si>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</si>
  <si>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</si>
  <si>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</si>
  <si>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</si>
  <si>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</si>
  <si>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</si>
  <si>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</si>
  <si>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</si>
  <si>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</si>
  <si>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</si>
  <si>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</si>
  <si>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</si>
  <si>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</si>
  <si>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</si>
  <si>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</si>
  <si>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</si>
  <si>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</si>
  <si>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</si>
  <si>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</si>
  <si>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</si>
  <si>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</si>
  <si>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</si>
  <si>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</si>
  <si>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</si>
  <si>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</si>
  <si>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</si>
  <si>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</si>
  <si>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</si>
  <si>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</si>
  <si>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</si>
  <si>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</si>
  <si>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</si>
  <si>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</si>
  <si>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</si>
  <si>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</si>
  <si>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</si>
  <si>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</si>
  <si>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</si>
  <si>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</si>
  <si>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</si>
  <si>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</si>
  <si>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</si>
  <si>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</si>
  <si>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</si>
  <si>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</si>
  <si>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</si>
  <si>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</si>
  <si>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</si>
  <si>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</si>
  <si>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</si>
  <si>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</si>
  <si>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</si>
  <si>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</si>
  <si>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</si>
  <si>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</si>
  <si>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</si>
  <si>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</si>
  <si>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</si>
  <si>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</si>
  <si>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</si>
  <si>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</si>
  <si>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</si>
  <si>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</si>
  <si>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</si>
  <si>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</si>
  <si>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</si>
  <si>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</si>
  <si>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</si>
  <si>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</si>
  <si>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</si>
  <si>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</si>
  <si>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</si>
  <si>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</si>
  <si>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</si>
  <si>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</si>
  <si>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</si>
  <si>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</si>
  <si>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</si>
  <si>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</si>
  <si>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</si>
  <si>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</si>
  <si>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</si>
  <si>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</si>
  <si>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</si>
  <si>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</si>
  <si>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</si>
  <si>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</si>
  <si>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</si>
  <si>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</si>
  <si>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</si>
  <si>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</si>
  <si>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</si>
  <si>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</si>
  <si>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</si>
  <si>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</si>
  <si>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</si>
  <si>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</si>
  <si>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</si>
  <si>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</si>
  <si>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</si>
  <si>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</si>
  <si>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</si>
  <si>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</si>
  <si>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</si>
  <si>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</si>
  <si>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</si>
  <si>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</si>
  <si>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</si>
  <si>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</si>
  <si>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</si>
  <si>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</si>
  <si>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</si>
  <si>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</si>
  <si>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</si>
  <si>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</si>
  <si>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</si>
  <si>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</si>
  <si>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</si>
  <si>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</si>
  <si>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</si>
  <si>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</si>
  <si>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</si>
  <si>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</si>
  <si>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</si>
  <si>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</si>
  <si>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</si>
  <si>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</si>
  <si>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</si>
  <si>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</si>
  <si>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</si>
  <si>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</si>
  <si>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</si>
  <si>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</si>
  <si>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</si>
  <si>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</si>
  <si>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</si>
  <si>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</si>
  <si>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</si>
  <si>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</si>
  <si>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</si>
  <si>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</si>
  <si>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</si>
  <si>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</si>
  <si>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</si>
  <si>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</si>
  <si>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</si>
  <si>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</si>
  <si>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</si>
  <si>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</si>
  <si>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</si>
  <si>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</si>
  <si>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</si>
  <si>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</si>
  <si>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</si>
  <si>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</si>
  <si>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</si>
  <si>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</si>
  <si>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</si>
  <si>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</si>
  <si>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</si>
  <si>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</si>
  <si>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</si>
  <si>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</si>
  <si>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</si>
  <si>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</si>
  <si>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</si>
  <si>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</si>
  <si>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</si>
  <si>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</si>
  <si>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</si>
  <si>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</si>
  <si>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</si>
  <si>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</si>
  <si>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</si>
  <si>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</si>
  <si>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</si>
  <si>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</si>
  <si>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</si>
  <si>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</si>
  <si>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</si>
  <si>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</si>
  <si>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</si>
  <si>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</si>
  <si>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</si>
  <si>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</si>
  <si>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</si>
  <si>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</si>
  <si>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</si>
  <si>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</si>
  <si>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</si>
  <si>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</si>
  <si>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</si>
  <si>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</si>
  <si>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</si>
  <si>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</si>
  <si>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</si>
  <si>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</si>
  <si>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</si>
  <si>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</si>
  <si>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</si>
  <si>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</si>
  <si>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</si>
  <si>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</si>
  <si>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</si>
  <si>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</si>
  <si>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</si>
  <si>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</si>
  <si>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</si>
  <si>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</si>
  <si>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</si>
  <si>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</si>
  <si>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</si>
  <si>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</si>
  <si>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</si>
  <si>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</si>
  <si>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</si>
  <si>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</si>
  <si>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</si>
  <si>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</si>
  <si>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</si>
  <si>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</si>
  <si>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</si>
  <si>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</si>
  <si>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</si>
  <si>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</si>
  <si>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</si>
  <si>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</si>
  <si>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</si>
  <si>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</si>
  <si>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</si>
  <si>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</si>
  <si>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</si>
  <si>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</si>
  <si>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</si>
  <si>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</si>
  <si>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</si>
  <si>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</si>
  <si>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</si>
  <si>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</si>
  <si>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</si>
  <si>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</si>
  <si>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</si>
  <si>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</si>
  <si>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</si>
  <si>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</si>
  <si>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</si>
  <si>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</si>
  <si>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</si>
  <si>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</si>
  <si>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</si>
  <si>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</si>
  <si>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</si>
  <si>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</si>
  <si>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</si>
  <si>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</si>
  <si>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</si>
  <si>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</si>
  <si>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</si>
  <si>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</si>
  <si>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</si>
  <si>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</si>
  <si>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</si>
  <si>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</si>
  <si>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</si>
  <si>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</si>
  <si>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</si>
  <si>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</si>
  <si>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</si>
  <si>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</si>
  <si>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</si>
  <si>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</si>
  <si>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</si>
  <si>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</si>
  <si>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</si>
  <si>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</si>
  <si>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</si>
  <si>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</si>
  <si>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</si>
  <si>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</si>
  <si>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</si>
  <si>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</si>
  <si>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</si>
  <si>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</si>
  <si>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</si>
  <si>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</si>
  <si>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</si>
  <si>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</si>
  <si>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</si>
  <si>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</si>
  <si>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</si>
  <si>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</si>
  <si>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</si>
  <si>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</si>
  <si>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</si>
  <si>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</si>
  <si>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</si>
  <si>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</si>
  <si>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</si>
  <si>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</si>
  <si>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</si>
  <si>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</si>
  <si>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</si>
  <si>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</si>
  <si>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</si>
  <si>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</si>
  <si>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</si>
  <si>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</si>
  <si>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</si>
  <si>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</si>
  <si>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</si>
  <si>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</si>
  <si>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</si>
  <si>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</si>
  <si>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</si>
  <si>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</si>
  <si>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</si>
  <si>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</si>
  <si>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</si>
  <si>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</si>
  <si>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</si>
  <si>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</si>
  <si>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</si>
  <si>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</si>
  <si>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</si>
  <si>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</si>
  <si>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</si>
  <si>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</si>
  <si>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</si>
  <si>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</si>
  <si>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</si>
  <si>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</si>
  <si>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</si>
  <si>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</si>
  <si>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</si>
  <si>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</si>
  <si>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</si>
  <si>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</si>
  <si>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</si>
  <si>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</si>
  <si>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</si>
  <si>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</si>
  <si>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</si>
  <si>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</si>
  <si>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</si>
  <si>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</si>
  <si>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</si>
  <si>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</si>
  <si>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</si>
  <si>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</si>
  <si>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</si>
  <si>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</si>
  <si>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</si>
  <si>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</si>
  <si>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</si>
  <si>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</si>
  <si>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</si>
  <si>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</si>
  <si>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</si>
  <si>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</si>
  <si>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</si>
  <si>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</si>
  <si>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</si>
  <si>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</si>
  <si>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</si>
  <si>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</si>
  <si>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</si>
  <si>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</si>
  <si>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</si>
  <si>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</si>
  <si>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</si>
  <si>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</si>
  <si>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</si>
  <si>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</si>
  <si>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</si>
  <si>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</si>
  <si>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</si>
  <si>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</si>
  <si>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</si>
  <si>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</si>
  <si>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</si>
  <si>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</si>
  <si>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</si>
  <si>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</si>
  <si>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</si>
  <si>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</si>
  <si>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</si>
  <si>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</si>
  <si>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</si>
  <si>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</si>
  <si>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</si>
  <si>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</si>
  <si>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</si>
  <si>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</si>
  <si>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</si>
  <si>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</si>
  <si>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</si>
  <si>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</si>
  <si>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</si>
  <si>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</si>
  <si>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</si>
  <si>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</si>
  <si>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</si>
  <si>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</si>
  <si>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</si>
  <si>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</si>
  <si>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</si>
  <si>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</si>
  <si>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</si>
  <si>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</si>
  <si>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</si>
  <si>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</si>
  <si>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</si>
  <si>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</si>
  <si>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</si>
  <si>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</si>
  <si>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</si>
  <si>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</si>
  <si>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</si>
  <si>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</si>
  <si>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</si>
  <si>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</si>
  <si>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</si>
  <si>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</si>
  <si>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</si>
  <si>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</si>
  <si>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</si>
  <si>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</si>
  <si>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</si>
  <si>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</si>
  <si>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</si>
  <si>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</si>
  <si>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</si>
  <si>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</si>
  <si>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</si>
  <si>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</si>
  <si>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</si>
  <si>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</si>
  <si>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</si>
  <si>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</si>
  <si>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</si>
  <si>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</si>
  <si>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</si>
  <si>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</si>
  <si>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</si>
  <si>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</si>
  <si>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</si>
  <si>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</si>
  <si>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</si>
  <si>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</si>
  <si>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</si>
  <si>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</si>
  <si>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</si>
  <si>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</si>
  <si>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</si>
  <si>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</si>
  <si>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</si>
  <si>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</si>
  <si>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</si>
  <si>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</si>
  <si>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</si>
  <si>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</si>
  <si>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</si>
  <si>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</si>
  <si>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</si>
  <si>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</si>
  <si>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</si>
  <si>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</si>
  <si>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</si>
  <si>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</si>
  <si>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</si>
  <si>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</si>
  <si>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</si>
  <si>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</si>
  <si>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</si>
  <si>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</si>
  <si>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</si>
  <si>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</si>
  <si>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</si>
  <si>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</si>
  <si>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</si>
  <si>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</si>
  <si>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</si>
  <si>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</si>
  <si>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</si>
  <si>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</si>
  <si>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</si>
  <si>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</si>
  <si>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</si>
  <si>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</si>
  <si>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</si>
  <si>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</si>
  <si>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</si>
  <si>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</si>
  <si>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</si>
  <si>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</si>
  <si>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</si>
  <si>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</si>
  <si>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</si>
  <si>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</si>
  <si>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</si>
  <si>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</si>
  <si>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</si>
  <si>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</si>
  <si>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</si>
  <si>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</si>
  <si>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</si>
  <si>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</si>
  <si>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</si>
  <si>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</si>
  <si>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</si>
  <si>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</si>
  <si>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</si>
  <si>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</si>
  <si>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</si>
  <si>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</si>
  <si>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</si>
  <si>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</si>
  <si>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</si>
  <si>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</si>
  <si>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</si>
  <si>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</si>
  <si>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</si>
  <si>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26100</t>
  </si>
  <si>
    <t>京都市</t>
  </si>
  <si>
    <t>26100_令和4年度</t>
  </si>
  <si>
    <t>26100_令和6年度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</si>
  <si>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</si>
  <si>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</si>
  <si>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</si>
  <si>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</si>
  <si>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</si>
  <si>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</si>
  <si>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</si>
  <si>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</si>
  <si>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</si>
  <si>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</si>
  <si>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</si>
  <si>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</si>
  <si>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</si>
  <si>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</si>
  <si>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</si>
  <si>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</si>
  <si>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</si>
  <si>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</si>
  <si>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</si>
  <si>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</si>
  <si>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</si>
  <si>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</si>
  <si>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</si>
  <si>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</si>
  <si>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</si>
  <si>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</si>
  <si>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</si>
  <si>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</si>
  <si>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</si>
  <si>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</si>
  <si>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</si>
  <si>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</si>
  <si>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</si>
  <si>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</si>
  <si>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</si>
  <si>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</si>
  <si>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</si>
  <si>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</si>
  <si>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</si>
  <si>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</si>
  <si>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</si>
  <si>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</si>
  <si>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</si>
  <si>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</si>
  <si>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</si>
  <si>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</si>
  <si>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</si>
  <si>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</si>
  <si>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</si>
  <si>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</si>
  <si>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</si>
  <si>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</si>
  <si>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</si>
  <si>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</si>
  <si>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</si>
  <si>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</si>
  <si>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</si>
  <si>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</si>
  <si>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</si>
  <si>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</si>
  <si>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</si>
  <si>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</si>
  <si>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</si>
  <si>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</si>
  <si>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</si>
  <si>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</si>
  <si>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</si>
  <si>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</si>
  <si>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</si>
  <si>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</si>
  <si>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</si>
  <si>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</si>
  <si>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</si>
  <si>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26202</t>
  </si>
  <si>
    <t>舞鶴市</t>
  </si>
  <si>
    <t>26202_令和4年度</t>
  </si>
  <si>
    <t>26202_令和6年度</t>
  </si>
  <si>
    <t>26201</t>
  </si>
  <si>
    <t>福知山市</t>
  </si>
  <si>
    <t>26201_令和4年度</t>
  </si>
  <si>
    <t>26201_令和6年度</t>
  </si>
  <si>
    <t>26207</t>
  </si>
  <si>
    <t>城陽市</t>
  </si>
  <si>
    <t>26207_令和4年度</t>
  </si>
  <si>
    <t>26207_令和6年度</t>
  </si>
  <si>
    <t>26204</t>
  </si>
  <si>
    <t>宇治市</t>
  </si>
  <si>
    <t>26204_令和4年度</t>
  </si>
  <si>
    <t>26204_令和6年度</t>
  </si>
  <si>
    <t>26203</t>
  </si>
  <si>
    <t>綾部市</t>
  </si>
  <si>
    <t>26203_令和4年度</t>
  </si>
  <si>
    <t>26203_令和6年度</t>
  </si>
  <si>
    <t>26465</t>
  </si>
  <si>
    <t>与謝野町</t>
  </si>
  <si>
    <t>26465_令和4年度</t>
  </si>
  <si>
    <t>26465_令和6年度</t>
  </si>
  <si>
    <t>26366</t>
  </si>
  <si>
    <t>精華町</t>
  </si>
  <si>
    <t>26366_令和4年度</t>
  </si>
  <si>
    <t>26366_令和6年度</t>
  </si>
  <si>
    <t>26322</t>
  </si>
  <si>
    <t>久御山町</t>
  </si>
  <si>
    <t>26322_令和4年度</t>
  </si>
  <si>
    <t>26322_令和6年度</t>
  </si>
  <si>
    <t>26367</t>
  </si>
  <si>
    <t>南山城村</t>
  </si>
  <si>
    <t>26367_令和4年度</t>
  </si>
  <si>
    <t>26367_令和6年度</t>
  </si>
  <si>
    <t>26211</t>
  </si>
  <si>
    <t>京田辺市</t>
  </si>
  <si>
    <t>26211_令和4年度</t>
  </si>
  <si>
    <t>26211_令和6年度</t>
  </si>
  <si>
    <t>26210</t>
  </si>
  <si>
    <t>八幡市</t>
  </si>
  <si>
    <t>26210_令和4年度</t>
  </si>
  <si>
    <t>26210_令和6年度</t>
  </si>
  <si>
    <t>26208</t>
  </si>
  <si>
    <t>向日市</t>
  </si>
  <si>
    <t>26208_令和4年度</t>
  </si>
  <si>
    <t>26208_令和6年度</t>
  </si>
  <si>
    <t>26365</t>
  </si>
  <si>
    <t>和束町</t>
  </si>
  <si>
    <t>26365_令和4年度</t>
  </si>
  <si>
    <t>26365_令和6年度</t>
  </si>
  <si>
    <t>26463</t>
  </si>
  <si>
    <t>伊根町</t>
  </si>
  <si>
    <t>26463_令和4年度</t>
  </si>
  <si>
    <t>26463_令和6年度</t>
  </si>
  <si>
    <t>26343</t>
  </si>
  <si>
    <t>井手町</t>
  </si>
  <si>
    <t>26343_令和4年度</t>
  </si>
  <si>
    <t>26343_令和6年度</t>
  </si>
  <si>
    <t>26364</t>
  </si>
  <si>
    <t>笠置町</t>
  </si>
  <si>
    <t>26364_令和4年度</t>
  </si>
  <si>
    <t>26364_令和6年度</t>
  </si>
  <si>
    <t>26303</t>
  </si>
  <si>
    <t>大山崎町</t>
  </si>
  <si>
    <t>26303_令和4年度</t>
  </si>
  <si>
    <t>26303_令和6年度</t>
  </si>
  <si>
    <t>26205</t>
  </si>
  <si>
    <t>宮津市</t>
  </si>
  <si>
    <t>26205_令和4年度</t>
  </si>
  <si>
    <t>26205_令和6年度</t>
  </si>
  <si>
    <t>26344</t>
  </si>
  <si>
    <t>宇治田原町</t>
  </si>
  <si>
    <t>26344_令和4年度</t>
  </si>
  <si>
    <t>26344_令和6年度</t>
  </si>
  <si>
    <t>26212</t>
  </si>
  <si>
    <t>京丹後市</t>
  </si>
  <si>
    <t>26212_令和4年度</t>
  </si>
  <si>
    <t>26212_令和6年度</t>
  </si>
  <si>
    <t>26213</t>
  </si>
  <si>
    <t>南丹市</t>
  </si>
  <si>
    <t>26213_令和4年度</t>
  </si>
  <si>
    <t>26213_令和6年度</t>
  </si>
  <si>
    <t>26407</t>
  </si>
  <si>
    <t>京丹波町</t>
  </si>
  <si>
    <t>26407_令和4年度</t>
  </si>
  <si>
    <t>26407_令和6年度</t>
  </si>
  <si>
    <t>03206_令和6年度</t>
  </si>
  <si>
    <t>03206</t>
  </si>
  <si>
    <t>北上市</t>
  </si>
  <si>
    <t>03205_令和6年度</t>
  </si>
  <si>
    <t>03205</t>
  </si>
  <si>
    <t>花巻市</t>
  </si>
  <si>
    <t>03206_令和4年度</t>
  </si>
  <si>
    <t>03205_令和4年度</t>
  </si>
  <si>
    <t>33203_平成2年度</t>
  </si>
  <si>
    <t>33203</t>
  </si>
  <si>
    <t>津山市</t>
  </si>
  <si>
    <t>33203_平成17年度</t>
  </si>
  <si>
    <t>33203_平成18年度</t>
  </si>
  <si>
    <t>33203_平成19年度</t>
  </si>
  <si>
    <t>33203_平成20年度</t>
  </si>
  <si>
    <t>33203_平成21年度</t>
  </si>
  <si>
    <t>33203_平成22年度</t>
  </si>
  <si>
    <t>33203_平成23年度</t>
  </si>
  <si>
    <t>33203_平成24年度</t>
  </si>
  <si>
    <t>33203_平成25年度</t>
  </si>
  <si>
    <t>33203_平成26年度</t>
  </si>
  <si>
    <t>33203_平成27年度</t>
  </si>
  <si>
    <t>33203_平成28年度</t>
  </si>
  <si>
    <t>33203_平成29年度</t>
  </si>
  <si>
    <t>33203_平成30年度</t>
  </si>
  <si>
    <t>33203_令和元年度</t>
  </si>
  <si>
    <t>33203_令和2年度</t>
  </si>
  <si>
    <t>33203_令和3年度</t>
  </si>
  <si>
    <t>33203_令和4年度</t>
  </si>
  <si>
    <t>33203_令和5年度</t>
  </si>
  <si>
    <t>33203_令和6年度</t>
  </si>
  <si>
    <t>20220_平成2年度</t>
  </si>
  <si>
    <t>20220</t>
  </si>
  <si>
    <t>安曇野市</t>
  </si>
  <si>
    <t>20220_平成17年度</t>
  </si>
  <si>
    <t>20220_平成18年度</t>
  </si>
  <si>
    <t>20220_平成19年度</t>
  </si>
  <si>
    <t>20220_平成20年度</t>
  </si>
  <si>
    <t>20220_平成21年度</t>
  </si>
  <si>
    <t>20220_平成22年度</t>
  </si>
  <si>
    <t>20220_平成23年度</t>
  </si>
  <si>
    <t>20220_平成24年度</t>
  </si>
  <si>
    <t>20220_平成25年度</t>
  </si>
  <si>
    <t>20220_平成26年度</t>
  </si>
  <si>
    <t>20220_平成27年度</t>
  </si>
  <si>
    <t>20220_平成28年度</t>
  </si>
  <si>
    <t>20220_平成29年度</t>
  </si>
  <si>
    <t>20220_平成30年度</t>
  </si>
  <si>
    <t>20220_令和元年度</t>
  </si>
  <si>
    <t>20220_令和2年度</t>
  </si>
  <si>
    <t>20220_令和3年度</t>
  </si>
  <si>
    <t>20220_令和4年度</t>
  </si>
  <si>
    <t>20220_令和5年度</t>
  </si>
  <si>
    <t>20220_令和6年度</t>
  </si>
  <si>
    <t>20205_平成2年度</t>
  </si>
  <si>
    <t>20205</t>
  </si>
  <si>
    <t>飯田市</t>
  </si>
  <si>
    <t>20205_平成17年度</t>
  </si>
  <si>
    <t>20205_平成18年度</t>
  </si>
  <si>
    <t>20205_平成19年度</t>
  </si>
  <si>
    <t>20205_平成20年度</t>
  </si>
  <si>
    <t>20205_平成21年度</t>
  </si>
  <si>
    <t>20205_平成22年度</t>
  </si>
  <si>
    <t>20205_平成23年度</t>
  </si>
  <si>
    <t>20205_平成24年度</t>
  </si>
  <si>
    <t>20205_平成25年度</t>
  </si>
  <si>
    <t>20205_平成26年度</t>
  </si>
  <si>
    <t>20205_平成27年度</t>
  </si>
  <si>
    <t>20205_平成28年度</t>
  </si>
  <si>
    <t>20205_平成29年度</t>
  </si>
  <si>
    <t>20205_平成30年度</t>
  </si>
  <si>
    <t>20205_令和元年度</t>
  </si>
  <si>
    <t>20205_令和2年度</t>
  </si>
  <si>
    <t>20205_令和3年度</t>
  </si>
  <si>
    <t>20205_令和4年度</t>
  </si>
  <si>
    <t>20205_令和5年度</t>
  </si>
  <si>
    <t>20205_令和6年度</t>
  </si>
  <si>
    <t>06204_平成2年度</t>
  </si>
  <si>
    <t>06204</t>
  </si>
  <si>
    <t>酒田市</t>
  </si>
  <si>
    <t>06204_平成17年度</t>
  </si>
  <si>
    <t>06204_平成18年度</t>
  </si>
  <si>
    <t>06204_平成19年度</t>
  </si>
  <si>
    <t>06204_平成20年度</t>
  </si>
  <si>
    <t>06204_平成21年度</t>
  </si>
  <si>
    <t>06204_平成22年度</t>
  </si>
  <si>
    <t>06204_平成23年度</t>
  </si>
  <si>
    <t>06204_平成24年度</t>
  </si>
  <si>
    <t>06204_平成25年度</t>
  </si>
  <si>
    <t>06204_平成26年度</t>
  </si>
  <si>
    <t>06204_平成27年度</t>
  </si>
  <si>
    <t>06204_平成28年度</t>
  </si>
  <si>
    <t>06204_平成29年度</t>
  </si>
  <si>
    <t>06204_平成30年度</t>
  </si>
  <si>
    <t>06204_令和元年度</t>
  </si>
  <si>
    <t>06204_令和2年度</t>
  </si>
  <si>
    <t>06204_令和3年度</t>
  </si>
  <si>
    <t>06204_令和4年度</t>
  </si>
  <si>
    <t>06204_令和5年度</t>
  </si>
  <si>
    <t>06204_令和6年度</t>
  </si>
  <si>
    <t>22209_平成2年度</t>
  </si>
  <si>
    <t>22209</t>
  </si>
  <si>
    <t>島田市</t>
  </si>
  <si>
    <t>22209_平成17年度</t>
  </si>
  <si>
    <t>22209_平成18年度</t>
  </si>
  <si>
    <t>22209_平成19年度</t>
  </si>
  <si>
    <t>22209_平成20年度</t>
  </si>
  <si>
    <t>22209_平成21年度</t>
  </si>
  <si>
    <t>22209_平成22年度</t>
  </si>
  <si>
    <t>22209_平成23年度</t>
  </si>
  <si>
    <t>22209_平成24年度</t>
  </si>
  <si>
    <t>22209_平成25年度</t>
  </si>
  <si>
    <t>22209_平成26年度</t>
  </si>
  <si>
    <t>22209_平成27年度</t>
  </si>
  <si>
    <t>22209_平成28年度</t>
  </si>
  <si>
    <t>22209_平成29年度</t>
  </si>
  <si>
    <t>22209_平成30年度</t>
  </si>
  <si>
    <t>22209_令和元年度</t>
  </si>
  <si>
    <t>22209_令和2年度</t>
  </si>
  <si>
    <t>22209_令和3年度</t>
  </si>
  <si>
    <t>22209_令和4年度</t>
  </si>
  <si>
    <t>22209_令和5年度</t>
  </si>
  <si>
    <t>22209_令和6年度</t>
  </si>
  <si>
    <t>28206_平成2年度</t>
  </si>
  <si>
    <t>28206</t>
  </si>
  <si>
    <t>芦屋市</t>
  </si>
  <si>
    <t>28206_平成17年度</t>
  </si>
  <si>
    <t>28206_平成18年度</t>
  </si>
  <si>
    <t>28206_平成19年度</t>
  </si>
  <si>
    <t>28206_平成20年度</t>
  </si>
  <si>
    <t>28206_平成21年度</t>
  </si>
  <si>
    <t>28206_平成22年度</t>
  </si>
  <si>
    <t>28206_平成23年度</t>
  </si>
  <si>
    <t>28206_平成24年度</t>
  </si>
  <si>
    <t>28206_平成25年度</t>
  </si>
  <si>
    <t>28206_平成26年度</t>
  </si>
  <si>
    <t>28206_平成27年度</t>
  </si>
  <si>
    <t>28206_平成28年度</t>
  </si>
  <si>
    <t>28206_平成29年度</t>
  </si>
  <si>
    <t>28206_平成30年度</t>
  </si>
  <si>
    <t>28206_令和元年度</t>
  </si>
  <si>
    <t>28206_令和2年度</t>
  </si>
  <si>
    <t>28206_令和3年度</t>
  </si>
  <si>
    <t>28206_令和4年度</t>
  </si>
  <si>
    <t>28206_令和5年度</t>
  </si>
  <si>
    <t>28206_令和6年度</t>
  </si>
  <si>
    <t>08232_平成2年度</t>
  </si>
  <si>
    <t>08232</t>
  </si>
  <si>
    <t>神栖市</t>
  </si>
  <si>
    <t>08232_平成17年度</t>
  </si>
  <si>
    <t>08232_平成18年度</t>
  </si>
  <si>
    <t>08232_平成19年度</t>
  </si>
  <si>
    <t>08232_平成20年度</t>
  </si>
  <si>
    <t>08232_平成21年度</t>
  </si>
  <si>
    <t>08232_平成22年度</t>
  </si>
  <si>
    <t>08232_平成23年度</t>
  </si>
  <si>
    <t>08232_平成24年度</t>
  </si>
  <si>
    <t>08232_平成25年度</t>
  </si>
  <si>
    <t>08232_平成26年度</t>
  </si>
  <si>
    <t>08232_平成27年度</t>
  </si>
  <si>
    <t>08232_平成28年度</t>
  </si>
  <si>
    <t>08232_平成29年度</t>
  </si>
  <si>
    <t>08232_平成30年度</t>
  </si>
  <si>
    <t>08232_令和元年度</t>
  </si>
  <si>
    <t>08232_令和2年度</t>
  </si>
  <si>
    <t>08232_令和3年度</t>
  </si>
  <si>
    <t>08232_令和4年度</t>
  </si>
  <si>
    <t>08232_令和5年度</t>
  </si>
  <si>
    <t>08232_令和6年度</t>
  </si>
  <si>
    <t>23230_平成2年度</t>
  </si>
  <si>
    <t>23230</t>
  </si>
  <si>
    <t>日進市</t>
  </si>
  <si>
    <t>23230_平成17年度</t>
  </si>
  <si>
    <t>23230_平成18年度</t>
  </si>
  <si>
    <t>23230_平成19年度</t>
  </si>
  <si>
    <t>23230_平成20年度</t>
  </si>
  <si>
    <t>23230_平成21年度</t>
  </si>
  <si>
    <t>23230_平成22年度</t>
  </si>
  <si>
    <t>23230_平成23年度</t>
  </si>
  <si>
    <t>23230_平成24年度</t>
  </si>
  <si>
    <t>23230_平成25年度</t>
  </si>
  <si>
    <t>23230_平成26年度</t>
  </si>
  <si>
    <t>23230_平成27年度</t>
  </si>
  <si>
    <t>23230_平成28年度</t>
  </si>
  <si>
    <t>23230_平成29年度</t>
  </si>
  <si>
    <t>23230_平成30年度</t>
  </si>
  <si>
    <t>23230_令和元年度</t>
  </si>
  <si>
    <t>23230_令和2年度</t>
  </si>
  <si>
    <t>23230_令和3年度</t>
  </si>
  <si>
    <t>23230_令和4年度</t>
  </si>
  <si>
    <t>23230_令和5年度</t>
  </si>
  <si>
    <t>23230_令和6年度</t>
  </si>
  <si>
    <t>09205_平成2年度</t>
  </si>
  <si>
    <t>09205</t>
  </si>
  <si>
    <t>鹿沼市</t>
  </si>
  <si>
    <t>09205_平成17年度</t>
  </si>
  <si>
    <t>09205_平成18年度</t>
  </si>
  <si>
    <t>09205_平成19年度</t>
  </si>
  <si>
    <t>09205_平成20年度</t>
  </si>
  <si>
    <t>09205_平成21年度</t>
  </si>
  <si>
    <t>09205_平成22年度</t>
  </si>
  <si>
    <t>09205_平成23年度</t>
  </si>
  <si>
    <t>09205_平成24年度</t>
  </si>
  <si>
    <t>09205_平成25年度</t>
  </si>
  <si>
    <t>09205_平成26年度</t>
  </si>
  <si>
    <t>09205_平成27年度</t>
  </si>
  <si>
    <t>09205_平成28年度</t>
  </si>
  <si>
    <t>09205_平成29年度</t>
  </si>
  <si>
    <t>09205_平成30年度</t>
  </si>
  <si>
    <t>09205_令和元年度</t>
  </si>
  <si>
    <t>09205_令和2年度</t>
  </si>
  <si>
    <t>09205_令和3年度</t>
  </si>
  <si>
    <t>09205_令和4年度</t>
  </si>
  <si>
    <t>09205_令和5年度</t>
  </si>
  <si>
    <t>09205_令和6年度</t>
  </si>
  <si>
    <t>13225_平成2年度</t>
  </si>
  <si>
    <t>13225</t>
  </si>
  <si>
    <t>稲城市</t>
  </si>
  <si>
    <t>13225_平成17年度</t>
  </si>
  <si>
    <t>13225_平成18年度</t>
  </si>
  <si>
    <t>13225_平成19年度</t>
  </si>
  <si>
    <t>13225_平成20年度</t>
  </si>
  <si>
    <t>13225_平成21年度</t>
  </si>
  <si>
    <t>13225_平成22年度</t>
  </si>
  <si>
    <t>13225_平成23年度</t>
  </si>
  <si>
    <t>13225_平成24年度</t>
  </si>
  <si>
    <t>13225_平成25年度</t>
  </si>
  <si>
    <t>13225_平成26年度</t>
  </si>
  <si>
    <t>13225_平成27年度</t>
  </si>
  <si>
    <t>13225_平成28年度</t>
  </si>
  <si>
    <t>13225_平成29年度</t>
  </si>
  <si>
    <t>13225_平成30年度</t>
  </si>
  <si>
    <t>13225_令和元年度</t>
  </si>
  <si>
    <t>13225_令和2年度</t>
  </si>
  <si>
    <t>13225_令和3年度</t>
  </si>
  <si>
    <t>13225_令和4年度</t>
  </si>
  <si>
    <t>13225_令和5年度</t>
  </si>
  <si>
    <t>13225_令和6年度</t>
  </si>
  <si>
    <t>11234_平成2年度</t>
  </si>
  <si>
    <t>11234</t>
  </si>
  <si>
    <t>八潮市</t>
  </si>
  <si>
    <t>11234_平成17年度</t>
  </si>
  <si>
    <t>11234_平成18年度</t>
  </si>
  <si>
    <t>11234_平成19年度</t>
  </si>
  <si>
    <t>11234_平成20年度</t>
  </si>
  <si>
    <t>11234_平成21年度</t>
  </si>
  <si>
    <t>11234_平成22年度</t>
  </si>
  <si>
    <t>11234_平成23年度</t>
  </si>
  <si>
    <t>11234_平成24年度</t>
  </si>
  <si>
    <t>11234_平成25年度</t>
  </si>
  <si>
    <t>11234_平成26年度</t>
  </si>
  <si>
    <t>11234_平成27年度</t>
  </si>
  <si>
    <t>11234_平成28年度</t>
  </si>
  <si>
    <t>11234_平成29年度</t>
  </si>
  <si>
    <t>11234_平成30年度</t>
  </si>
  <si>
    <t>11234_令和元年度</t>
  </si>
  <si>
    <t>11234_令和2年度</t>
  </si>
  <si>
    <t>11234_令和3年度</t>
  </si>
  <si>
    <t>11234_令和4年度</t>
  </si>
  <si>
    <t>11234_令和5年度</t>
  </si>
  <si>
    <t>11234_令和6年度</t>
  </si>
  <si>
    <t>23223_平成2年度</t>
  </si>
  <si>
    <t>23223</t>
  </si>
  <si>
    <t>大府市</t>
  </si>
  <si>
    <t>23223_平成17年度</t>
  </si>
  <si>
    <t>23223_平成18年度</t>
  </si>
  <si>
    <t>23223_平成19年度</t>
  </si>
  <si>
    <t>23223_平成20年度</t>
  </si>
  <si>
    <t>23223_平成21年度</t>
  </si>
  <si>
    <t>23223_平成22年度</t>
  </si>
  <si>
    <t>23223_平成23年度</t>
  </si>
  <si>
    <t>23223_平成24年度</t>
  </si>
  <si>
    <t>23223_平成25年度</t>
  </si>
  <si>
    <t>23223_平成26年度</t>
  </si>
  <si>
    <t>23223_平成27年度</t>
  </si>
  <si>
    <t>23223_平成28年度</t>
  </si>
  <si>
    <t>23223_平成29年度</t>
  </si>
  <si>
    <t>23223_平成30年度</t>
  </si>
  <si>
    <t>23223_令和元年度</t>
  </si>
  <si>
    <t>23223_令和2年度</t>
  </si>
  <si>
    <t>23223_令和3年度</t>
  </si>
  <si>
    <t>23223_令和4年度</t>
  </si>
  <si>
    <t>23223_令和5年度</t>
  </si>
  <si>
    <t>23223_令和6年度</t>
  </si>
  <si>
    <t>15206_平成2年度</t>
  </si>
  <si>
    <t>15206</t>
  </si>
  <si>
    <t>新発田市</t>
  </si>
  <si>
    <t>15206_平成17年度</t>
  </si>
  <si>
    <t>15206_平成18年度</t>
  </si>
  <si>
    <t>15206_平成19年度</t>
  </si>
  <si>
    <t>15206_平成20年度</t>
  </si>
  <si>
    <t>15206_平成21年度</t>
  </si>
  <si>
    <t>15206_平成22年度</t>
  </si>
  <si>
    <t>15206_平成23年度</t>
  </si>
  <si>
    <t>15206_平成24年度</t>
  </si>
  <si>
    <t>15206_平成25年度</t>
  </si>
  <si>
    <t>15206_平成26年度</t>
  </si>
  <si>
    <t>15206_平成27年度</t>
  </si>
  <si>
    <t>15206_平成28年度</t>
  </si>
  <si>
    <t>15206_平成29年度</t>
  </si>
  <si>
    <t>15206_平成30年度</t>
  </si>
  <si>
    <t>15206_令和元年度</t>
  </si>
  <si>
    <t>15206_令和2年度</t>
  </si>
  <si>
    <t>15206_令和3年度</t>
  </si>
  <si>
    <t>15206_令和4年度</t>
  </si>
  <si>
    <t>15206_令和5年度</t>
  </si>
  <si>
    <t>15206_令和6年度</t>
  </si>
  <si>
    <t>15204_平成2年度</t>
  </si>
  <si>
    <t>15204</t>
  </si>
  <si>
    <t>三条市</t>
  </si>
  <si>
    <t>15204_平成17年度</t>
  </si>
  <si>
    <t>15204_平成18年度</t>
  </si>
  <si>
    <t>15204_平成19年度</t>
  </si>
  <si>
    <t>15204_平成20年度</t>
  </si>
  <si>
    <t>15204_平成21年度</t>
  </si>
  <si>
    <t>15204_平成22年度</t>
  </si>
  <si>
    <t>15204_平成23年度</t>
  </si>
  <si>
    <t>15204_平成24年度</t>
  </si>
  <si>
    <t>15204_平成25年度</t>
  </si>
  <si>
    <t>15204_平成26年度</t>
  </si>
  <si>
    <t>15204_平成27年度</t>
  </si>
  <si>
    <t>15204_平成28年度</t>
  </si>
  <si>
    <t>15204_平成29年度</t>
  </si>
  <si>
    <t>15204_平成30年度</t>
  </si>
  <si>
    <t>15204_令和元年度</t>
  </si>
  <si>
    <t>15204_令和2年度</t>
  </si>
  <si>
    <t>15204_令和3年度</t>
  </si>
  <si>
    <t>15204_令和4年度</t>
  </si>
  <si>
    <t>15204_令和5年度</t>
  </si>
  <si>
    <t>15204_令和6年度</t>
  </si>
  <si>
    <t>03206_平成2年度</t>
  </si>
  <si>
    <t>03206_平成17年度</t>
  </si>
  <si>
    <t>03206_平成18年度</t>
  </si>
  <si>
    <t>03206_平成19年度</t>
  </si>
  <si>
    <t>03206_平成20年度</t>
  </si>
  <si>
    <t>03206_平成21年度</t>
  </si>
  <si>
    <t>03206_平成22年度</t>
  </si>
  <si>
    <t>03206_平成23年度</t>
  </si>
  <si>
    <t>03206_平成24年度</t>
  </si>
  <si>
    <t>03206_平成25年度</t>
  </si>
  <si>
    <t>03206_平成26年度</t>
  </si>
  <si>
    <t>03206_平成27年度</t>
  </si>
  <si>
    <t>03206_平成28年度</t>
  </si>
  <si>
    <t>03206_平成29年度</t>
  </si>
  <si>
    <t>03206_平成30年度</t>
  </si>
  <si>
    <t>03206_令和元年度</t>
  </si>
  <si>
    <t>03206_令和2年度</t>
  </si>
  <si>
    <t>03206_令和3年度</t>
  </si>
  <si>
    <t>03206_令和5年度</t>
  </si>
  <si>
    <t>46215_平成2年度</t>
  </si>
  <si>
    <t>46215</t>
  </si>
  <si>
    <t>薩摩川内市</t>
  </si>
  <si>
    <t>46215_平成17年度</t>
  </si>
  <si>
    <t>46215_平成18年度</t>
  </si>
  <si>
    <t>46215_平成19年度</t>
  </si>
  <si>
    <t>46215_平成20年度</t>
  </si>
  <si>
    <t>46215_平成21年度</t>
  </si>
  <si>
    <t>46215_平成22年度</t>
  </si>
  <si>
    <t>46215_平成23年度</t>
  </si>
  <si>
    <t>46215_平成24年度</t>
  </si>
  <si>
    <t>46215_平成25年度</t>
  </si>
  <si>
    <t>46215_平成26年度</t>
  </si>
  <si>
    <t>46215_平成27年度</t>
  </si>
  <si>
    <t>46215_平成28年度</t>
  </si>
  <si>
    <t>46215_平成29年度</t>
  </si>
  <si>
    <t>46215_平成30年度</t>
  </si>
  <si>
    <t>46215_令和元年度</t>
  </si>
  <si>
    <t>46215_令和2年度</t>
  </si>
  <si>
    <t>46215_令和3年度</t>
  </si>
  <si>
    <t>46215_令和4年度</t>
  </si>
  <si>
    <t>46215_令和5年度</t>
  </si>
  <si>
    <t>46215_令和6年度</t>
  </si>
  <si>
    <t>03205_平成2年度</t>
  </si>
  <si>
    <t>03205_平成17年度</t>
  </si>
  <si>
    <t>03205_平成18年度</t>
  </si>
  <si>
    <t>03205_平成19年度</t>
  </si>
  <si>
    <t>03205_平成20年度</t>
  </si>
  <si>
    <t>03205_平成21年度</t>
  </si>
  <si>
    <t>03205_平成22年度</t>
  </si>
  <si>
    <t>03205_平成23年度</t>
  </si>
  <si>
    <t>03205_平成24年度</t>
  </si>
  <si>
    <t>03205_平成25年度</t>
  </si>
  <si>
    <t>03205_平成26年度</t>
  </si>
  <si>
    <t>03205_平成27年度</t>
  </si>
  <si>
    <t>03205_平成28年度</t>
  </si>
  <si>
    <t>03205_平成29年度</t>
  </si>
  <si>
    <t>03205_平成30年度</t>
  </si>
  <si>
    <t>03205_令和元年度</t>
  </si>
  <si>
    <t>03205_令和2年度</t>
  </si>
  <si>
    <t>03205_令和3年度</t>
  </si>
  <si>
    <t>03205_令和5年度</t>
  </si>
  <si>
    <t>11212_平成2年度</t>
  </si>
  <si>
    <t>11212</t>
  </si>
  <si>
    <t>東松山市</t>
  </si>
  <si>
    <t>11212_平成17年度</t>
  </si>
  <si>
    <t>11212_平成18年度</t>
  </si>
  <si>
    <t>11212_平成19年度</t>
  </si>
  <si>
    <t>11212_平成20年度</t>
  </si>
  <si>
    <t>11212_平成21年度</t>
  </si>
  <si>
    <t>11212_平成22年度</t>
  </si>
  <si>
    <t>11212_平成23年度</t>
  </si>
  <si>
    <t>11212_平成24年度</t>
  </si>
  <si>
    <t>11212_平成25年度</t>
  </si>
  <si>
    <t>11212_平成26年度</t>
  </si>
  <si>
    <t>11212_平成27年度</t>
  </si>
  <si>
    <t>11212_平成28年度</t>
  </si>
  <si>
    <t>11212_平成29年度</t>
  </si>
  <si>
    <t>11212_平成30年度</t>
  </si>
  <si>
    <t>11212_令和元年度</t>
  </si>
  <si>
    <t>11212_令和2年度</t>
  </si>
  <si>
    <t>11212_令和3年度</t>
  </si>
  <si>
    <t>11212_令和4年度</t>
  </si>
  <si>
    <t>11212_令和5年度</t>
  </si>
  <si>
    <t>11212_令和6年度</t>
  </si>
  <si>
    <t>16211_平成2年度</t>
  </si>
  <si>
    <t>16211</t>
  </si>
  <si>
    <t>射水市</t>
  </si>
  <si>
    <t>16211_平成17年度</t>
  </si>
  <si>
    <t>16211_平成18年度</t>
  </si>
  <si>
    <t>16211_平成19年度</t>
  </si>
  <si>
    <t>16211_平成20年度</t>
  </si>
  <si>
    <t>16211_平成21年度</t>
  </si>
  <si>
    <t>16211_平成22年度</t>
  </si>
  <si>
    <t>16211_平成23年度</t>
  </si>
  <si>
    <t>16211_平成24年度</t>
  </si>
  <si>
    <t>16211_平成25年度</t>
  </si>
  <si>
    <t>16211_平成26年度</t>
  </si>
  <si>
    <t>16211_平成27年度</t>
  </si>
  <si>
    <t>16211_平成28年度</t>
  </si>
  <si>
    <t>16211_平成29年度</t>
  </si>
  <si>
    <t>16211_平成30年度</t>
  </si>
  <si>
    <t>16211_令和元年度</t>
  </si>
  <si>
    <t>16211_令和2年度</t>
  </si>
  <si>
    <t>16211_令和3年度</t>
  </si>
  <si>
    <t>16211_令和4年度</t>
  </si>
  <si>
    <t>16211_令和5年度</t>
  </si>
  <si>
    <t>16211_令和6年度</t>
  </si>
  <si>
    <t>18210_平成2年度</t>
  </si>
  <si>
    <t>18210</t>
  </si>
  <si>
    <t>坂井市</t>
  </si>
  <si>
    <t>18210_平成17年度</t>
  </si>
  <si>
    <t>18210_平成18年度</t>
  </si>
  <si>
    <t>18210_平成19年度</t>
  </si>
  <si>
    <t>18210_平成20年度</t>
  </si>
  <si>
    <t>18210_平成21年度</t>
  </si>
  <si>
    <t>18210_平成22年度</t>
  </si>
  <si>
    <t>18210_平成23年度</t>
  </si>
  <si>
    <t>18210_平成24年度</t>
  </si>
  <si>
    <t>18210_平成25年度</t>
  </si>
  <si>
    <t>18210_平成26年度</t>
  </si>
  <si>
    <t>18210_平成27年度</t>
  </si>
  <si>
    <t>18210_平成28年度</t>
  </si>
  <si>
    <t>18210_平成29年度</t>
  </si>
  <si>
    <t>18210_平成30年度</t>
  </si>
  <si>
    <t>18210_令和元年度</t>
  </si>
  <si>
    <t>18210_令和2年度</t>
  </si>
  <si>
    <t>18210_令和3年度</t>
  </si>
  <si>
    <t>18210_令和4年度</t>
  </si>
  <si>
    <t>18210_令和5年度</t>
  </si>
  <si>
    <t>18210_令和6年度</t>
  </si>
  <si>
    <t>23237_平成2年度</t>
  </si>
  <si>
    <t>23237</t>
  </si>
  <si>
    <t>あま市</t>
  </si>
  <si>
    <t>23237_平成17年度</t>
  </si>
  <si>
    <t>23237_平成18年度</t>
  </si>
  <si>
    <t>23237_平成19年度</t>
  </si>
  <si>
    <t>23237_平成20年度</t>
  </si>
  <si>
    <t>23237_平成21年度</t>
  </si>
  <si>
    <t>23237_平成22年度</t>
  </si>
  <si>
    <t>23237_平成23年度</t>
  </si>
  <si>
    <t>23237_平成24年度</t>
  </si>
  <si>
    <t>23237_平成25年度</t>
  </si>
  <si>
    <t>23237_平成26年度</t>
  </si>
  <si>
    <t>23237_平成27年度</t>
  </si>
  <si>
    <t>23237_平成28年度</t>
  </si>
  <si>
    <t>23237_平成29年度</t>
  </si>
  <si>
    <t>23237_平成30年度</t>
  </si>
  <si>
    <t>23237_令和元年度</t>
  </si>
  <si>
    <t>23237_令和2年度</t>
  </si>
  <si>
    <t>23237_令和3年度</t>
  </si>
  <si>
    <t>23237_令和4年度</t>
  </si>
  <si>
    <t>23237_令和5年度</t>
  </si>
  <si>
    <t>23237_令和6年度</t>
  </si>
  <si>
    <t>25209_平成2年度</t>
  </si>
  <si>
    <t>25209</t>
  </si>
  <si>
    <t>甲賀市</t>
  </si>
  <si>
    <t>25209_平成17年度</t>
  </si>
  <si>
    <t>25209_平成18年度</t>
  </si>
  <si>
    <t>25209_平成19年度</t>
  </si>
  <si>
    <t>25209_平成20年度</t>
  </si>
  <si>
    <t>25209_平成21年度</t>
  </si>
  <si>
    <t>25209_平成22年度</t>
  </si>
  <si>
    <t>25209_平成23年度</t>
  </si>
  <si>
    <t>25209_平成24年度</t>
  </si>
  <si>
    <t>25209_平成25年度</t>
  </si>
  <si>
    <t>25209_平成26年度</t>
  </si>
  <si>
    <t>25209_平成27年度</t>
  </si>
  <si>
    <t>25209_平成28年度</t>
  </si>
  <si>
    <t>25209_平成29年度</t>
  </si>
  <si>
    <t>25209_平成30年度</t>
  </si>
  <si>
    <t>25209_令和元年度</t>
  </si>
  <si>
    <t>25209_令和2年度</t>
  </si>
  <si>
    <t>25209_令和3年度</t>
  </si>
  <si>
    <t>25209_令和4年度</t>
  </si>
  <si>
    <t>25209_令和5年度</t>
  </si>
  <si>
    <t>25209_令和6年度</t>
  </si>
  <si>
    <t>22216_平成2年度</t>
  </si>
  <si>
    <t>22216</t>
  </si>
  <si>
    <t>袋井市</t>
  </si>
  <si>
    <t>22216_平成17年度</t>
  </si>
  <si>
    <t>22216_平成18年度</t>
  </si>
  <si>
    <t>22216_平成19年度</t>
  </si>
  <si>
    <t>22216_平成20年度</t>
  </si>
  <si>
    <t>22216_平成21年度</t>
  </si>
  <si>
    <t>22216_平成22年度</t>
  </si>
  <si>
    <t>22216_平成23年度</t>
  </si>
  <si>
    <t>22216_平成24年度</t>
  </si>
  <si>
    <t>22216_平成25年度</t>
  </si>
  <si>
    <t>22216_平成26年度</t>
  </si>
  <si>
    <t>22216_平成27年度</t>
  </si>
  <si>
    <t>22216_平成28年度</t>
  </si>
  <si>
    <t>22216_平成29年度</t>
  </si>
  <si>
    <t>22216_平成30年度</t>
  </si>
  <si>
    <t>22216_令和元年度</t>
  </si>
  <si>
    <t>22216_令和2年度</t>
  </si>
  <si>
    <t>22216_令和3年度</t>
  </si>
  <si>
    <t>22216_令和4年度</t>
  </si>
  <si>
    <t>22216_令和5年度</t>
  </si>
  <si>
    <t>22216_令和6年度</t>
  </si>
  <si>
    <t>34204_平成2年度</t>
  </si>
  <si>
    <t>34204</t>
  </si>
  <si>
    <t>三原市</t>
  </si>
  <si>
    <t>34204_平成17年度</t>
  </si>
  <si>
    <t>34204_平成18年度</t>
  </si>
  <si>
    <t>34204_平成19年度</t>
  </si>
  <si>
    <t>34204_平成20年度</t>
  </si>
  <si>
    <t>34204_平成21年度</t>
  </si>
  <si>
    <t>34204_平成22年度</t>
  </si>
  <si>
    <t>34204_平成23年度</t>
  </si>
  <si>
    <t>34204_平成24年度</t>
  </si>
  <si>
    <t>34204_平成25年度</t>
  </si>
  <si>
    <t>34204_平成26年度</t>
  </si>
  <si>
    <t>34204_平成27年度</t>
  </si>
  <si>
    <t>34204_平成28年度</t>
  </si>
  <si>
    <t>34204_平成29年度</t>
  </si>
  <si>
    <t>34204_平成30年度</t>
  </si>
  <si>
    <t>34204_令和元年度</t>
  </si>
  <si>
    <t>34204_令和2年度</t>
  </si>
  <si>
    <t>34204_令和3年度</t>
  </si>
  <si>
    <t>34204_令和4年度</t>
  </si>
  <si>
    <t>34204_令和5年度</t>
  </si>
  <si>
    <t>34204_令和6年度</t>
  </si>
  <si>
    <t>28216_平成2年度</t>
  </si>
  <si>
    <t>28216</t>
  </si>
  <si>
    <t>高砂市</t>
  </si>
  <si>
    <t>28216_平成17年度</t>
  </si>
  <si>
    <t>28216_平成18年度</t>
  </si>
  <si>
    <t>28216_平成19年度</t>
  </si>
  <si>
    <t>28216_平成20年度</t>
  </si>
  <si>
    <t>28216_平成21年度</t>
  </si>
  <si>
    <t>28216_平成22年度</t>
  </si>
  <si>
    <t>28216_平成23年度</t>
  </si>
  <si>
    <t>28216_平成24年度</t>
  </si>
  <si>
    <t>28216_平成25年度</t>
  </si>
  <si>
    <t>28216_平成26年度</t>
  </si>
  <si>
    <t>28216_平成27年度</t>
  </si>
  <si>
    <t>28216_平成28年度</t>
  </si>
  <si>
    <t>28216_平成29年度</t>
  </si>
  <si>
    <t>28216_平成30年度</t>
  </si>
  <si>
    <t>28216_令和元年度</t>
  </si>
  <si>
    <t>28216_令和2年度</t>
  </si>
  <si>
    <t>28216_令和3年度</t>
  </si>
  <si>
    <t>28216_令和4年度</t>
  </si>
  <si>
    <t>28216_令和5年度</t>
  </si>
  <si>
    <t>28216_令和6年度</t>
  </si>
  <si>
    <t>26206_平成2年度</t>
  </si>
  <si>
    <t>26206</t>
  </si>
  <si>
    <t>亀岡市</t>
  </si>
  <si>
    <t>26206_平成17年度</t>
  </si>
  <si>
    <t>26206_平成18年度</t>
  </si>
  <si>
    <t>26206_平成19年度</t>
  </si>
  <si>
    <t>26206_平成20年度</t>
  </si>
  <si>
    <t>26206_平成21年度</t>
  </si>
  <si>
    <t>26206_平成22年度</t>
  </si>
  <si>
    <t>26206_平成23年度</t>
  </si>
  <si>
    <t>26206_平成24年度</t>
  </si>
  <si>
    <t>26206_平成25年度</t>
  </si>
  <si>
    <t>26206_平成26年度</t>
  </si>
  <si>
    <t>26206_平成27年度</t>
  </si>
  <si>
    <t>26206_平成28年度</t>
  </si>
  <si>
    <t>26206_平成29年度</t>
  </si>
  <si>
    <t>26206_平成30年度</t>
  </si>
  <si>
    <t>26206_令和元年度</t>
  </si>
  <si>
    <t>26206_令和2年度</t>
  </si>
  <si>
    <t>26206_令和3年度</t>
  </si>
  <si>
    <t>26206_令和4年度</t>
  </si>
  <si>
    <t>26206_令和5年度</t>
  </si>
  <si>
    <t>26206_令和6年度</t>
  </si>
  <si>
    <t>12210_平成2年度</t>
  </si>
  <si>
    <t>12210</t>
  </si>
  <si>
    <t>茂原市</t>
  </si>
  <si>
    <t>12210_平成17年度</t>
  </si>
  <si>
    <t>12210_平成18年度</t>
  </si>
  <si>
    <t>12210_平成19年度</t>
  </si>
  <si>
    <t>12210_平成20年度</t>
  </si>
  <si>
    <t>12210_平成21年度</t>
  </si>
  <si>
    <t>12210_平成22年度</t>
  </si>
  <si>
    <t>12210_平成23年度</t>
  </si>
  <si>
    <t>12210_平成24年度</t>
  </si>
  <si>
    <t>12210_平成25年度</t>
  </si>
  <si>
    <t>12210_平成26年度</t>
  </si>
  <si>
    <t>12210_平成27年度</t>
  </si>
  <si>
    <t>12210_平成28年度</t>
  </si>
  <si>
    <t>12210_平成29年度</t>
  </si>
  <si>
    <t>12210_平成30年度</t>
  </si>
  <si>
    <t>12210_令和元年度</t>
  </si>
  <si>
    <t>12210_令和2年度</t>
  </si>
  <si>
    <t>12210_令和3年度</t>
  </si>
  <si>
    <t>12210_令和4年度</t>
  </si>
  <si>
    <t>12210_令和5年度</t>
  </si>
  <si>
    <t>12210_令和6年度</t>
  </si>
  <si>
    <t>27224_平成2年度</t>
  </si>
  <si>
    <t>27224</t>
  </si>
  <si>
    <t>摂津市</t>
  </si>
  <si>
    <t>27224_平成17年度</t>
  </si>
  <si>
    <t>27224_平成18年度</t>
  </si>
  <si>
    <t>27224_平成19年度</t>
  </si>
  <si>
    <t>27224_平成20年度</t>
  </si>
  <si>
    <t>27224_平成21年度</t>
  </si>
  <si>
    <t>27224_平成22年度</t>
  </si>
  <si>
    <t>27224_平成23年度</t>
  </si>
  <si>
    <t>27224_平成24年度</t>
  </si>
  <si>
    <t>27224_平成25年度</t>
  </si>
  <si>
    <t>27224_平成26年度</t>
  </si>
  <si>
    <t>27224_平成27年度</t>
  </si>
  <si>
    <t>27224_平成28年度</t>
  </si>
  <si>
    <t>27224_平成29年度</t>
  </si>
  <si>
    <t>27224_平成30年度</t>
  </si>
  <si>
    <t>27224_令和元年度</t>
  </si>
  <si>
    <t>27224_令和2年度</t>
  </si>
  <si>
    <t>27224_令和3年度</t>
  </si>
  <si>
    <t>27224_令和4年度</t>
  </si>
  <si>
    <t>27224_令和5年度</t>
  </si>
  <si>
    <t>27224_令和6年度</t>
  </si>
  <si>
    <t>23234_平成2年度</t>
  </si>
  <si>
    <t>23234</t>
  </si>
  <si>
    <t>北名古屋市</t>
  </si>
  <si>
    <t>23234_平成17年度</t>
  </si>
  <si>
    <t>23234_平成18年度</t>
  </si>
  <si>
    <t>23234_平成19年度</t>
  </si>
  <si>
    <t>23234_平成20年度</t>
  </si>
  <si>
    <t>23234_平成21年度</t>
  </si>
  <si>
    <t>23234_平成22年度</t>
  </si>
  <si>
    <t>23234_平成23年度</t>
  </si>
  <si>
    <t>23234_平成24年度</t>
  </si>
  <si>
    <t>23234_平成25年度</t>
  </si>
  <si>
    <t>23234_平成26年度</t>
  </si>
  <si>
    <t>23234_平成27年度</t>
  </si>
  <si>
    <t>23234_平成28年度</t>
  </si>
  <si>
    <t>23234_平成29年度</t>
  </si>
  <si>
    <t>23234_平成30年度</t>
  </si>
  <si>
    <t>23234_令和元年度</t>
  </si>
  <si>
    <t>23234_令和2年度</t>
  </si>
  <si>
    <t>23234_令和3年度</t>
  </si>
  <si>
    <t>23234_令和4年度</t>
  </si>
  <si>
    <t>23234_令和5年度</t>
  </si>
  <si>
    <t>23234_令和6年度</t>
  </si>
  <si>
    <t>26209</t>
  </si>
  <si>
    <t>長岡京市</t>
  </si>
  <si>
    <t>26209_令和4年度</t>
  </si>
  <si>
    <t>26209_令和6年度</t>
  </si>
  <si>
    <t>26214</t>
  </si>
  <si>
    <t>木津川市</t>
  </si>
  <si>
    <t>26214_令和4年度</t>
  </si>
  <si>
    <t>26214_令和6年度</t>
  </si>
  <si>
    <t>26_平成2年度</t>
  </si>
  <si>
    <t>26</t>
  </si>
  <si>
    <t>京都府</t>
  </si>
  <si>
    <t>26_平成17年度</t>
  </si>
  <si>
    <t>26_平成18年度</t>
  </si>
  <si>
    <t>26_平成19年度</t>
  </si>
  <si>
    <t>26_平成20年度</t>
  </si>
  <si>
    <t>26_平成21年度</t>
  </si>
  <si>
    <t>26_平成22年度</t>
  </si>
  <si>
    <t>26_平成23年度</t>
  </si>
  <si>
    <t>26_平成24年度</t>
  </si>
  <si>
    <t>26_平成25年度</t>
  </si>
  <si>
    <t>26_平成26年度</t>
  </si>
  <si>
    <t>26_平成27年度</t>
  </si>
  <si>
    <t>26_平成28年度</t>
  </si>
  <si>
    <t>26_平成29年度</t>
  </si>
  <si>
    <t>26_平成30年度</t>
  </si>
  <si>
    <t>26_令和元年度</t>
  </si>
  <si>
    <t>26_令和2年度</t>
  </si>
  <si>
    <t>26_令和3年度</t>
  </si>
  <si>
    <t>26_令和4年度</t>
  </si>
  <si>
    <t>26_令和5年度</t>
  </si>
  <si>
    <t>26_令和6年度</t>
  </si>
  <si>
    <t>26206_令和7年度</t>
  </si>
  <si>
    <t>26206_令和8年度</t>
  </si>
  <si>
    <t>26206_令和9年度</t>
  </si>
  <si>
    <t>26206_令和10年度</t>
  </si>
  <si>
    <t>26206_令和11年度</t>
  </si>
  <si>
    <t>26206_令和12年度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</si>
</sst>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11.304576261999999</c:v>
                </c:pt>
                <c:pt idx="1">
                  <c:v>11.9623169449</c:v>
                </c:pt>
                <c:pt idx="2">
                  <c:v>10.8371187105</c:v>
                </c:pt>
                <c:pt idx="3">
                  <c:v>12.970822553910001</c:v>
                </c:pt>
                <c:pt idx="4">
                  <c:v>10.464624537120001</c:v>
                </c:pt>
                <c:pt idx="5">
                  <c:v>10.785505020800001</c:v>
                </c:pt>
                <c:pt idx="6">
                  <c:v>8.8732443883799998</c:v>
                </c:pt>
                <c:pt idx="7">
                  <c:v>8.7259779599999998</c:v>
                </c:pt>
                <c:pt idx="8">
                  <c:v>8.2444570354500009</c:v>
                </c:pt>
                <c:pt idx="9">
                  <c:v>9.1172823692799998</c:v>
                </c:pt>
                <c:pt idx="10">
                  <c:v>9.3473454262499995</c:v>
                </c:pt>
                <c:pt idx="11">
                  <c:v>11.77709585605529</c:v>
                </c:pt>
                <c:pt idx="12">
                  <c:v>12.3379373142</c:v>
                </c:pt>
                <c:pt idx="13">
                  <c:v>9.2166270033599993</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164.57814472465398</c:v>
                </c:pt>
                <c:pt idx="1">
                  <c:v>164.53737429428037</c:v>
                </c:pt>
                <c:pt idx="2">
                  <c:v>162.56400922842104</c:v>
                </c:pt>
                <c:pt idx="3">
                  <c:v>162.672975787788</c:v>
                </c:pt>
                <c:pt idx="4">
                  <c:v>160.1593873931505</c:v>
                </c:pt>
                <c:pt idx="5">
                  <c:v>157.20906409512256</c:v>
                </c:pt>
                <c:pt idx="6">
                  <c:v>155.31671785461563</c:v>
                </c:pt>
                <c:pt idx="7">
                  <c:v>151.58271780015667</c:v>
                </c:pt>
                <c:pt idx="8">
                  <c:v>149.34319380403844</c:v>
                </c:pt>
                <c:pt idx="9">
                  <c:v>147.30174600512964</c:v>
                </c:pt>
                <c:pt idx="10">
                  <c:v>144.01509574568621</c:v>
                </c:pt>
                <c:pt idx="11">
                  <c:v>130.74371219051636</c:v>
                </c:pt>
                <c:pt idx="12">
                  <c:v>131.93183912719982</c:v>
                </c:pt>
                <c:pt idx="13">
                  <c:v>134.43478776663048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95.145357609048673</c:v>
                </c:pt>
                <c:pt idx="1">
                  <c:v>97.419550805192202</c:v>
                </c:pt>
                <c:pt idx="2">
                  <c:v>116.6635121715605</c:v>
                </c:pt>
                <c:pt idx="3">
                  <c:v>136.90298796067029</c:v>
                </c:pt>
                <c:pt idx="4">
                  <c:v>133.38349778604351</c:v>
                </c:pt>
                <c:pt idx="5">
                  <c:v>127.14888545000581</c:v>
                </c:pt>
                <c:pt idx="6">
                  <c:v>121.0732882129635</c:v>
                </c:pt>
                <c:pt idx="7">
                  <c:v>120.01219454308774</c:v>
                </c:pt>
                <c:pt idx="8">
                  <c:v>109.39835985257454</c:v>
                </c:pt>
                <c:pt idx="9">
                  <c:v>85.867151751741986</c:v>
                </c:pt>
                <c:pt idx="10">
                  <c:v>84.572776759967113</c:v>
                </c:pt>
                <c:pt idx="11">
                  <c:v>96.85122941692677</c:v>
                </c:pt>
                <c:pt idx="12">
                  <c:v>86.456263097815594</c:v>
                </c:pt>
                <c:pt idx="13">
                  <c:v>94.377666408829569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72.270844870438026</c:v>
                </c:pt>
                <c:pt idx="1">
                  <c:v>79.39200833845824</c:v>
                </c:pt>
                <c:pt idx="2">
                  <c:v>104.7895407514338</c:v>
                </c:pt>
                <c:pt idx="3">
                  <c:v>115.97978615115839</c:v>
                </c:pt>
                <c:pt idx="4">
                  <c:v>110.5298622780884</c:v>
                </c:pt>
                <c:pt idx="5">
                  <c:v>113.1545363148375</c:v>
                </c:pt>
                <c:pt idx="6">
                  <c:v>103.0421318492516</c:v>
                </c:pt>
                <c:pt idx="7">
                  <c:v>100.70295897363914</c:v>
                </c:pt>
                <c:pt idx="8">
                  <c:v>87.989557690410862</c:v>
                </c:pt>
                <c:pt idx="9">
                  <c:v>78.347991200669682</c:v>
                </c:pt>
                <c:pt idx="10">
                  <c:v>72.475821972777624</c:v>
                </c:pt>
                <c:pt idx="11">
                  <c:v>73.844409934261947</c:v>
                </c:pt>
                <c:pt idx="12">
                  <c:v>69.393425700296859</c:v>
                </c:pt>
                <c:pt idx="13">
                  <c:v>79.971660088275939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77.054270751877212</c:v>
                </c:pt>
                <c:pt idx="1">
                  <c:v>94.91674978845333</c:v>
                </c:pt>
                <c:pt idx="2">
                  <c:v>86.347981502413504</c:v>
                </c:pt>
                <c:pt idx="3">
                  <c:v>94.765780076233199</c:v>
                </c:pt>
                <c:pt idx="4">
                  <c:v>94.064184732901694</c:v>
                </c:pt>
                <c:pt idx="5">
                  <c:v>89.300830954531747</c:v>
                </c:pt>
                <c:pt idx="6">
                  <c:v>82.376305225617671</c:v>
                </c:pt>
                <c:pt idx="7">
                  <c:v>88.01412940232224</c:v>
                </c:pt>
                <c:pt idx="8">
                  <c:v>74.461664381783038</c:v>
                </c:pt>
                <c:pt idx="9">
                  <c:v>70.750419424396668</c:v>
                </c:pt>
                <c:pt idx="10">
                  <c:v>68.514374280074037</c:v>
                </c:pt>
                <c:pt idx="11">
                  <c:v>66.545953112236646</c:v>
                </c:pt>
                <c:pt idx="12">
                  <c:v>60.428760552653898</c:v>
                </c:pt>
                <c:pt idx="13">
                  <c:v>60.308703241033506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47206</c:v>
                </c:pt>
                <c:pt idx="1">
                  <c:v>47175</c:v>
                </c:pt>
                <c:pt idx="2">
                  <c:v>47564</c:v>
                </c:pt>
                <c:pt idx="3">
                  <c:v>47934</c:v>
                </c:pt>
                <c:pt idx="4">
                  <c:v>48378</c:v>
                </c:pt>
                <c:pt idx="5">
                  <c:v>49114</c:v>
                </c:pt>
                <c:pt idx="6">
                  <c:v>48914</c:v>
                </c:pt>
                <c:pt idx="7">
                  <c:v>48645</c:v>
                </c:pt>
                <c:pt idx="8">
                  <c:v>48959</c:v>
                </c:pt>
                <c:pt idx="9">
                  <c:v>49067</c:v>
                </c:pt>
                <c:pt idx="10">
                  <c:v>48520</c:v>
                </c:pt>
                <c:pt idx="11">
                  <c:v>48402</c:v>
                </c:pt>
                <c:pt idx="12">
                  <c:v>48586</c:v>
                </c:pt>
                <c:pt idx="13">
                  <c:v>48381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13239</c:v>
                </c:pt>
                <c:pt idx="1">
                  <c:v>12956</c:v>
                </c:pt>
                <c:pt idx="2">
                  <c:v>13020</c:v>
                </c:pt>
                <c:pt idx="3">
                  <c:v>12855</c:v>
                </c:pt>
                <c:pt idx="4">
                  <c:v>12910</c:v>
                </c:pt>
                <c:pt idx="5">
                  <c:v>12958</c:v>
                </c:pt>
                <c:pt idx="6">
                  <c:v>12839</c:v>
                </c:pt>
                <c:pt idx="7">
                  <c:v>12861</c:v>
                </c:pt>
                <c:pt idx="8">
                  <c:v>12702</c:v>
                </c:pt>
                <c:pt idx="9">
                  <c:v>12789</c:v>
                </c:pt>
                <c:pt idx="10">
                  <c:v>12678</c:v>
                </c:pt>
                <c:pt idx="11">
                  <c:v>12763</c:v>
                </c:pt>
                <c:pt idx="12">
                  <c:v>13082</c:v>
                </c:pt>
                <c:pt idx="13">
                  <c:v>13131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35916</c:v>
                </c:pt>
                <c:pt idx="1">
                  <c:v>36337</c:v>
                </c:pt>
                <c:pt idx="2">
                  <c:v>36834</c:v>
                </c:pt>
                <c:pt idx="3">
                  <c:v>37541</c:v>
                </c:pt>
                <c:pt idx="4">
                  <c:v>37760</c:v>
                </c:pt>
                <c:pt idx="5">
                  <c:v>37993</c:v>
                </c:pt>
                <c:pt idx="6">
                  <c:v>38254</c:v>
                </c:pt>
                <c:pt idx="7">
                  <c:v>38477</c:v>
                </c:pt>
                <c:pt idx="8">
                  <c:v>38718</c:v>
                </c:pt>
                <c:pt idx="9">
                  <c:v>38875</c:v>
                </c:pt>
                <c:pt idx="10">
                  <c:v>39116</c:v>
                </c:pt>
                <c:pt idx="11">
                  <c:v>39399</c:v>
                </c:pt>
                <c:pt idx="12">
                  <c:v>39676</c:v>
                </c:pt>
                <c:pt idx="13">
                  <c:v>40003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204</c:v>
                </c:pt>
                <c:pt idx="1">
                  <c:v>204</c:v>
                </c:pt>
                <c:pt idx="2">
                  <c:v>204</c:v>
                </c:pt>
                <c:pt idx="3">
                  <c:v>204</c:v>
                </c:pt>
                <c:pt idx="4">
                  <c:v>204</c:v>
                </c:pt>
                <c:pt idx="5">
                  <c:v>321</c:v>
                </c:pt>
                <c:pt idx="6">
                  <c:v>321</c:v>
                </c:pt>
                <c:pt idx="7">
                  <c:v>321</c:v>
                </c:pt>
                <c:pt idx="8">
                  <c:v>321</c:v>
                </c:pt>
                <c:pt idx="9">
                  <c:v>321</c:v>
                </c:pt>
                <c:pt idx="10">
                  <c:v>321</c:v>
                </c:pt>
                <c:pt idx="11">
                  <c:v>499</c:v>
                </c:pt>
                <c:pt idx="12">
                  <c:v>499</c:v>
                </c:pt>
                <c:pt idx="13">
                  <c:v>499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1944</c:v>
                </c:pt>
                <c:pt idx="1">
                  <c:v>1944</c:v>
                </c:pt>
                <c:pt idx="2">
                  <c:v>1944</c:v>
                </c:pt>
                <c:pt idx="3">
                  <c:v>1944</c:v>
                </c:pt>
                <c:pt idx="4">
                  <c:v>1944</c:v>
                </c:pt>
                <c:pt idx="5">
                  <c:v>1625</c:v>
                </c:pt>
                <c:pt idx="6">
                  <c:v>1625</c:v>
                </c:pt>
                <c:pt idx="7">
                  <c:v>1625</c:v>
                </c:pt>
                <c:pt idx="8">
                  <c:v>1625</c:v>
                </c:pt>
                <c:pt idx="9">
                  <c:v>1625</c:v>
                </c:pt>
                <c:pt idx="10">
                  <c:v>1625</c:v>
                </c:pt>
                <c:pt idx="11">
                  <c:v>1711</c:v>
                </c:pt>
                <c:pt idx="12">
                  <c:v>1711</c:v>
                </c:pt>
                <c:pt idx="13">
                  <c:v>1711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1201.5103999999999</c:v>
                </c:pt>
                <c:pt idx="1">
                  <c:v>1341.2449999999999</c:v>
                </c:pt>
                <c:pt idx="2">
                  <c:v>1127.3851</c:v>
                </c:pt>
                <c:pt idx="3">
                  <c:v>1153.6074000000001</c:v>
                </c:pt>
                <c:pt idx="4">
                  <c:v>1075.6047000000001</c:v>
                </c:pt>
                <c:pt idx="5">
                  <c:v>1072.3420000000001</c:v>
                </c:pt>
                <c:pt idx="6">
                  <c:v>1152.7506000000001</c:v>
                </c:pt>
                <c:pt idx="7">
                  <c:v>1294.585</c:v>
                </c:pt>
                <c:pt idx="8">
                  <c:v>1161.8465000000001</c:v>
                </c:pt>
                <c:pt idx="9">
                  <c:v>1309.0712000000001</c:v>
                </c:pt>
                <c:pt idx="10">
                  <c:v>1300.3451</c:v>
                </c:pt>
                <c:pt idx="11">
                  <c:v>1142.5544</c:v>
                </c:pt>
                <c:pt idx="12">
                  <c:v>1219.444</c:v>
                </c:pt>
                <c:pt idx="13">
                  <c:v>1353.7878000000001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12.382</c:v>
                </c:pt>
                <c:pt idx="1">
                  <c:v>12.856</c:v>
                </c:pt>
                <c:pt idx="2">
                  <c:v>9.1020000000000003</c:v>
                </c:pt>
                <c:pt idx="3">
                  <c:v>9.4730000000000008</c:v>
                </c:pt>
                <c:pt idx="4">
                  <c:v>7.5679999999999996</c:v>
                </c:pt>
                <c:pt idx="5">
                  <c:v>7.43</c:v>
                </c:pt>
                <c:pt idx="6">
                  <c:v>6.984</c:v>
                </c:pt>
                <c:pt idx="7">
                  <c:v>7.8860000000000001</c:v>
                </c:pt>
                <c:pt idx="8">
                  <c:v>7.8140000000000001</c:v>
                </c:pt>
                <c:pt idx="9">
                  <c:v>9.843</c:v>
                </c:pt>
                <c:pt idx="10">
                  <c:v>10.096</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34.658999999999999</c:v>
                </c:pt>
                <c:pt idx="1">
                  <c:v>33.220999999999997</c:v>
                </c:pt>
                <c:pt idx="2">
                  <c:v>26.283999999999999</c:v>
                </c:pt>
                <c:pt idx="3">
                  <c:v>35.11</c:v>
                </c:pt>
                <c:pt idx="4">
                  <c:v>35.895000000000003</c:v>
                </c:pt>
                <c:pt idx="5">
                  <c:v>32.244</c:v>
                </c:pt>
                <c:pt idx="6">
                  <c:v>31.242000000000001</c:v>
                </c:pt>
                <c:pt idx="7">
                  <c:v>26.247</c:v>
                </c:pt>
                <c:pt idx="8">
                  <c:v>22.004000000000001</c:v>
                </c:pt>
                <c:pt idx="9">
                  <c:v>28.177</c:v>
                </c:pt>
                <c:pt idx="10">
                  <c:v>29.146000000000001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14.179</c:v>
                </c:pt>
                <c:pt idx="1">
                  <c:v>15.353</c:v>
                </c:pt>
                <c:pt idx="2">
                  <c:v>9.1020000000000003</c:v>
                </c:pt>
                <c:pt idx="3">
                  <c:v>9.4730000000000008</c:v>
                </c:pt>
                <c:pt idx="4">
                  <c:v>7.5679999999999996</c:v>
                </c:pt>
                <c:pt idx="5">
                  <c:v>7.43</c:v>
                </c:pt>
                <c:pt idx="6">
                  <c:v>6.984</c:v>
                </c:pt>
                <c:pt idx="7">
                  <c:v>7.8860000000000001</c:v>
                </c:pt>
                <c:pt idx="8">
                  <c:v>7.8140000000000001</c:v>
                </c:pt>
                <c:pt idx="9">
                  <c:v>15.396000000000001</c:v>
                </c:pt>
                <c:pt idx="10">
                  <c:v>16.001999999999999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3.7040000000000002</c:v>
                </c:pt>
                <c:pt idx="1">
                  <c:v>4.8840000000000003</c:v>
                </c:pt>
                <c:pt idx="2">
                  <c:v>6.2149999999999999</c:v>
                </c:pt>
                <c:pt idx="3">
                  <c:v>6.6779999999999999</c:v>
                </c:pt>
                <c:pt idx="4">
                  <c:v>6.8150000000000004</c:v>
                </c:pt>
                <c:pt idx="5">
                  <c:v>5.5220000000000002</c:v>
                </c:pt>
                <c:pt idx="6">
                  <c:v>5.1710000000000003</c:v>
                </c:pt>
                <c:pt idx="7">
                  <c:v>4.3499999999999996</c:v>
                </c:pt>
                <c:pt idx="8">
                  <c:v>4.085</c:v>
                </c:pt>
                <c:pt idx="9">
                  <c:v>3.0449999999999999</c:v>
                </c:pt>
                <c:pt idx="10">
                  <c:v>2.7309999999999999</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29.158000000000001</c:v>
                </c:pt>
                <c:pt idx="1">
                  <c:v>25.84</c:v>
                </c:pt>
                <c:pt idx="2">
                  <c:v>20.068999999999999</c:v>
                </c:pt>
                <c:pt idx="3">
                  <c:v>28.431999999999999</c:v>
                </c:pt>
                <c:pt idx="4">
                  <c:v>29.08</c:v>
                </c:pt>
                <c:pt idx="5">
                  <c:v>26.722000000000001</c:v>
                </c:pt>
                <c:pt idx="6">
                  <c:v>26.071000000000002</c:v>
                </c:pt>
                <c:pt idx="7">
                  <c:v>21.896999999999998</c:v>
                </c:pt>
                <c:pt idx="8">
                  <c:v>17.919</c:v>
                </c:pt>
                <c:pt idx="9">
                  <c:v>19.579000000000001</c:v>
                </c:pt>
                <c:pt idx="10">
                  <c:v>20.509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104.7895407514338</c:v>
                </c:pt>
                <c:pt idx="1">
                  <c:v>115.97978615115839</c:v>
                </c:pt>
                <c:pt idx="2">
                  <c:v>110.5298622780884</c:v>
                </c:pt>
                <c:pt idx="3">
                  <c:v>113.1545363148375</c:v>
                </c:pt>
                <c:pt idx="4">
                  <c:v>103.0421318492516</c:v>
                </c:pt>
                <c:pt idx="5">
                  <c:v>100.70295897363914</c:v>
                </c:pt>
                <c:pt idx="6">
                  <c:v>87.989557690410862</c:v>
                </c:pt>
                <c:pt idx="7">
                  <c:v>78.347991200669682</c:v>
                </c:pt>
                <c:pt idx="8">
                  <c:v>72.475821972777624</c:v>
                </c:pt>
                <c:pt idx="9">
                  <c:v>73.844409934261947</c:v>
                </c:pt>
                <c:pt idx="10">
                  <c:v>69.393425700296859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86.347981502413504</c:v>
                </c:pt>
                <c:pt idx="1">
                  <c:v>94.765780076233199</c:v>
                </c:pt>
                <c:pt idx="2">
                  <c:v>94.064184732901694</c:v>
                </c:pt>
                <c:pt idx="3">
                  <c:v>89.300830954531747</c:v>
                </c:pt>
                <c:pt idx="4">
                  <c:v>82.376305225617671</c:v>
                </c:pt>
                <c:pt idx="5">
                  <c:v>88.01412940232224</c:v>
                </c:pt>
                <c:pt idx="6">
                  <c:v>74.461664381783038</c:v>
                </c:pt>
                <c:pt idx="7">
                  <c:v>70.750419424396668</c:v>
                </c:pt>
                <c:pt idx="8">
                  <c:v>68.514374280074037</c:v>
                </c:pt>
                <c:pt idx="9">
                  <c:v>66.545953112236646</c:v>
                </c:pt>
                <c:pt idx="10">
                  <c:v>60.428760552653898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0.38057635428433817</c:v>
                </c:pt>
                <c:pt idx="1">
                  <c:v>0.32420985692603854</c:v>
                </c:pt>
                <c:pt idx="2">
                  <c:v>0.27942622449377807</c:v>
                </c:pt>
                <c:pt idx="3">
                  <c:v>0.39316543446137187</c:v>
                </c:pt>
                <c:pt idx="4">
                  <c:v>0.43574423375372806</c:v>
                </c:pt>
                <c:pt idx="5">
                  <c:v>0.36635026920063185</c:v>
                </c:pt>
                <c:pt idx="6">
                  <c:v>0.41957160452141762</c:v>
                </c:pt>
                <c:pt idx="7">
                  <c:v>0.37098013288878567</c:v>
                </c:pt>
                <c:pt idx="8">
                  <c:v>0.32115888426641298</c:v>
                </c:pt>
                <c:pt idx="9">
                  <c:v>0.33997559493726509</c:v>
                </c:pt>
                <c:pt idx="10">
                  <c:v>0.38458508477515602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0.13530930566470675</c:v>
                </c:pt>
                <c:pt idx="1">
                  <c:v>0.13237651585242774</c:v>
                </c:pt>
                <c:pt idx="2">
                  <c:v>8.2348786223036791E-2</c:v>
                </c:pt>
                <c:pt idx="3">
                  <c:v>8.3717368375251289E-2</c:v>
                </c:pt>
                <c:pt idx="4">
                  <c:v>7.3445685412175082E-2</c:v>
                </c:pt>
                <c:pt idx="5">
                  <c:v>7.3781347397596717E-2</c:v>
                </c:pt>
                <c:pt idx="6">
                  <c:v>7.9373054977421698E-2</c:v>
                </c:pt>
                <c:pt idx="7">
                  <c:v>0.10065350596930932</c:v>
                </c:pt>
                <c:pt idx="8">
                  <c:v>0.10781526566107781</c:v>
                </c:pt>
                <c:pt idx="9">
                  <c:v>0.20849242364731313</c:v>
                </c:pt>
                <c:pt idx="10">
                  <c:v>0.23059821357012994</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20.509</c:v>
                </c:pt>
                <c:pt idx="2">
                  <c:v>0</c:v>
                </c:pt>
                <c:pt idx="3">
                  <c:v>2.7309999999999999</c:v>
                </c:pt>
                <c:pt idx="4">
                  <c:v>16.001999999999999</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23.240000000000002</c:v>
                </c:pt>
                <c:pt idx="4" formatCode="#,##0">
                  <c:v>16.001999999999999</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23：非鉄金属製造業(N=1)</c:v>
                </c:pt>
                <c:pt idx="15">
                  <c:v>24：金属製品製造業(N=0)</c:v>
                </c:pt>
                <c:pt idx="16">
                  <c:v>25：はん用機械器具製造業(N=1)</c:v>
                </c:pt>
                <c:pt idx="17">
                  <c:v>26：生産用機械器具製造業(N=0)</c:v>
                </c:pt>
                <c:pt idx="18">
                  <c:v>27：業務用機械器具製造業(N=0)</c:v>
                </c:pt>
                <c:pt idx="19">
                  <c:v>28：電子部品等製造業(N=3)</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M：宿泊業，飲食サービス業(N=1)</c:v>
                </c:pt>
                <c:pt idx="32">
                  <c:v>N：生活関連ｻｰﾋﾞｽ業,娯楽業(N=0)</c:v>
                </c:pt>
                <c:pt idx="33">
                  <c:v>O：教育，学習支援業(N=0)</c:v>
                </c:pt>
                <c:pt idx="34">
                  <c:v>P：医療，福祉(N=0)</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3.4249999999999998</c:v>
                </c:pt>
                <c:pt idx="12">
                  <c:v>0</c:v>
                </c:pt>
                <c:pt idx="13">
                  <c:v>0</c:v>
                </c:pt>
                <c:pt idx="14">
                  <c:v>3.1960000000000002</c:v>
                </c:pt>
                <c:pt idx="15">
                  <c:v>0</c:v>
                </c:pt>
                <c:pt idx="16">
                  <c:v>2.9769999999999999</c:v>
                </c:pt>
                <c:pt idx="17">
                  <c:v>0</c:v>
                </c:pt>
                <c:pt idx="18">
                  <c:v>0</c:v>
                </c:pt>
                <c:pt idx="19">
                  <c:v>10.911</c:v>
                </c:pt>
                <c:pt idx="20">
                  <c:v>0</c:v>
                </c:pt>
                <c:pt idx="21">
                  <c:v>0</c:v>
                </c:pt>
                <c:pt idx="22">
                  <c:v>0</c:v>
                </c:pt>
                <c:pt idx="23">
                  <c:v>0</c:v>
                </c:pt>
                <c:pt idx="24">
                  <c:v>0</c:v>
                </c:pt>
                <c:pt idx="25">
                  <c:v>0</c:v>
                </c:pt>
                <c:pt idx="26">
                  <c:v>0</c:v>
                </c:pt>
                <c:pt idx="27">
                  <c:v>0</c:v>
                </c:pt>
                <c:pt idx="28">
                  <c:v>0</c:v>
                </c:pt>
                <c:pt idx="29">
                  <c:v>0</c:v>
                </c:pt>
                <c:pt idx="30">
                  <c:v>0</c:v>
                </c:pt>
                <c:pt idx="31">
                  <c:v>5.9059999999999997</c:v>
                </c:pt>
                <c:pt idx="32">
                  <c:v>0</c:v>
                </c:pt>
                <c:pt idx="33">
                  <c:v>0</c:v>
                </c:pt>
                <c:pt idx="34">
                  <c:v>0</c:v>
                </c:pt>
                <c:pt idx="35">
                  <c:v>0</c:v>
                </c:pt>
                <c:pt idx="36">
                  <c:v>10.096</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105.34797671047789</c:v>
                </c:pt>
                <c:pt idx="2">
                  <c:v>4.9401718988378116</c:v>
                </c:pt>
                <c:pt idx="3">
                  <c:v>9.2796681364476967</c:v>
                </c:pt>
                <c:pt idx="4">
                  <c:v>88.25954865256746</c:v>
                </c:pt>
                <c:pt idx="5">
                  <c:v>99.423838212751349</c:v>
                </c:pt>
                <c:pt idx="7">
                  <c:v>170.97492919621976</c:v>
                </c:pt>
                <c:pt idx="8">
                  <c:v>5.5589192892356296</c:v>
                </c:pt>
                <c:pt idx="9">
                  <c:v>0</c:v>
                </c:pt>
                <c:pt idx="10">
                  <c:v>6.4939707840000009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119.56781674576341</c:v>
                </c:pt>
                <c:pt idx="4" formatCode="#,##0">
                  <c:v>88.25954865256746</c:v>
                </c:pt>
                <c:pt idx="5" formatCode="#,##0">
                  <c:v>99.423838212751349</c:v>
                </c:pt>
                <c:pt idx="6" formatCode="#,##0">
                  <c:v>176.53384848545539</c:v>
                </c:pt>
                <c:pt idx="10" formatCode="#,##0">
                  <c:v>6.4939707840000009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29.146000000000001</c:v>
                </c:pt>
                <c:pt idx="2" formatCode="#,##0_);[Red]\(#,##0\)">
                  <c:v>0</c:v>
                </c:pt>
                <c:pt idx="3" formatCode="#,##0_);[Red]\(#,##0\)">
                  <c:v>10.096</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29.146000000000001</c:v>
                </c:pt>
                <c:pt idx="1">
                  <c:v>10.096</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亀岡市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23：非鉄金属製造業(N=1)</c:v>
                </c:pt>
                <c:pt idx="10">
                  <c:v>24：金属製品製造業(N=0)</c:v>
                </c:pt>
                <c:pt idx="11">
                  <c:v>25：はん用機械器具製造業(N=1)</c:v>
                </c:pt>
                <c:pt idx="12">
                  <c:v>26：生産用機械器具製造業(N=0)</c:v>
                </c:pt>
                <c:pt idx="13">
                  <c:v>27：業務用機械器具製造業(N=0)</c:v>
                </c:pt>
                <c:pt idx="14">
                  <c:v>28：電子部品等製造業(N=3)</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3.4249999999999998</c:v>
                </c:pt>
                <c:pt idx="7">
                  <c:v>0</c:v>
                </c:pt>
                <c:pt idx="8">
                  <c:v>0</c:v>
                </c:pt>
                <c:pt idx="9">
                  <c:v>3.1960000000000002</c:v>
                </c:pt>
                <c:pt idx="10">
                  <c:v>0</c:v>
                </c:pt>
                <c:pt idx="11">
                  <c:v>2.9769999999999999</c:v>
                </c:pt>
                <c:pt idx="12">
                  <c:v>0</c:v>
                </c:pt>
                <c:pt idx="13">
                  <c:v>0</c:v>
                </c:pt>
                <c:pt idx="14">
                  <c:v>3.637</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23：非鉄金属製造業(N=1)</c:v>
                </c:pt>
                <c:pt idx="10">
                  <c:v>24：金属製品製造業(N=0)</c:v>
                </c:pt>
                <c:pt idx="11">
                  <c:v>25：はん用機械器具製造業(N=1)</c:v>
                </c:pt>
                <c:pt idx="12">
                  <c:v>26：生産用機械器具製造業(N=0)</c:v>
                </c:pt>
                <c:pt idx="13">
                  <c:v>27：業務用機械器具製造業(N=0)</c:v>
                </c:pt>
                <c:pt idx="14">
                  <c:v>28：電子部品等製造業(N=3)</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亀岡市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M：宿泊業，飲食サービス業(N=1)</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5.9059999999999997</c:v>
                </c:pt>
                <c:pt idx="8">
                  <c:v>0</c:v>
                </c:pt>
                <c:pt idx="9">
                  <c:v>0</c:v>
                </c:pt>
                <c:pt idx="10">
                  <c:v>0</c:v>
                </c:pt>
                <c:pt idx="11">
                  <c:v>0</c:v>
                </c:pt>
                <c:pt idx="12">
                  <c:v>10.096</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M：宿泊業，飲食サービス業(N=1)</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亀岡市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亀岡市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51,164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13976.599999999991</c:v>
                </c:pt>
                <c:pt idx="1">
                  <c:v>37012.700000000019</c:v>
                </c:pt>
                <c:pt idx="2">
                  <c:v>0</c:v>
                </c:pt>
                <c:pt idx="3">
                  <c:v>0</c:v>
                </c:pt>
                <c:pt idx="4">
                  <c:v>0</c:v>
                </c:pt>
                <c:pt idx="5">
                  <c:v>175</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66,959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16773.59719199999</c:v>
                </c:pt>
                <c:pt idx="1">
                  <c:v>48958.919052000027</c:v>
                </c:pt>
                <c:pt idx="2">
                  <c:v>0</c:v>
                </c:pt>
                <c:pt idx="3">
                  <c:v>0</c:v>
                </c:pt>
                <c:pt idx="4">
                  <c:v>0</c:v>
                </c:pt>
                <c:pt idx="5">
                  <c:v>1226.4000000000001</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115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亀岡市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47.615181155999991</c:v>
                </c:pt>
                <c:pt idx="1">
                  <c:v>15.164143308</c:v>
                </c:pt>
                <c:pt idx="2">
                  <c:v>0.39859721999999997</c:v>
                </c:pt>
                <c:pt idx="3">
                  <c:v>0</c:v>
                </c:pt>
                <c:pt idx="4">
                  <c:v>9.4856516600000003</c:v>
                </c:pt>
                <c:pt idx="5">
                  <c:v>42.237677920000003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1,189,564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亀岡市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1033513</c:v>
                </c:pt>
                <c:pt idx="1">
                  <c:v>153300</c:v>
                </c:pt>
                <c:pt idx="2">
                  <c:v>2751</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175</c:v>
                </c:pt>
                <c:pt idx="6">
                  <c:v>175</c:v>
                </c:pt>
                <c:pt idx="7">
                  <c:v>175</c:v>
                </c:pt>
                <c:pt idx="8">
                  <c:v>175</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13008.5</c:v>
                </c:pt>
                <c:pt idx="1">
                  <c:v>27601.599999999999</c:v>
                </c:pt>
                <c:pt idx="2">
                  <c:v>31163.599999999991</c:v>
                </c:pt>
                <c:pt idx="3">
                  <c:v>33562.400000000001</c:v>
                </c:pt>
                <c:pt idx="4">
                  <c:v>35451.800000000003</c:v>
                </c:pt>
                <c:pt idx="5">
                  <c:v>35646.000000000022</c:v>
                </c:pt>
                <c:pt idx="6">
                  <c:v>36348.400000000023</c:v>
                </c:pt>
                <c:pt idx="7">
                  <c:v>36549.700000000019</c:v>
                </c:pt>
                <c:pt idx="8">
                  <c:v>37012.700000000019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7547</c:v>
                </c:pt>
                <c:pt idx="1">
                  <c:v>8198.5</c:v>
                </c:pt>
                <c:pt idx="2">
                  <c:v>8787.0999999999985</c:v>
                </c:pt>
                <c:pt idx="3">
                  <c:v>9427.6999999999989</c:v>
                </c:pt>
                <c:pt idx="4">
                  <c:v>10061.29999999999</c:v>
                </c:pt>
                <c:pt idx="5">
                  <c:v>10857.09999999998</c:v>
                </c:pt>
                <c:pt idx="6">
                  <c:v>11870.29999999997</c:v>
                </c:pt>
                <c:pt idx="7">
                  <c:v>13038.899999999996</c:v>
                </c:pt>
                <c:pt idx="8">
                  <c:v>13976.599999999991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6.2912097785584958E-2</c:v>
                </c:pt>
                <c:pt idx="1">
                  <c:v>0.11114154383793881</c:v>
                </c:pt>
                <c:pt idx="2">
                  <c:v>0.12533732971644782</c:v>
                </c:pt>
                <c:pt idx="3">
                  <c:v>0.1390197980211903</c:v>
                </c:pt>
                <c:pt idx="4">
                  <c:v>0.15160533290751343</c:v>
                </c:pt>
                <c:pt idx="5">
                  <c:v>0.14851823821205443</c:v>
                </c:pt>
                <c:pt idx="6">
                  <c:v>0.15500636449883745</c:v>
                </c:pt>
                <c:pt idx="7">
                  <c:v>0.15846869407281367</c:v>
                </c:pt>
                <c:pt idx="8">
                  <c:v>0.16269102805351981</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81.656258006552221</c:v>
                </c:pt>
                <c:pt idx="2">
                  <c:v>3.932458643945214</c:v>
                </c:pt>
                <c:pt idx="3">
                  <c:v>8.4754680824042605</c:v>
                </c:pt>
                <c:pt idx="4">
                  <c:v>110.5298622780884</c:v>
                </c:pt>
                <c:pt idx="5">
                  <c:v>133.38349778604351</c:v>
                </c:pt>
                <c:pt idx="7">
                  <c:v>153.03376399605381</c:v>
                </c:pt>
                <c:pt idx="8">
                  <c:v>7.1256233970966996</c:v>
                </c:pt>
                <c:pt idx="9">
                  <c:v>0</c:v>
                </c:pt>
                <c:pt idx="10">
                  <c:v>10.464624537120001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94.064184732901694</c:v>
                </c:pt>
                <c:pt idx="4" formatCode="#,##0">
                  <c:v>110.5298622780884</c:v>
                </c:pt>
                <c:pt idx="5" formatCode="#,##0">
                  <c:v>133.38349778604351</c:v>
                </c:pt>
                <c:pt idx="6" formatCode="#,##0">
                  <c:v>160.1593873931505</c:v>
                </c:pt>
                <c:pt idx="10" formatCode="#,##0">
                  <c:v>10.464624537120001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1938</c:v>
                </c:pt>
                <c:pt idx="1">
                  <c:v>2072</c:v>
                </c:pt>
                <c:pt idx="2">
                  <c:v>2193</c:v>
                </c:pt>
                <c:pt idx="3">
                  <c:v>2319</c:v>
                </c:pt>
                <c:pt idx="4">
                  <c:v>2444</c:v>
                </c:pt>
                <c:pt idx="5">
                  <c:v>2588</c:v>
                </c:pt>
                <c:pt idx="6">
                  <c:v>2751</c:v>
                </c:pt>
                <c:pt idx="7">
                  <c:v>2948</c:v>
                </c:pt>
                <c:pt idx="8">
                  <c:v>3132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411571.04386833671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66958.916244000007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1754942.2689999999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1322643.9209999999</c:v>
                </c:pt>
                <c:pt idx="1">
                  <c:v>421226.20299999998</c:v>
                </c:pt>
                <c:pt idx="2">
                  <c:v>11072.145</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65732.516244000013</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排出量比較シート!$DN$21:$DN$50</c:f>
              <c:numCache>
                <c:formatCode>0.0%;;</c:formatCode>
                <c:ptCount val="30"/>
                <c:pt idx="0">
                  <c:v>0.88</c:v>
                </c:pt>
                <c:pt idx="1">
                  <c:v>0.89</c:v>
                </c:pt>
                <c:pt idx="2">
                  <c:v>0.93</c:v>
                </c:pt>
                <c:pt idx="3">
                  <c:v>0.47</c:v>
                </c:pt>
                <c:pt idx="4">
                  <c:v>0.94</c:v>
                </c:pt>
                <c:pt idx="5">
                  <c:v>0</c:v>
                </c:pt>
                <c:pt idx="6">
                  <c:v>0.68</c:v>
                </c:pt>
                <c:pt idx="7">
                  <c:v>0.61</c:v>
                </c:pt>
                <c:pt idx="8">
                  <c:v>0.59</c:v>
                </c:pt>
                <c:pt idx="9">
                  <c:v>0.28999999999999998</c:v>
                </c:pt>
                <c:pt idx="10">
                  <c:v>1</c:v>
                </c:pt>
                <c:pt idx="11">
                  <c:v>0.94</c:v>
                </c:pt>
                <c:pt idx="12">
                  <c:v>0.62</c:v>
                </c:pt>
                <c:pt idx="13">
                  <c:v>1</c:v>
                </c:pt>
                <c:pt idx="14">
                  <c:v>0.99</c:v>
                </c:pt>
                <c:pt idx="15">
                  <c:v>0.89</c:v>
                </c:pt>
                <c:pt idx="16">
                  <c:v>0.87</c:v>
                </c:pt>
                <c:pt idx="17">
                  <c:v>0.87</c:v>
                </c:pt>
                <c:pt idx="18">
                  <c:v>0.71</c:v>
                </c:pt>
                <c:pt idx="19">
                  <c:v>0.91</c:v>
                </c:pt>
                <c:pt idx="20">
                  <c:v>0.35</c:v>
                </c:pt>
                <c:pt idx="21">
                  <c:v>0.98</c:v>
                </c:pt>
                <c:pt idx="22">
                  <c:v>0.97</c:v>
                </c:pt>
                <c:pt idx="23">
                  <c:v>0.92</c:v>
                </c:pt>
                <c:pt idx="24">
                  <c:v>0.88</c:v>
                </c:pt>
                <c:pt idx="25">
                  <c:v>0.52</c:v>
                </c:pt>
                <c:pt idx="26">
                  <c:v>0.97</c:v>
                </c:pt>
                <c:pt idx="27">
                  <c:v>0.94</c:v>
                </c:pt>
                <c:pt idx="28">
                  <c:v>0.36</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0.09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0.03</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排出量比較シート!$DP$21:$DP$50</c:f>
              <c:numCache>
                <c:formatCode>0.0%;;</c:formatCode>
                <c:ptCount val="30"/>
                <c:pt idx="0">
                  <c:v>0</c:v>
                </c:pt>
                <c:pt idx="1">
                  <c:v>0.04</c:v>
                </c:pt>
                <c:pt idx="2">
                  <c:v>0</c:v>
                </c:pt>
                <c:pt idx="3">
                  <c:v>0</c:v>
                </c:pt>
                <c:pt idx="4">
                  <c:v>0</c:v>
                </c:pt>
                <c:pt idx="5">
                  <c:v>0</c:v>
                </c:pt>
                <c:pt idx="6">
                  <c:v>0</c:v>
                </c:pt>
                <c:pt idx="7">
                  <c:v>0</c:v>
                </c:pt>
                <c:pt idx="8">
                  <c:v>0</c:v>
                </c:pt>
                <c:pt idx="9">
                  <c:v>0</c:v>
                </c:pt>
                <c:pt idx="10">
                  <c:v>0</c:v>
                </c:pt>
                <c:pt idx="11">
                  <c:v>0</c:v>
                </c:pt>
                <c:pt idx="12">
                  <c:v>7.0000000000000007E-2</c:v>
                </c:pt>
                <c:pt idx="13">
                  <c:v>0</c:v>
                </c:pt>
                <c:pt idx="14">
                  <c:v>0</c:v>
                </c:pt>
                <c:pt idx="15">
                  <c:v>0</c:v>
                </c:pt>
                <c:pt idx="16">
                  <c:v>0</c:v>
                </c:pt>
                <c:pt idx="17">
                  <c:v>0</c:v>
                </c:pt>
                <c:pt idx="18">
                  <c:v>0</c:v>
                </c:pt>
                <c:pt idx="19">
                  <c:v>0</c:v>
                </c:pt>
                <c:pt idx="20">
                  <c:v>0</c:v>
                </c:pt>
                <c:pt idx="21">
                  <c:v>0</c:v>
                </c:pt>
                <c:pt idx="22">
                  <c:v>0</c:v>
                </c:pt>
                <c:pt idx="23">
                  <c:v>0.03</c:v>
                </c:pt>
                <c:pt idx="24">
                  <c:v>0</c:v>
                </c:pt>
                <c:pt idx="25">
                  <c:v>7.0000000000000007E-2</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排出量比較シート!$DQ$21:$DQ$50</c:f>
              <c:numCache>
                <c:formatCode>0.0%;;</c:formatCode>
                <c:ptCount val="30"/>
                <c:pt idx="0">
                  <c:v>0.12</c:v>
                </c:pt>
                <c:pt idx="1">
                  <c:v>7.0000000000000007E-2</c:v>
                </c:pt>
                <c:pt idx="2">
                  <c:v>7.0000000000000007E-2</c:v>
                </c:pt>
                <c:pt idx="3">
                  <c:v>0.02</c:v>
                </c:pt>
                <c:pt idx="4">
                  <c:v>0.06</c:v>
                </c:pt>
                <c:pt idx="5">
                  <c:v>0.9</c:v>
                </c:pt>
                <c:pt idx="6">
                  <c:v>0.01</c:v>
                </c:pt>
                <c:pt idx="7">
                  <c:v>0.39</c:v>
                </c:pt>
                <c:pt idx="8">
                  <c:v>0.41</c:v>
                </c:pt>
                <c:pt idx="9">
                  <c:v>0.71</c:v>
                </c:pt>
                <c:pt idx="10">
                  <c:v>0</c:v>
                </c:pt>
                <c:pt idx="11">
                  <c:v>0.06</c:v>
                </c:pt>
                <c:pt idx="12">
                  <c:v>0.22</c:v>
                </c:pt>
                <c:pt idx="13">
                  <c:v>0</c:v>
                </c:pt>
                <c:pt idx="14">
                  <c:v>0.01</c:v>
                </c:pt>
                <c:pt idx="15">
                  <c:v>0.09</c:v>
                </c:pt>
                <c:pt idx="16">
                  <c:v>0.13</c:v>
                </c:pt>
                <c:pt idx="17">
                  <c:v>0.13</c:v>
                </c:pt>
                <c:pt idx="18">
                  <c:v>0.03</c:v>
                </c:pt>
                <c:pt idx="19">
                  <c:v>0.02</c:v>
                </c:pt>
                <c:pt idx="20">
                  <c:v>0.65</c:v>
                </c:pt>
                <c:pt idx="21">
                  <c:v>0.02</c:v>
                </c:pt>
                <c:pt idx="22">
                  <c:v>0.03</c:v>
                </c:pt>
                <c:pt idx="23">
                  <c:v>0.05</c:v>
                </c:pt>
                <c:pt idx="24">
                  <c:v>0</c:v>
                </c:pt>
                <c:pt idx="25">
                  <c:v>0.41</c:v>
                </c:pt>
                <c:pt idx="26">
                  <c:v>0</c:v>
                </c:pt>
                <c:pt idx="27">
                  <c:v>0.06</c:v>
                </c:pt>
                <c:pt idx="28">
                  <c:v>0.64</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排出量比較シート!$DR$21:$DR$50</c:f>
              <c:numCache>
                <c:formatCode>0.0%;;</c:formatCode>
                <c:ptCount val="30"/>
                <c:pt idx="0">
                  <c:v>0</c:v>
                </c:pt>
                <c:pt idx="1">
                  <c:v>0</c:v>
                </c:pt>
                <c:pt idx="2">
                  <c:v>0</c:v>
                </c:pt>
                <c:pt idx="3">
                  <c:v>0.51</c:v>
                </c:pt>
                <c:pt idx="4">
                  <c:v>0</c:v>
                </c:pt>
                <c:pt idx="5">
                  <c:v>0.1</c:v>
                </c:pt>
                <c:pt idx="6">
                  <c:v>0.31</c:v>
                </c:pt>
                <c:pt idx="7">
                  <c:v>0</c:v>
                </c:pt>
                <c:pt idx="8">
                  <c:v>0</c:v>
                </c:pt>
                <c:pt idx="9">
                  <c:v>0</c:v>
                </c:pt>
                <c:pt idx="10">
                  <c:v>0</c:v>
                </c:pt>
                <c:pt idx="11">
                  <c:v>0</c:v>
                </c:pt>
                <c:pt idx="12">
                  <c:v>0</c:v>
                </c:pt>
                <c:pt idx="13">
                  <c:v>0</c:v>
                </c:pt>
                <c:pt idx="14">
                  <c:v>0</c:v>
                </c:pt>
                <c:pt idx="15">
                  <c:v>0.02</c:v>
                </c:pt>
                <c:pt idx="16">
                  <c:v>0</c:v>
                </c:pt>
                <c:pt idx="17">
                  <c:v>0</c:v>
                </c:pt>
                <c:pt idx="18">
                  <c:v>0.26</c:v>
                </c:pt>
                <c:pt idx="19">
                  <c:v>7.0000000000000007E-2</c:v>
                </c:pt>
                <c:pt idx="20">
                  <c:v>0</c:v>
                </c:pt>
                <c:pt idx="21">
                  <c:v>0</c:v>
                </c:pt>
                <c:pt idx="22">
                  <c:v>0</c:v>
                </c:pt>
                <c:pt idx="23">
                  <c:v>0</c:v>
                </c:pt>
                <c:pt idx="24">
                  <c:v>0.12</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排出量比較シート!$DF$21:$DF$50</c:f>
              <c:numCache>
                <c:formatCode>#,##0;;</c:formatCode>
                <c:ptCount val="30"/>
                <c:pt idx="0">
                  <c:v>7</c:v>
                </c:pt>
                <c:pt idx="1">
                  <c:v>12</c:v>
                </c:pt>
                <c:pt idx="2">
                  <c:v>8</c:v>
                </c:pt>
                <c:pt idx="3">
                  <c:v>7</c:v>
                </c:pt>
                <c:pt idx="4">
                  <c:v>15</c:v>
                </c:pt>
                <c:pt idx="5">
                  <c:v>0</c:v>
                </c:pt>
                <c:pt idx="6">
                  <c:v>58</c:v>
                </c:pt>
                <c:pt idx="7">
                  <c:v>5</c:v>
                </c:pt>
                <c:pt idx="8">
                  <c:v>19</c:v>
                </c:pt>
                <c:pt idx="9">
                  <c:v>3</c:v>
                </c:pt>
                <c:pt idx="10">
                  <c:v>5</c:v>
                </c:pt>
                <c:pt idx="11">
                  <c:v>14</c:v>
                </c:pt>
                <c:pt idx="12">
                  <c:v>8</c:v>
                </c:pt>
                <c:pt idx="13">
                  <c:v>7</c:v>
                </c:pt>
                <c:pt idx="14">
                  <c:v>28</c:v>
                </c:pt>
                <c:pt idx="15">
                  <c:v>3</c:v>
                </c:pt>
                <c:pt idx="16">
                  <c:v>8</c:v>
                </c:pt>
                <c:pt idx="17">
                  <c:v>14</c:v>
                </c:pt>
                <c:pt idx="18">
                  <c:v>18</c:v>
                </c:pt>
                <c:pt idx="19">
                  <c:v>20</c:v>
                </c:pt>
                <c:pt idx="20">
                  <c:v>4</c:v>
                </c:pt>
                <c:pt idx="21">
                  <c:v>37</c:v>
                </c:pt>
                <c:pt idx="22">
                  <c:v>28</c:v>
                </c:pt>
                <c:pt idx="23">
                  <c:v>17</c:v>
                </c:pt>
                <c:pt idx="24">
                  <c:v>15</c:v>
                </c:pt>
                <c:pt idx="25">
                  <c:v>6</c:v>
                </c:pt>
                <c:pt idx="26">
                  <c:v>6</c:v>
                </c:pt>
                <c:pt idx="27">
                  <c:v>7</c:v>
                </c:pt>
                <c:pt idx="28">
                  <c:v>7</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排出量比較シート!$DH$21:$DH$50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1</c:v>
                </c:pt>
                <c:pt idx="24">
                  <c:v>0</c:v>
                </c:pt>
                <c:pt idx="25">
                  <c:v>1</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排出量比較シート!$DI$21:$DI$50</c:f>
              <c:numCache>
                <c:formatCode>#,##0;;</c:formatCode>
                <c:ptCount val="30"/>
                <c:pt idx="0">
                  <c:v>1</c:v>
                </c:pt>
                <c:pt idx="1">
                  <c:v>2</c:v>
                </c:pt>
                <c:pt idx="2">
                  <c:v>1</c:v>
                </c:pt>
                <c:pt idx="3">
                  <c:v>1</c:v>
                </c:pt>
                <c:pt idx="4">
                  <c:v>3</c:v>
                </c:pt>
                <c:pt idx="5">
                  <c:v>2</c:v>
                </c:pt>
                <c:pt idx="6">
                  <c:v>5</c:v>
                </c:pt>
                <c:pt idx="7">
                  <c:v>5</c:v>
                </c:pt>
                <c:pt idx="8">
                  <c:v>3</c:v>
                </c:pt>
                <c:pt idx="9">
                  <c:v>3</c:v>
                </c:pt>
                <c:pt idx="10">
                  <c:v>0</c:v>
                </c:pt>
                <c:pt idx="11">
                  <c:v>2</c:v>
                </c:pt>
                <c:pt idx="12">
                  <c:v>6</c:v>
                </c:pt>
                <c:pt idx="13">
                  <c:v>0</c:v>
                </c:pt>
                <c:pt idx="14">
                  <c:v>3</c:v>
                </c:pt>
                <c:pt idx="15">
                  <c:v>2</c:v>
                </c:pt>
                <c:pt idx="16">
                  <c:v>2</c:v>
                </c:pt>
                <c:pt idx="17">
                  <c:v>2</c:v>
                </c:pt>
                <c:pt idx="18">
                  <c:v>3</c:v>
                </c:pt>
                <c:pt idx="19">
                  <c:v>2</c:v>
                </c:pt>
                <c:pt idx="20">
                  <c:v>1</c:v>
                </c:pt>
                <c:pt idx="21">
                  <c:v>2</c:v>
                </c:pt>
                <c:pt idx="22">
                  <c:v>1</c:v>
                </c:pt>
                <c:pt idx="23">
                  <c:v>3</c:v>
                </c:pt>
                <c:pt idx="24">
                  <c:v>1</c:v>
                </c:pt>
                <c:pt idx="25">
                  <c:v>2</c:v>
                </c:pt>
                <c:pt idx="26">
                  <c:v>0</c:v>
                </c:pt>
                <c:pt idx="27">
                  <c:v>2</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排出量比較シート!$DJ$21:$DJ$50</c:f>
              <c:numCache>
                <c:formatCode>#,##0;;</c:formatCode>
                <c:ptCount val="30"/>
                <c:pt idx="0">
                  <c:v>0</c:v>
                </c:pt>
                <c:pt idx="1">
                  <c:v>0</c:v>
                </c:pt>
                <c:pt idx="2">
                  <c:v>0</c:v>
                </c:pt>
                <c:pt idx="3">
                  <c:v>2</c:v>
                </c:pt>
                <c:pt idx="4">
                  <c:v>0</c:v>
                </c:pt>
                <c:pt idx="5">
                  <c:v>1</c:v>
                </c:pt>
                <c:pt idx="6">
                  <c:v>8</c:v>
                </c:pt>
                <c:pt idx="7">
                  <c:v>0</c:v>
                </c:pt>
                <c:pt idx="8">
                  <c:v>0</c:v>
                </c:pt>
                <c:pt idx="9">
                  <c:v>0</c:v>
                </c:pt>
                <c:pt idx="10">
                  <c:v>0</c:v>
                </c:pt>
                <c:pt idx="11">
                  <c:v>0</c:v>
                </c:pt>
                <c:pt idx="12">
                  <c:v>0</c:v>
                </c:pt>
                <c:pt idx="13">
                  <c:v>0</c:v>
                </c:pt>
                <c:pt idx="14">
                  <c:v>1</c:v>
                </c:pt>
                <c:pt idx="15">
                  <c:v>2</c:v>
                </c:pt>
                <c:pt idx="16">
                  <c:v>0</c:v>
                </c:pt>
                <c:pt idx="17">
                  <c:v>0</c:v>
                </c:pt>
                <c:pt idx="18">
                  <c:v>1</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排出量比較シート!$DL$21:$DL$50</c:f>
              <c:numCache>
                <c:formatCode>#,##0;;</c:formatCode>
                <c:ptCount val="30"/>
                <c:pt idx="0">
                  <c:v>8</c:v>
                </c:pt>
                <c:pt idx="1">
                  <c:v>15</c:v>
                </c:pt>
                <c:pt idx="2">
                  <c:v>9</c:v>
                </c:pt>
                <c:pt idx="3">
                  <c:v>10</c:v>
                </c:pt>
                <c:pt idx="4">
                  <c:v>18</c:v>
                </c:pt>
                <c:pt idx="5">
                  <c:v>3</c:v>
                </c:pt>
                <c:pt idx="6">
                  <c:v>71</c:v>
                </c:pt>
                <c:pt idx="7">
                  <c:v>10</c:v>
                </c:pt>
                <c:pt idx="8">
                  <c:v>22</c:v>
                </c:pt>
                <c:pt idx="9">
                  <c:v>6</c:v>
                </c:pt>
                <c:pt idx="10">
                  <c:v>5</c:v>
                </c:pt>
                <c:pt idx="11">
                  <c:v>16</c:v>
                </c:pt>
                <c:pt idx="12">
                  <c:v>16</c:v>
                </c:pt>
                <c:pt idx="13">
                  <c:v>7</c:v>
                </c:pt>
                <c:pt idx="14">
                  <c:v>32</c:v>
                </c:pt>
                <c:pt idx="15">
                  <c:v>7</c:v>
                </c:pt>
                <c:pt idx="16">
                  <c:v>10</c:v>
                </c:pt>
                <c:pt idx="17">
                  <c:v>16</c:v>
                </c:pt>
                <c:pt idx="18">
                  <c:v>22</c:v>
                </c:pt>
                <c:pt idx="19">
                  <c:v>23</c:v>
                </c:pt>
                <c:pt idx="20">
                  <c:v>5</c:v>
                </c:pt>
                <c:pt idx="21">
                  <c:v>39</c:v>
                </c:pt>
                <c:pt idx="22">
                  <c:v>29</c:v>
                </c:pt>
                <c:pt idx="23">
                  <c:v>21</c:v>
                </c:pt>
                <c:pt idx="24">
                  <c:v>17</c:v>
                </c:pt>
                <c:pt idx="25">
                  <c:v>9</c:v>
                </c:pt>
                <c:pt idx="26">
                  <c:v>8</c:v>
                </c:pt>
                <c:pt idx="27">
                  <c:v>9</c:v>
                </c:pt>
                <c:pt idx="28">
                  <c:v>9</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排出量比較シート!$CX$21:$CX$50</c:f>
              <c:numCache>
                <c:formatCode>[=0]#;[&lt;1]0.00;#,##0</c:formatCode>
                <c:ptCount val="30"/>
                <c:pt idx="0">
                  <c:v>58.119</c:v>
                </c:pt>
                <c:pt idx="1">
                  <c:v>103.51900000000001</c:v>
                </c:pt>
                <c:pt idx="2">
                  <c:v>67.941000000000003</c:v>
                </c:pt>
                <c:pt idx="3">
                  <c:v>275.89499999999998</c:v>
                </c:pt>
                <c:pt idx="4">
                  <c:v>394.74799999999999</c:v>
                </c:pt>
                <c:pt idx="5">
                  <c:v>0</c:v>
                </c:pt>
                <c:pt idx="6">
                  <c:v>4649.4139999999998</c:v>
                </c:pt>
                <c:pt idx="7">
                  <c:v>48.209000000000003</c:v>
                </c:pt>
                <c:pt idx="8">
                  <c:v>138.02500000000001</c:v>
                </c:pt>
                <c:pt idx="9">
                  <c:v>22.812999999999999</c:v>
                </c:pt>
                <c:pt idx="10">
                  <c:v>245.751</c:v>
                </c:pt>
                <c:pt idx="11">
                  <c:v>174.71100000000001</c:v>
                </c:pt>
                <c:pt idx="12">
                  <c:v>92.533000000000001</c:v>
                </c:pt>
                <c:pt idx="13">
                  <c:v>55.969000000000001</c:v>
                </c:pt>
                <c:pt idx="14">
                  <c:v>1389.491</c:v>
                </c:pt>
                <c:pt idx="15">
                  <c:v>122.754</c:v>
                </c:pt>
                <c:pt idx="16">
                  <c:v>81.372</c:v>
                </c:pt>
                <c:pt idx="17">
                  <c:v>93.974000000000004</c:v>
                </c:pt>
                <c:pt idx="18">
                  <c:v>624.33199999999999</c:v>
                </c:pt>
                <c:pt idx="19">
                  <c:v>404</c:v>
                </c:pt>
                <c:pt idx="20">
                  <c:v>27.536000000000001</c:v>
                </c:pt>
                <c:pt idx="21">
                  <c:v>307.90300000000002</c:v>
                </c:pt>
                <c:pt idx="22">
                  <c:v>195.51499999999999</c:v>
                </c:pt>
                <c:pt idx="23">
                  <c:v>357.93</c:v>
                </c:pt>
                <c:pt idx="24">
                  <c:v>1516.9369999999999</c:v>
                </c:pt>
                <c:pt idx="25">
                  <c:v>20.509</c:v>
                </c:pt>
                <c:pt idx="26">
                  <c:v>290.57600000000002</c:v>
                </c:pt>
                <c:pt idx="27">
                  <c:v>260.74299999999999</c:v>
                </c:pt>
                <c:pt idx="28">
                  <c:v>35.811999999999998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13.625</c:v>
                </c:pt>
                <c:pt idx="13">
                  <c:v>0</c:v>
                </c:pt>
                <c:pt idx="14">
                  <c:v>0</c:v>
                </c:pt>
                <c:pt idx="15">
                  <c:v>0</c:v>
                </c:pt>
                <c:pt idx="16">
                  <c:v>0</c:v>
                </c:pt>
                <c:pt idx="17">
                  <c:v>0</c:v>
                </c:pt>
                <c:pt idx="18">
                  <c:v>0</c:v>
                </c:pt>
                <c:pt idx="19">
                  <c:v>0</c:v>
                </c:pt>
                <c:pt idx="20">
                  <c:v>0</c:v>
                </c:pt>
                <c:pt idx="21">
                  <c:v>0</c:v>
                </c:pt>
                <c:pt idx="22">
                  <c:v>0</c:v>
                </c:pt>
                <c:pt idx="23">
                  <c:v>0</c:v>
                </c:pt>
                <c:pt idx="24">
                  <c:v>0</c:v>
                </c:pt>
                <c:pt idx="25">
                  <c:v>0</c:v>
                </c:pt>
                <c:pt idx="26">
                  <c:v>9.8439999999999994</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排出量比較シート!$CZ$21:$CZ$50</c:f>
              <c:numCache>
                <c:formatCode>[=0]#;[&lt;1]0.00;#,##0</c:formatCode>
                <c:ptCount val="30"/>
                <c:pt idx="0">
                  <c:v>0</c:v>
                </c:pt>
                <c:pt idx="1">
                  <c:v>4.4379999999999997</c:v>
                </c:pt>
                <c:pt idx="2">
                  <c:v>0</c:v>
                </c:pt>
                <c:pt idx="3">
                  <c:v>0</c:v>
                </c:pt>
                <c:pt idx="4">
                  <c:v>0</c:v>
                </c:pt>
                <c:pt idx="5">
                  <c:v>0</c:v>
                </c:pt>
                <c:pt idx="6">
                  <c:v>0</c:v>
                </c:pt>
                <c:pt idx="7">
                  <c:v>0</c:v>
                </c:pt>
                <c:pt idx="8">
                  <c:v>0</c:v>
                </c:pt>
                <c:pt idx="9">
                  <c:v>0</c:v>
                </c:pt>
                <c:pt idx="10">
                  <c:v>0</c:v>
                </c:pt>
                <c:pt idx="11">
                  <c:v>0</c:v>
                </c:pt>
                <c:pt idx="12">
                  <c:v>10.358000000000001</c:v>
                </c:pt>
                <c:pt idx="13">
                  <c:v>0</c:v>
                </c:pt>
                <c:pt idx="14">
                  <c:v>0</c:v>
                </c:pt>
                <c:pt idx="15">
                  <c:v>0</c:v>
                </c:pt>
                <c:pt idx="16">
                  <c:v>0</c:v>
                </c:pt>
                <c:pt idx="17">
                  <c:v>0</c:v>
                </c:pt>
                <c:pt idx="18">
                  <c:v>0</c:v>
                </c:pt>
                <c:pt idx="19">
                  <c:v>0</c:v>
                </c:pt>
                <c:pt idx="20">
                  <c:v>0</c:v>
                </c:pt>
                <c:pt idx="21">
                  <c:v>0</c:v>
                </c:pt>
                <c:pt idx="22">
                  <c:v>0</c:v>
                </c:pt>
                <c:pt idx="23">
                  <c:v>10.339</c:v>
                </c:pt>
                <c:pt idx="24">
                  <c:v>0</c:v>
                </c:pt>
                <c:pt idx="25">
                  <c:v>2.7309999999999999</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排出量比較シート!$DA$21:$DA$50</c:f>
              <c:numCache>
                <c:formatCode>[=0]#;[&lt;1]0.00;#,##0</c:formatCode>
                <c:ptCount val="30"/>
                <c:pt idx="0">
                  <c:v>8.2309999999999999</c:v>
                </c:pt>
                <c:pt idx="1">
                  <c:v>7.9380000000000006</c:v>
                </c:pt>
                <c:pt idx="2">
                  <c:v>5.0830000000000002</c:v>
                </c:pt>
                <c:pt idx="3">
                  <c:v>9.1739999999999995</c:v>
                </c:pt>
                <c:pt idx="4">
                  <c:v>23.204000000000001</c:v>
                </c:pt>
                <c:pt idx="5">
                  <c:v>30.151000000000003</c:v>
                </c:pt>
                <c:pt idx="6">
                  <c:v>79.302000000000007</c:v>
                </c:pt>
                <c:pt idx="7">
                  <c:v>31.155999999999999</c:v>
                </c:pt>
                <c:pt idx="8">
                  <c:v>95.823000000000008</c:v>
                </c:pt>
                <c:pt idx="9">
                  <c:v>55.262</c:v>
                </c:pt>
                <c:pt idx="10">
                  <c:v>0</c:v>
                </c:pt>
                <c:pt idx="11">
                  <c:v>11.771000000000001</c:v>
                </c:pt>
                <c:pt idx="12">
                  <c:v>31.912999999999997</c:v>
                </c:pt>
                <c:pt idx="13">
                  <c:v>0</c:v>
                </c:pt>
                <c:pt idx="14">
                  <c:v>12.123999999999999</c:v>
                </c:pt>
                <c:pt idx="15">
                  <c:v>12.119</c:v>
                </c:pt>
                <c:pt idx="16">
                  <c:v>12.65</c:v>
                </c:pt>
                <c:pt idx="17">
                  <c:v>13.802</c:v>
                </c:pt>
                <c:pt idx="18">
                  <c:v>26.321999999999999</c:v>
                </c:pt>
                <c:pt idx="19">
                  <c:v>6.8819999999999997</c:v>
                </c:pt>
                <c:pt idx="20">
                  <c:v>50.081000000000003</c:v>
                </c:pt>
                <c:pt idx="21">
                  <c:v>4.7089999999999996</c:v>
                </c:pt>
                <c:pt idx="22">
                  <c:v>6.5060000000000002</c:v>
                </c:pt>
                <c:pt idx="23">
                  <c:v>19.149999999999999</c:v>
                </c:pt>
                <c:pt idx="24">
                  <c:v>3.1669999999999998</c:v>
                </c:pt>
                <c:pt idx="25">
                  <c:v>16.001999999999999</c:v>
                </c:pt>
                <c:pt idx="26">
                  <c:v>0</c:v>
                </c:pt>
                <c:pt idx="27">
                  <c:v>15.863</c:v>
                </c:pt>
                <c:pt idx="28">
                  <c:v>64.058999999999997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排出量比較シート!$DB$21:$DB$50</c:f>
              <c:numCache>
                <c:formatCode>[=0]#;[&lt;1]0.00;#,##0</c:formatCode>
                <c:ptCount val="30"/>
                <c:pt idx="0">
                  <c:v>0</c:v>
                </c:pt>
                <c:pt idx="1">
                  <c:v>0</c:v>
                </c:pt>
                <c:pt idx="2">
                  <c:v>0</c:v>
                </c:pt>
                <c:pt idx="3">
                  <c:v>297.46499999999997</c:v>
                </c:pt>
                <c:pt idx="4">
                  <c:v>0</c:v>
                </c:pt>
                <c:pt idx="5">
                  <c:v>3.4390000000000001</c:v>
                </c:pt>
                <c:pt idx="6">
                  <c:v>2096.712</c:v>
                </c:pt>
                <c:pt idx="7">
                  <c:v>0</c:v>
                </c:pt>
                <c:pt idx="8">
                  <c:v>0</c:v>
                </c:pt>
                <c:pt idx="9">
                  <c:v>0</c:v>
                </c:pt>
                <c:pt idx="10">
                  <c:v>0</c:v>
                </c:pt>
                <c:pt idx="11">
                  <c:v>0</c:v>
                </c:pt>
                <c:pt idx="12">
                  <c:v>0</c:v>
                </c:pt>
                <c:pt idx="13">
                  <c:v>0</c:v>
                </c:pt>
                <c:pt idx="14">
                  <c:v>0.14299999999999999</c:v>
                </c:pt>
                <c:pt idx="15">
                  <c:v>2.9460000000000002</c:v>
                </c:pt>
                <c:pt idx="16">
                  <c:v>0</c:v>
                </c:pt>
                <c:pt idx="17">
                  <c:v>0</c:v>
                </c:pt>
                <c:pt idx="18">
                  <c:v>227.1</c:v>
                </c:pt>
                <c:pt idx="19">
                  <c:v>32.9</c:v>
                </c:pt>
                <c:pt idx="20">
                  <c:v>0</c:v>
                </c:pt>
                <c:pt idx="21">
                  <c:v>0</c:v>
                </c:pt>
                <c:pt idx="22">
                  <c:v>0</c:v>
                </c:pt>
                <c:pt idx="23">
                  <c:v>0</c:v>
                </c:pt>
                <c:pt idx="24">
                  <c:v>206.232</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排出量比較シート!$DD$21:$DD$50</c:f>
              <c:numCache>
                <c:formatCode>[=0]#;[&lt;1]0.00;#,##0</c:formatCode>
                <c:ptCount val="30"/>
                <c:pt idx="0">
                  <c:v>66.349999999999994</c:v>
                </c:pt>
                <c:pt idx="1">
                  <c:v>115.89500000000001</c:v>
                </c:pt>
                <c:pt idx="2">
                  <c:v>73.024000000000001</c:v>
                </c:pt>
                <c:pt idx="3">
                  <c:v>582.53399999999988</c:v>
                </c:pt>
                <c:pt idx="4">
                  <c:v>417.952</c:v>
                </c:pt>
                <c:pt idx="5">
                  <c:v>33.590000000000003</c:v>
                </c:pt>
                <c:pt idx="6">
                  <c:v>6825.4279999999999</c:v>
                </c:pt>
                <c:pt idx="7">
                  <c:v>79.365000000000009</c:v>
                </c:pt>
                <c:pt idx="8">
                  <c:v>233.84800000000001</c:v>
                </c:pt>
                <c:pt idx="9">
                  <c:v>78.075000000000003</c:v>
                </c:pt>
                <c:pt idx="10">
                  <c:v>245.751</c:v>
                </c:pt>
                <c:pt idx="11">
                  <c:v>186.48200000000003</c:v>
                </c:pt>
                <c:pt idx="12">
                  <c:v>148.429</c:v>
                </c:pt>
                <c:pt idx="13">
                  <c:v>55.969000000000001</c:v>
                </c:pt>
                <c:pt idx="14">
                  <c:v>1401.758</c:v>
                </c:pt>
                <c:pt idx="15">
                  <c:v>137.81899999999999</c:v>
                </c:pt>
                <c:pt idx="16">
                  <c:v>94.022000000000006</c:v>
                </c:pt>
                <c:pt idx="17">
                  <c:v>107.77600000000001</c:v>
                </c:pt>
                <c:pt idx="18">
                  <c:v>877.75400000000002</c:v>
                </c:pt>
                <c:pt idx="19">
                  <c:v>443.78199999999998</c:v>
                </c:pt>
                <c:pt idx="20">
                  <c:v>77.617000000000004</c:v>
                </c:pt>
                <c:pt idx="21">
                  <c:v>312.61200000000002</c:v>
                </c:pt>
                <c:pt idx="22">
                  <c:v>202.02099999999999</c:v>
                </c:pt>
                <c:pt idx="23">
                  <c:v>387.41899999999998</c:v>
                </c:pt>
                <c:pt idx="24">
                  <c:v>1726.3359999999998</c:v>
                </c:pt>
                <c:pt idx="25">
                  <c:v>39.242000000000004</c:v>
                </c:pt>
                <c:pt idx="26">
                  <c:v>300.42</c:v>
                </c:pt>
                <c:pt idx="27">
                  <c:v>276.60599999999999</c:v>
                </c:pt>
                <c:pt idx="28">
                  <c:v>99.870999999999995</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排出量比較シート!$CU$21:$CU$50</c:f>
              <c:numCache>
                <c:formatCode>\(0%\);;</c:formatCode>
                <c:ptCount val="30"/>
                <c:pt idx="0">
                  <c:v>5.2440187097833865E-2</c:v>
                </c:pt>
                <c:pt idx="1">
                  <c:v>8.0255199095300683E-2</c:v>
                </c:pt>
                <c:pt idx="2">
                  <c:v>3.6360951589914516E-2</c:v>
                </c:pt>
                <c:pt idx="3">
                  <c:v>6.2940352365653415E-2</c:v>
                </c:pt>
                <c:pt idx="4">
                  <c:v>0.2292176224504435</c:v>
                </c:pt>
                <c:pt idx="5">
                  <c:v>0.40766192418057928</c:v>
                </c:pt>
                <c:pt idx="6">
                  <c:v>0.56661597208984193</c:v>
                </c:pt>
                <c:pt idx="7">
                  <c:v>0.31640887845206905</c:v>
                </c:pt>
                <c:pt idx="8">
                  <c:v>0.79889528920430219</c:v>
                </c:pt>
                <c:pt idx="9">
                  <c:v>0.7243926688153064</c:v>
                </c:pt>
                <c:pt idx="10">
                  <c:v>0</c:v>
                </c:pt>
                <c:pt idx="11">
                  <c:v>0.10715942107200335</c:v>
                </c:pt>
                <c:pt idx="12">
                  <c:v>0.25112322063431575</c:v>
                </c:pt>
                <c:pt idx="13">
                  <c:v>0</c:v>
                </c:pt>
                <c:pt idx="14">
                  <c:v>8.5822858762654872E-2</c:v>
                </c:pt>
                <c:pt idx="15">
                  <c:v>0.12298357466195742</c:v>
                </c:pt>
                <c:pt idx="16">
                  <c:v>0.10514510729489748</c:v>
                </c:pt>
                <c:pt idx="17">
                  <c:v>0.11061474390559314</c:v>
                </c:pt>
                <c:pt idx="18">
                  <c:v>0.22821337031269417</c:v>
                </c:pt>
                <c:pt idx="19">
                  <c:v>6.9238766376637687E-2</c:v>
                </c:pt>
                <c:pt idx="20">
                  <c:v>0.79817187510159504</c:v>
                </c:pt>
                <c:pt idx="21">
                  <c:v>5.259888917260433E-2</c:v>
                </c:pt>
                <c:pt idx="22">
                  <c:v>6.307526192552089E-2</c:v>
                </c:pt>
                <c:pt idx="23">
                  <c:v>0.14312247592496805</c:v>
                </c:pt>
                <c:pt idx="24">
                  <c:v>4.2773221921699071E-2</c:v>
                </c:pt>
                <c:pt idx="25">
                  <c:v>0.23059821357012994</c:v>
                </c:pt>
                <c:pt idx="26">
                  <c:v>0</c:v>
                </c:pt>
                <c:pt idx="27">
                  <c:v>0.16116030895267972</c:v>
                </c:pt>
                <c:pt idx="28">
                  <c:v>0.71317792314857709</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排出量比較シート!$CM$21:$CM$50</c:f>
              <c:numCache>
                <c:formatCode>\(0%\);;</c:formatCode>
                <c:ptCount val="30"/>
                <c:pt idx="0">
                  <c:v>8.3330820716089632E-2</c:v>
                </c:pt>
                <c:pt idx="1">
                  <c:v>0.52268774700014209</c:v>
                </c:pt>
                <c:pt idx="2">
                  <c:v>0.65648398074157033</c:v>
                </c:pt>
                <c:pt idx="3">
                  <c:v>1</c:v>
                </c:pt>
                <c:pt idx="4">
                  <c:v>1</c:v>
                </c:pt>
                <c:pt idx="5">
                  <c:v>0</c:v>
                </c:pt>
                <c:pt idx="6">
                  <c:v>1</c:v>
                </c:pt>
                <c:pt idx="7">
                  <c:v>0.67891966868735598</c:v>
                </c:pt>
                <c:pt idx="8">
                  <c:v>0.49099214260497204</c:v>
                </c:pt>
                <c:pt idx="9">
                  <c:v>0.9188533730241647</c:v>
                </c:pt>
                <c:pt idx="10">
                  <c:v>1</c:v>
                </c:pt>
                <c:pt idx="11">
                  <c:v>0.2068986118844536</c:v>
                </c:pt>
                <c:pt idx="12">
                  <c:v>0.5429017199506454</c:v>
                </c:pt>
                <c:pt idx="13">
                  <c:v>0.16806257081902273</c:v>
                </c:pt>
                <c:pt idx="14">
                  <c:v>1</c:v>
                </c:pt>
                <c:pt idx="15">
                  <c:v>0.87729752767120572</c:v>
                </c:pt>
                <c:pt idx="16">
                  <c:v>0.26935265659474844</c:v>
                </c:pt>
                <c:pt idx="17">
                  <c:v>0.60014839440797851</c:v>
                </c:pt>
                <c:pt idx="18">
                  <c:v>1</c:v>
                </c:pt>
                <c:pt idx="19">
                  <c:v>1</c:v>
                </c:pt>
                <c:pt idx="20">
                  <c:v>0.25071779161891616</c:v>
                </c:pt>
                <c:pt idx="21">
                  <c:v>0.8182528274173595</c:v>
                </c:pt>
                <c:pt idx="22">
                  <c:v>0.62590658986727421</c:v>
                </c:pt>
                <c:pt idx="23">
                  <c:v>0.35077671146823275</c:v>
                </c:pt>
                <c:pt idx="24">
                  <c:v>1</c:v>
                </c:pt>
                <c:pt idx="25">
                  <c:v>0.38458508477515602</c:v>
                </c:pt>
                <c:pt idx="26">
                  <c:v>0.49833836119587704</c:v>
                </c:pt>
                <c:pt idx="27">
                  <c:v>1</c:v>
                </c:pt>
                <c:pt idx="28">
                  <c:v>0.26586562714345913</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排出量比較シート!$BV$21:$BV$50</c:f>
              <c:numCache>
                <c:formatCode>0%</c:formatCode>
                <c:ptCount val="30"/>
                <c:pt idx="0">
                  <c:v>0.57647001254080321</c:v>
                </c:pt>
                <c:pt idx="1">
                  <c:v>0.31570536530006665</c:v>
                </c:pt>
                <c:pt idx="2">
                  <c:v>0.17193221275583956</c:v>
                </c:pt>
                <c:pt idx="3">
                  <c:v>0.21718842964259744</c:v>
                </c:pt>
                <c:pt idx="4">
                  <c:v>0.32779752881179097</c:v>
                </c:pt>
                <c:pt idx="5">
                  <c:v>3.0580005300594924E-2</c:v>
                </c:pt>
                <c:pt idx="6">
                  <c:v>0.84580436065193143</c:v>
                </c:pt>
                <c:pt idx="7">
                  <c:v>0.18268120218274309</c:v>
                </c:pt>
                <c:pt idx="8">
                  <c:v>0.39251670207916378</c:v>
                </c:pt>
                <c:pt idx="9">
                  <c:v>8.9555775625928577E-2</c:v>
                </c:pt>
                <c:pt idx="10">
                  <c:v>0.35689849112920474</c:v>
                </c:pt>
                <c:pt idx="11">
                  <c:v>0.71140568481124955</c:v>
                </c:pt>
                <c:pt idx="12">
                  <c:v>0.32820501299588101</c:v>
                </c:pt>
                <c:pt idx="13">
                  <c:v>0.42231730213713464</c:v>
                </c:pt>
                <c:pt idx="14">
                  <c:v>0.48527267618703984</c:v>
                </c:pt>
                <c:pt idx="15">
                  <c:v>0.26455439041578155</c:v>
                </c:pt>
                <c:pt idx="16">
                  <c:v>0.39674609743591399</c:v>
                </c:pt>
                <c:pt idx="17">
                  <c:v>0.29918588202639296</c:v>
                </c:pt>
                <c:pt idx="18">
                  <c:v>0.511752237543038</c:v>
                </c:pt>
                <c:pt idx="19">
                  <c:v>0.44694385740399273</c:v>
                </c:pt>
                <c:pt idx="20">
                  <c:v>0.27740160658543206</c:v>
                </c:pt>
                <c:pt idx="21">
                  <c:v>0.51586848623043535</c:v>
                </c:pt>
                <c:pt idx="22">
                  <c:v>0.4611111064236329</c:v>
                </c:pt>
                <c:pt idx="23">
                  <c:v>0.7074071839121101</c:v>
                </c:pt>
                <c:pt idx="24">
                  <c:v>0.83985103823281104</c:v>
                </c:pt>
                <c:pt idx="25">
                  <c:v>0.167602434930542</c:v>
                </c:pt>
                <c:pt idx="26">
                  <c:v>0.61119177374174827</c:v>
                </c:pt>
                <c:pt idx="27">
                  <c:v>0.41472770931929781</c:v>
                </c:pt>
                <c:pt idx="28">
                  <c:v>0.30689378709669496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排出量比較シート!$BZ$21:$BZ$50</c:f>
              <c:numCache>
                <c:formatCode>0%</c:formatCode>
                <c:ptCount val="30"/>
                <c:pt idx="0">
                  <c:v>0.12973364367138002</c:v>
                </c:pt>
                <c:pt idx="1">
                  <c:v>0.15118593585274884</c:v>
                </c:pt>
                <c:pt idx="2">
                  <c:v>0.23223855469057852</c:v>
                </c:pt>
                <c:pt idx="3">
                  <c:v>0.21510750568808581</c:v>
                </c:pt>
                <c:pt idx="4">
                  <c:v>0.17823324101913932</c:v>
                </c:pt>
                <c:pt idx="5">
                  <c:v>0.30411377843550474</c:v>
                </c:pt>
                <c:pt idx="6">
                  <c:v>4.1093493070116706E-2</c:v>
                </c:pt>
                <c:pt idx="7">
                  <c:v>0.25332448148459968</c:v>
                </c:pt>
                <c:pt idx="8">
                  <c:v>0.16747686810133044</c:v>
                </c:pt>
                <c:pt idx="9">
                  <c:v>0.27517562727413014</c:v>
                </c:pt>
                <c:pt idx="10">
                  <c:v>0.18842220711748045</c:v>
                </c:pt>
                <c:pt idx="11">
                  <c:v>9.2541739734115266E-2</c:v>
                </c:pt>
                <c:pt idx="12">
                  <c:v>0.19433974142065735</c:v>
                </c:pt>
                <c:pt idx="13">
                  <c:v>0.18570985164618345</c:v>
                </c:pt>
                <c:pt idx="14">
                  <c:v>0.15275099650378376</c:v>
                </c:pt>
                <c:pt idx="15">
                  <c:v>0.18631417565460986</c:v>
                </c:pt>
                <c:pt idx="16">
                  <c:v>0.15800120292168565</c:v>
                </c:pt>
                <c:pt idx="17">
                  <c:v>0.23840811648178439</c:v>
                </c:pt>
                <c:pt idx="18">
                  <c:v>0.11998202042153715</c:v>
                </c:pt>
                <c:pt idx="19">
                  <c:v>0.12795638785380542</c:v>
                </c:pt>
                <c:pt idx="20">
                  <c:v>0.15847831474105237</c:v>
                </c:pt>
                <c:pt idx="21">
                  <c:v>0.12273394968508412</c:v>
                </c:pt>
                <c:pt idx="22">
                  <c:v>0.15226147090721567</c:v>
                </c:pt>
                <c:pt idx="23">
                  <c:v>9.0156281993109433E-2</c:v>
                </c:pt>
                <c:pt idx="24">
                  <c:v>4.3758927403971297E-2</c:v>
                </c:pt>
                <c:pt idx="25">
                  <c:v>0.19246641845992021</c:v>
                </c:pt>
                <c:pt idx="26">
                  <c:v>0.12321670514055179</c:v>
                </c:pt>
                <c:pt idx="27">
                  <c:v>0.1792508410905703</c:v>
                </c:pt>
                <c:pt idx="28">
                  <c:v>0.20464633771937474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排出量比較シート!$CA$21:$CA$50</c:f>
              <c:numCache>
                <c:formatCode>0%</c:formatCode>
                <c:ptCount val="30"/>
                <c:pt idx="0">
                  <c:v>0.11961227473447021</c:v>
                </c:pt>
                <c:pt idx="1">
                  <c:v>0.23770865071052419</c:v>
                </c:pt>
                <c:pt idx="2">
                  <c:v>0.25469684648215318</c:v>
                </c:pt>
                <c:pt idx="3">
                  <c:v>0.26080794021984649</c:v>
                </c:pt>
                <c:pt idx="4">
                  <c:v>0.18474571157482561</c:v>
                </c:pt>
                <c:pt idx="5">
                  <c:v>0.33409813046120063</c:v>
                </c:pt>
                <c:pt idx="6">
                  <c:v>4.0606171393039604E-2</c:v>
                </c:pt>
                <c:pt idx="7">
                  <c:v>0.25276017436028453</c:v>
                </c:pt>
                <c:pt idx="8">
                  <c:v>0.15986013602549753</c:v>
                </c:pt>
                <c:pt idx="9">
                  <c:v>0.34959984144222106</c:v>
                </c:pt>
                <c:pt idx="10">
                  <c:v>0.19496767126238518</c:v>
                </c:pt>
                <c:pt idx="11">
                  <c:v>8.5295535121567748E-2</c:v>
                </c:pt>
                <c:pt idx="12">
                  <c:v>0.1962669966339356</c:v>
                </c:pt>
                <c:pt idx="13">
                  <c:v>0.16078922644844526</c:v>
                </c:pt>
                <c:pt idx="14">
                  <c:v>0.17286740051517599</c:v>
                </c:pt>
                <c:pt idx="15">
                  <c:v>0.16098237449515734</c:v>
                </c:pt>
                <c:pt idx="16">
                  <c:v>0.20085366703792337</c:v>
                </c:pt>
                <c:pt idx="17">
                  <c:v>0.19782272872684728</c:v>
                </c:pt>
                <c:pt idx="18">
                  <c:v>0.17774746438214392</c:v>
                </c:pt>
                <c:pt idx="19">
                  <c:v>0.19872711836230433</c:v>
                </c:pt>
                <c:pt idx="20">
                  <c:v>0.24421349399793574</c:v>
                </c:pt>
                <c:pt idx="21">
                  <c:v>0.11487349536019822</c:v>
                </c:pt>
                <c:pt idx="22">
                  <c:v>0.14260875799159781</c:v>
                </c:pt>
                <c:pt idx="23">
                  <c:v>8.4849880841155426E-2</c:v>
                </c:pt>
                <c:pt idx="24">
                  <c:v>4.2447063317205963E-2</c:v>
                </c:pt>
                <c:pt idx="25">
                  <c:v>0.23979112061323052</c:v>
                </c:pt>
                <c:pt idx="26">
                  <c:v>0.10059609175875196</c:v>
                </c:pt>
                <c:pt idx="27">
                  <c:v>0.14977772075467674</c:v>
                </c:pt>
                <c:pt idx="28">
                  <c:v>0.21850371256533874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排出量比較シート!$CB$21:$CB$50</c:f>
              <c:numCache>
                <c:formatCode>0%</c:formatCode>
                <c:ptCount val="30"/>
                <c:pt idx="0">
                  <c:v>0.16511498044778289</c:v>
                </c:pt>
                <c:pt idx="1">
                  <c:v>0.27798787331257047</c:v>
                </c:pt>
                <c:pt idx="2">
                  <c:v>0.33223835086518733</c:v>
                </c:pt>
                <c:pt idx="3">
                  <c:v>0.29135462510767823</c:v>
                </c:pt>
                <c:pt idx="4">
                  <c:v>0.29153809726744723</c:v>
                </c:pt>
                <c:pt idx="5">
                  <c:v>0.26970419664271211</c:v>
                </c:pt>
                <c:pt idx="6">
                  <c:v>7.2495974884912218E-2</c:v>
                </c:pt>
                <c:pt idx="7">
                  <c:v>0.290040327315294</c:v>
                </c:pt>
                <c:pt idx="8">
                  <c:v>0.26663111549441737</c:v>
                </c:pt>
                <c:pt idx="9">
                  <c:v>0.25336945082789136</c:v>
                </c:pt>
                <c:pt idx="10">
                  <c:v>0.23783338307998086</c:v>
                </c:pt>
                <c:pt idx="11">
                  <c:v>0.10401552757071984</c:v>
                </c:pt>
                <c:pt idx="12">
                  <c:v>0.25394117074145994</c:v>
                </c:pt>
                <c:pt idx="13">
                  <c:v>0.21757897824847353</c:v>
                </c:pt>
                <c:pt idx="14">
                  <c:v>0.18161524212928704</c:v>
                </c:pt>
                <c:pt idx="15">
                  <c:v>0.37016117079671074</c:v>
                </c:pt>
                <c:pt idx="16">
                  <c:v>0.23448869314105467</c:v>
                </c:pt>
                <c:pt idx="17">
                  <c:v>0.25147997438147263</c:v>
                </c:pt>
                <c:pt idx="18">
                  <c:v>0.17255814294574559</c:v>
                </c:pt>
                <c:pt idx="19">
                  <c:v>0.2067049740392089</c:v>
                </c:pt>
                <c:pt idx="20">
                  <c:v>0.30655105309282477</c:v>
                </c:pt>
                <c:pt idx="21">
                  <c:v>0.22771620844247908</c:v>
                </c:pt>
                <c:pt idx="22">
                  <c:v>0.23151839828399889</c:v>
                </c:pt>
                <c:pt idx="23">
                  <c:v>0.10955404371165019</c:v>
                </c:pt>
                <c:pt idx="24">
                  <c:v>7.3942971046011732E-2</c:v>
                </c:pt>
                <c:pt idx="25">
                  <c:v>0.36592008971152279</c:v>
                </c:pt>
                <c:pt idx="26">
                  <c:v>0.14938132429459688</c:v>
                </c:pt>
                <c:pt idx="27">
                  <c:v>0.23235655499347857</c:v>
                </c:pt>
                <c:pt idx="28">
                  <c:v>0.26995616261859168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排出量比較シート!$CH$21:$CH$50</c:f>
              <c:numCache>
                <c:formatCode>0%</c:formatCode>
                <c:ptCount val="30"/>
                <c:pt idx="0">
                  <c:v>9.0690886055636664E-3</c:v>
                </c:pt>
                <c:pt idx="1">
                  <c:v>1.7412174824089782E-2</c:v>
                </c:pt>
                <c:pt idx="2">
                  <c:v>8.8940352062414126E-3</c:v>
                </c:pt>
                <c:pt idx="3">
                  <c:v>1.554149934179193E-2</c:v>
                </c:pt>
                <c:pt idx="4">
                  <c:v>1.7685421326796815E-2</c:v>
                </c:pt>
                <c:pt idx="5">
                  <c:v>6.1503889159987543E-2</c:v>
                </c:pt>
                <c:pt idx="6">
                  <c:v>0</c:v>
                </c:pt>
                <c:pt idx="7">
                  <c:v>2.1193814657078657E-2</c:v>
                </c:pt>
                <c:pt idx="8">
                  <c:v>1.3515178299590936E-2</c:v>
                </c:pt>
                <c:pt idx="9">
                  <c:v>3.2299304829828776E-2</c:v>
                </c:pt>
                <c:pt idx="10">
                  <c:v>2.1878247410948848E-2</c:v>
                </c:pt>
                <c:pt idx="11">
                  <c:v>6.7415127623474515E-3</c:v>
                </c:pt>
                <c:pt idx="12">
                  <c:v>2.7247078208065944E-2</c:v>
                </c:pt>
                <c:pt idx="13">
                  <c:v>1.3604641519763193E-2</c:v>
                </c:pt>
                <c:pt idx="14">
                  <c:v>7.4936846647134878E-3</c:v>
                </c:pt>
                <c:pt idx="15">
                  <c:v>1.7987888637740656E-2</c:v>
                </c:pt>
                <c:pt idx="16">
                  <c:v>9.9103394634222578E-3</c:v>
                </c:pt>
                <c:pt idx="17">
                  <c:v>1.3103298383502637E-2</c:v>
                </c:pt>
                <c:pt idx="18">
                  <c:v>1.7960134707535245E-2</c:v>
                </c:pt>
                <c:pt idx="19">
                  <c:v>1.9667662340688515E-2</c:v>
                </c:pt>
                <c:pt idx="20">
                  <c:v>1.3355531582755051E-2</c:v>
                </c:pt>
                <c:pt idx="21">
                  <c:v>1.8807860281803389E-2</c:v>
                </c:pt>
                <c:pt idx="22">
                  <c:v>1.2500266393554582E-2</c:v>
                </c:pt>
                <c:pt idx="23">
                  <c:v>8.032609541974902E-3</c:v>
                </c:pt>
                <c:pt idx="24">
                  <c:v>0</c:v>
                </c:pt>
                <c:pt idx="25">
                  <c:v>3.4219936284784438E-2</c:v>
                </c:pt>
                <c:pt idx="26">
                  <c:v>1.5614105064351161E-2</c:v>
                </c:pt>
                <c:pt idx="27">
                  <c:v>2.3887173841976483E-2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c:ext uri="{02D57815-91ED-43cb-92C2-25804820EDAC}">
                        <c15:formulaRef>
                          <c15:sqref>排出量比較シート!$BW$21:$BW$50</c15:sqref>
                        </c15:formulaRef>
                      </c:ext>
                    </c:extLst>
                    <c:numCache>
                      <c:formatCode>0%</c:formatCode>
                      <c:ptCount val="30"/>
                      <c:pt idx="0">
                        <c:v>0.55940803721589649</c:v>
                      </c:pt>
                      <c:pt idx="1">
                        <c:v>0.27417142502249175</c:v>
                      </c:pt>
                      <c:pt idx="2">
                        <c:v>0.13100945552736545</c:v>
                      </c:pt>
                      <c:pt idx="3">
                        <c:v>0.16345007526613861</c:v>
                      </c:pt>
                      <c:pt idx="4">
                        <c:v>0.29937483618508287</c:v>
                      </c:pt>
                      <c:pt idx="5">
                        <c:v>2.2682586145795023E-2</c:v>
                      </c:pt>
                      <c:pt idx="6">
                        <c:v>0.83359162580344959</c:v>
                      </c:pt>
                      <c:pt idx="7">
                        <c:v>0.15887165811926465</c:v>
                      </c:pt>
                      <c:pt idx="8">
                        <c:v>0.35979759652677157</c:v>
                      </c:pt>
                      <c:pt idx="9">
                        <c:v>4.913253318599415E-2</c:v>
                      </c:pt>
                      <c:pt idx="10">
                        <c:v>0.33697011722489134</c:v>
                      </c:pt>
                      <c:pt idx="11">
                        <c:v>0.70193422224844115</c:v>
                      </c:pt>
                      <c:pt idx="12">
                        <c:v>0.26058723127870309</c:v>
                      </c:pt>
                      <c:pt idx="13">
                        <c:v>0.3899752194274933</c:v>
                      </c:pt>
                      <c:pt idx="14">
                        <c:v>0.45329681055825877</c:v>
                      </c:pt>
                      <c:pt idx="15">
                        <c:v>0.20349436120229983</c:v>
                      </c:pt>
                      <c:pt idx="16">
                        <c:v>0.32376035107969797</c:v>
                      </c:pt>
                      <c:pt idx="17">
                        <c:v>0.28207136129466803</c:v>
                      </c:pt>
                      <c:pt idx="18">
                        <c:v>0.46856911269202034</c:v>
                      </c:pt>
                      <c:pt idx="19">
                        <c:v>0.41351250959335595</c:v>
                      </c:pt>
                      <c:pt idx="20">
                        <c:v>0.25803940346389309</c:v>
                      </c:pt>
                      <c:pt idx="21">
                        <c:v>0.47960852819174504</c:v>
                      </c:pt>
                      <c:pt idx="22">
                        <c:v>0.43645131705183732</c:v>
                      </c:pt>
                      <c:pt idx="23">
                        <c:v>0.68667742273873211</c:v>
                      </c:pt>
                      <c:pt idx="24">
                        <c:v>0.83547705717464005</c:v>
                      </c:pt>
                      <c:pt idx="25">
                        <c:v>0.1152704875238857</c:v>
                      </c:pt>
                      <c:pt idx="26">
                        <c:v>0.59587094539085061</c:v>
                      </c:pt>
                      <c:pt idx="27">
                        <c:v>0.40061559173916333</c:v>
                      </c:pt>
                      <c:pt idx="28">
                        <c:v>0.29330566563805477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6.2990252227084608E-3</c:v>
                      </c:pt>
                      <c:pt idx="1">
                        <c:v>6.8363658874458829E-3</c:v>
                      </c:pt>
                      <c:pt idx="2">
                        <c:v>1.7413590637265795E-2</c:v>
                      </c:pt>
                      <c:pt idx="3">
                        <c:v>1.7732990880807296E-2</c:v>
                      </c:pt>
                      <c:pt idx="4">
                        <c:v>1.0491049251695906E-2</c:v>
                      </c:pt>
                      <c:pt idx="5">
                        <c:v>4.3467721934178898E-3</c:v>
                      </c:pt>
                      <c:pt idx="6">
                        <c:v>3.9511789372349577E-3</c:v>
                      </c:pt>
                      <c:pt idx="7">
                        <c:v>1.0984076772210171E-2</c:v>
                      </c:pt>
                      <c:pt idx="8">
                        <c:v>1.2432453752112792E-2</c:v>
                      </c:pt>
                      <c:pt idx="9">
                        <c:v>1.4310145791275073E-2</c:v>
                      </c:pt>
                      <c:pt idx="10">
                        <c:v>1.6737613787169269E-2</c:v>
                      </c:pt>
                      <c:pt idx="11">
                        <c:v>4.1090312497523386E-3</c:v>
                      </c:pt>
                      <c:pt idx="12">
                        <c:v>1.7489867522921816E-2</c:v>
                      </c:pt>
                      <c:pt idx="13">
                        <c:v>1.2605125838363271E-2</c:v>
                      </c:pt>
                      <c:pt idx="14">
                        <c:v>1.3640595001542547E-2</c:v>
                      </c:pt>
                      <c:pt idx="15">
                        <c:v>1.9807149843251212E-2</c:v>
                      </c:pt>
                      <c:pt idx="16">
                        <c:v>1.2647859411427613E-2</c:v>
                      </c:pt>
                      <c:pt idx="17">
                        <c:v>8.8514042594353935E-3</c:v>
                      </c:pt>
                      <c:pt idx="18">
                        <c:v>7.0554822525841256E-3</c:v>
                      </c:pt>
                      <c:pt idx="19">
                        <c:v>7.2423827936084813E-3</c:v>
                      </c:pt>
                      <c:pt idx="20">
                        <c:v>1.4415486916134835E-2</c:v>
                      </c:pt>
                      <c:pt idx="21">
                        <c:v>5.9659544720935568E-3</c:v>
                      </c:pt>
                      <c:pt idx="22">
                        <c:v>6.146018162799108E-3</c:v>
                      </c:pt>
                      <c:pt idx="23">
                        <c:v>3.5731067293247338E-3</c:v>
                      </c:pt>
                      <c:pt idx="24">
                        <c:v>3.7691281815681616E-3</c:v>
                      </c:pt>
                      <c:pt idx="25">
                        <c:v>1.035990218500242E-2</c:v>
                      </c:pt>
                      <c:pt idx="26">
                        <c:v>5.6059891139607423E-3</c:v>
                      </c:pt>
                      <c:pt idx="27">
                        <c:v>1.1824754343197796E-2</c:v>
                      </c:pt>
                      <c:pt idx="28">
                        <c:v>1.1255627135738206E-2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1.0762950102198295E-2</c:v>
                      </c:pt>
                      <c:pt idx="1">
                        <c:v>3.4697574390129035E-2</c:v>
                      </c:pt>
                      <c:pt idx="2">
                        <c:v>2.3509166591208341E-2</c:v>
                      </c:pt>
                      <c:pt idx="3">
                        <c:v>3.6005363495651518E-2</c:v>
                      </c:pt>
                      <c:pt idx="4">
                        <c:v>1.7931643375012244E-2</c:v>
                      </c:pt>
                      <c:pt idx="5">
                        <c:v>3.5506469613820119E-3</c:v>
                      </c:pt>
                      <c:pt idx="6">
                        <c:v>8.2615559112469705E-3</c:v>
                      </c:pt>
                      <c:pt idx="7">
                        <c:v>1.2825467291268298E-2</c:v>
                      </c:pt>
                      <c:pt idx="8">
                        <c:v>2.0286651800279387E-2</c:v>
                      </c:pt>
                      <c:pt idx="9">
                        <c:v>2.6113096648659347E-2</c:v>
                      </c:pt>
                      <c:pt idx="10">
                        <c:v>3.190760117144083E-3</c:v>
                      </c:pt>
                      <c:pt idx="11">
                        <c:v>5.3624313130561079E-3</c:v>
                      </c:pt>
                      <c:pt idx="12">
                        <c:v>5.0127914194256114E-2</c:v>
                      </c:pt>
                      <c:pt idx="13">
                        <c:v>1.9736956871278036E-2</c:v>
                      </c:pt>
                      <c:pt idx="14">
                        <c:v>1.833527062723847E-2</c:v>
                      </c:pt>
                      <c:pt idx="15">
                        <c:v>4.1252879370230505E-2</c:v>
                      </c:pt>
                      <c:pt idx="16">
                        <c:v>6.0337886944788352E-2</c:v>
                      </c:pt>
                      <c:pt idx="17">
                        <c:v>8.2631164722895556E-3</c:v>
                      </c:pt>
                      <c:pt idx="18">
                        <c:v>3.612764259843354E-2</c:v>
                      </c:pt>
                      <c:pt idx="19">
                        <c:v>2.618896501702828E-2</c:v>
                      </c:pt>
                      <c:pt idx="20">
                        <c:v>4.9467162054041003E-3</c:v>
                      </c:pt>
                      <c:pt idx="21">
                        <c:v>3.0294003566596724E-2</c:v>
                      </c:pt>
                      <c:pt idx="22">
                        <c:v>1.8513771208996482E-2</c:v>
                      </c:pt>
                      <c:pt idx="23">
                        <c:v>1.7156654444053319E-2</c:v>
                      </c:pt>
                      <c:pt idx="24">
                        <c:v>6.048528766028139E-4</c:v>
                      </c:pt>
                      <c:pt idx="25">
                        <c:v>4.1972045221653882E-2</c:v>
                      </c:pt>
                      <c:pt idx="26">
                        <c:v>9.7148392369368324E-3</c:v>
                      </c:pt>
                      <c:pt idx="27">
                        <c:v>2.2873632369366705E-3</c:v>
                      </c:pt>
                      <c:pt idx="28">
                        <c:v>2.3324943229020099E-3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0.1603464286863146</c:v>
                      </c:pt>
                      <c:pt idx="1">
                        <c:v>0.26935311103046078</c:v>
                      </c:pt>
                      <c:pt idx="2">
                        <c:v>0.32269386185815579</c:v>
                      </c:pt>
                      <c:pt idx="3">
                        <c:v>0.27330379277784733</c:v>
                      </c:pt>
                      <c:pt idx="4">
                        <c:v>0.2815636717706832</c:v>
                      </c:pt>
                      <c:pt idx="5">
                        <c:v>0.20557905747666819</c:v>
                      </c:pt>
                      <c:pt idx="6">
                        <c:v>6.1083565199848401E-2</c:v>
                      </c:pt>
                      <c:pt idx="7">
                        <c:v>0.27606817160010566</c:v>
                      </c:pt>
                      <c:pt idx="8">
                        <c:v>0.25883836593807508</c:v>
                      </c:pt>
                      <c:pt idx="9">
                        <c:v>0.23378145471169381</c:v>
                      </c:pt>
                      <c:pt idx="10">
                        <c:v>0.22837747550515688</c:v>
                      </c:pt>
                      <c:pt idx="11">
                        <c:v>9.945576758697075E-2</c:v>
                      </c:pt>
                      <c:pt idx="12">
                        <c:v>0.24544559296142654</c:v>
                      </c:pt>
                      <c:pt idx="13">
                        <c:v>0.21058043585776623</c:v>
                      </c:pt>
                      <c:pt idx="14">
                        <c:v>0.1757809102443037</c:v>
                      </c:pt>
                      <c:pt idx="15">
                        <c:v>0.33376936953687564</c:v>
                      </c:pt>
                      <c:pt idx="16">
                        <c:v>0.22731975237347835</c:v>
                      </c:pt>
                      <c:pt idx="17">
                        <c:v>0.24139661249205693</c:v>
                      </c:pt>
                      <c:pt idx="18">
                        <c:v>0.16394843511563389</c:v>
                      </c:pt>
                      <c:pt idx="19">
                        <c:v>0.19579463076233333</c:v>
                      </c:pt>
                      <c:pt idx="20">
                        <c:v>0.29344298437153604</c:v>
                      </c:pt>
                      <c:pt idx="21">
                        <c:v>0.22055137726870286</c:v>
                      </c:pt>
                      <c:pt idx="22">
                        <c:v>0.22392281778342513</c:v>
                      </c:pt>
                      <c:pt idx="23">
                        <c:v>9.5429180825403678E-2</c:v>
                      </c:pt>
                      <c:pt idx="24">
                        <c:v>6.3625669333439036E-2</c:v>
                      </c:pt>
                      <c:pt idx="25">
                        <c:v>0.3517474423382575</c:v>
                      </c:pt>
                      <c:pt idx="26">
                        <c:v>0.14418311575585119</c:v>
                      </c:pt>
                      <c:pt idx="27">
                        <c:v>0.22313901729582383</c:v>
                      </c:pt>
                      <c:pt idx="28">
                        <c:v>0.25848753554597148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7.715492725248134E-2</c:v>
                      </c:pt>
                      <c:pt idx="1">
                        <c:v>0.1390227024934608</c:v>
                      </c:pt>
                      <c:pt idx="2">
                        <c:v>0.15259605300385728</c:v>
                      </c:pt>
                      <c:pt idx="3">
                        <c:v>0.13585320348765309</c:v>
                      </c:pt>
                      <c:pt idx="4">
                        <c:v>0.1509938077819459</c:v>
                      </c:pt>
                      <c:pt idx="5">
                        <c:v>0.17050036340531077</c:v>
                      </c:pt>
                      <c:pt idx="6">
                        <c:v>2.9308720738252657E-2</c:v>
                      </c:pt>
                      <c:pt idx="7">
                        <c:v>0.19114556910590744</c:v>
                      </c:pt>
                      <c:pt idx="8">
                        <c:v>0.13284780693630724</c:v>
                      </c:pt>
                      <c:pt idx="9">
                        <c:v>0.14293815241769647</c:v>
                      </c:pt>
                      <c:pt idx="10">
                        <c:v>9.5612566200374213E-2</c:v>
                      </c:pt>
                      <c:pt idx="11">
                        <c:v>6.2650403426078069E-2</c:v>
                      </c:pt>
                      <c:pt idx="12">
                        <c:v>0.13431693899578967</c:v>
                      </c:pt>
                      <c:pt idx="13">
                        <c:v>0.11090903884811733</c:v>
                      </c:pt>
                      <c:pt idx="14">
                        <c:v>9.2472655937531775E-2</c:v>
                      </c:pt>
                      <c:pt idx="15">
                        <c:v>0.15704189698023416</c:v>
                      </c:pt>
                      <c:pt idx="16">
                        <c:v>0.11206518887271037</c:v>
                      </c:pt>
                      <c:pt idx="17">
                        <c:v>0.14203991649529993</c:v>
                      </c:pt>
                      <c:pt idx="18">
                        <c:v>9.1888483109386729E-2</c:v>
                      </c:pt>
                      <c:pt idx="19">
                        <c:v>0.10952492245486918</c:v>
                      </c:pt>
                      <c:pt idx="20">
                        <c:v>0.17393271367907118</c:v>
                      </c:pt>
                      <c:pt idx="21">
                        <c:v>0.11562884268771512</c:v>
                      </c:pt>
                      <c:pt idx="22">
                        <c:v>0.12199562868620242</c:v>
                      </c:pt>
                      <c:pt idx="23">
                        <c:v>4.9767917319801243E-2</c:v>
                      </c:pt>
                      <c:pt idx="24">
                        <c:v>3.9168315075440621E-2</c:v>
                      </c:pt>
                      <c:pt idx="25">
                        <c:v>0.18315154757399721</c:v>
                      </c:pt>
                      <c:pt idx="26">
                        <c:v>8.2332953962824765E-2</c:v>
                      </c:pt>
                      <c:pt idx="27">
                        <c:v>8.2374567234899443E-2</c:v>
                      </c:pt>
                      <c:pt idx="28">
                        <c:v>0.14385545527287488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8.3191501433833248E-2</c:v>
                      </c:pt>
                      <c:pt idx="1">
                        <c:v>0.13033040853699995</c:v>
                      </c:pt>
                      <c:pt idx="2">
                        <c:v>0.17009780885429854</c:v>
                      </c:pt>
                      <c:pt idx="3">
                        <c:v>0.13745058929019421</c:v>
                      </c:pt>
                      <c:pt idx="4">
                        <c:v>0.13056986398873727</c:v>
                      </c:pt>
                      <c:pt idx="5">
                        <c:v>3.50786940713574E-2</c:v>
                      </c:pt>
                      <c:pt idx="6">
                        <c:v>3.1774844461595751E-2</c:v>
                      </c:pt>
                      <c:pt idx="7">
                        <c:v>8.4922602494198252E-2</c:v>
                      </c:pt>
                      <c:pt idx="8">
                        <c:v>0.12599055900176781</c:v>
                      </c:pt>
                      <c:pt idx="9">
                        <c:v>9.0843302293997341E-2</c:v>
                      </c:pt>
                      <c:pt idx="10">
                        <c:v>0.13276490930478266</c:v>
                      </c:pt>
                      <c:pt idx="11">
                        <c:v>3.6805364160892681E-2</c:v>
                      </c:pt>
                      <c:pt idx="12">
                        <c:v>0.11112865396563683</c:v>
                      </c:pt>
                      <c:pt idx="13">
                        <c:v>9.9671397009648888E-2</c:v>
                      </c:pt>
                      <c:pt idx="14">
                        <c:v>8.3308254306771912E-2</c:v>
                      </c:pt>
                      <c:pt idx="15">
                        <c:v>0.17672747255664151</c:v>
                      </c:pt>
                      <c:pt idx="16">
                        <c:v>0.11525456350076795</c:v>
                      </c:pt>
                      <c:pt idx="17">
                        <c:v>9.9356695996757019E-2</c:v>
                      </c:pt>
                      <c:pt idx="18">
                        <c:v>7.2059952006247152E-2</c:v>
                      </c:pt>
                      <c:pt idx="19">
                        <c:v>8.6269708307464152E-2</c:v>
                      </c:pt>
                      <c:pt idx="20">
                        <c:v>0.11951027069246482</c:v>
                      </c:pt>
                      <c:pt idx="21">
                        <c:v>0.10492253458098776</c:v>
                      </c:pt>
                      <c:pt idx="22">
                        <c:v>0.10192718909722272</c:v>
                      </c:pt>
                      <c:pt idx="23">
                        <c:v>4.5661263505602429E-2</c:v>
                      </c:pt>
                      <c:pt idx="24">
                        <c:v>2.4457354257998411E-2</c:v>
                      </c:pt>
                      <c:pt idx="25">
                        <c:v>0.16859589476426026</c:v>
                      </c:pt>
                      <c:pt idx="26">
                        <c:v>6.1850161793026423E-2</c:v>
                      </c:pt>
                      <c:pt idx="27">
                        <c:v>0.14076445006092439</c:v>
                      </c:pt>
                      <c:pt idx="28">
                        <c:v>0.11463208027309658</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4.7685517614682923E-3</c:v>
                      </c:pt>
                      <c:pt idx="1">
                        <c:v>8.6347622821096939E-3</c:v>
                      </c:pt>
                      <c:pt idx="2">
                        <c:v>9.5444890070315088E-3</c:v>
                      </c:pt>
                      <c:pt idx="3">
                        <c:v>8.5129076900803922E-3</c:v>
                      </c:pt>
                      <c:pt idx="4">
                        <c:v>9.9744254967639914E-3</c:v>
                      </c:pt>
                      <c:pt idx="5">
                        <c:v>2.2910597222469853E-2</c:v>
                      </c:pt>
                      <c:pt idx="6">
                        <c:v>1.6298659597962107E-3</c:v>
                      </c:pt>
                      <c:pt idx="7">
                        <c:v>1.3972155715188311E-2</c:v>
                      </c:pt>
                      <c:pt idx="8">
                        <c:v>7.7927495563422889E-3</c:v>
                      </c:pt>
                      <c:pt idx="9">
                        <c:v>1.9587996116197531E-2</c:v>
                      </c:pt>
                      <c:pt idx="10">
                        <c:v>9.45590757482399E-3</c:v>
                      </c:pt>
                      <c:pt idx="11">
                        <c:v>4.559759983749103E-3</c:v>
                      </c:pt>
                      <c:pt idx="12">
                        <c:v>8.4955777800334205E-3</c:v>
                      </c:pt>
                      <c:pt idx="13">
                        <c:v>6.9985423907072694E-3</c:v>
                      </c:pt>
                      <c:pt idx="14">
                        <c:v>5.8343318849833573E-3</c:v>
                      </c:pt>
                      <c:pt idx="15">
                        <c:v>1.0286017254999459E-2</c:v>
                      </c:pt>
                      <c:pt idx="16">
                        <c:v>7.1689407675763102E-3</c:v>
                      </c:pt>
                      <c:pt idx="17">
                        <c:v>1.0083361889415709E-2</c:v>
                      </c:pt>
                      <c:pt idx="18">
                        <c:v>5.5744674553802236E-3</c:v>
                      </c:pt>
                      <c:pt idx="19">
                        <c:v>6.7618862280444201E-3</c:v>
                      </c:pt>
                      <c:pt idx="20">
                        <c:v>1.3108068721288739E-2</c:v>
                      </c:pt>
                      <c:pt idx="21">
                        <c:v>7.1648311737762356E-3</c:v>
                      </c:pt>
                      <c:pt idx="22">
                        <c:v>7.5955805005737537E-3</c:v>
                      </c:pt>
                      <c:pt idx="23">
                        <c:v>3.5533332892727664E-3</c:v>
                      </c:pt>
                      <c:pt idx="24">
                        <c:v>3.0700210811478714E-3</c:v>
                      </c:pt>
                      <c:pt idx="25">
                        <c:v>1.4172647373265276E-2</c:v>
                      </c:pt>
                      <c:pt idx="26">
                        <c:v>5.1982085387457053E-3</c:v>
                      </c:pt>
                      <c:pt idx="27">
                        <c:v>9.2175376976547374E-3</c:v>
                      </c:pt>
                      <c:pt idx="28">
                        <c:v>1.1468627072620223E-2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9.5379246397504537E-3</c:v>
                      </c:pt>
                      <c:pt idx="4">
                        <c:v>0</c:v>
                      </c:pt>
                      <c:pt idx="5">
                        <c:v>4.121454194357408E-2</c:v>
                      </c:pt>
                      <c:pt idx="6">
                        <c:v>9.782543725267611E-3</c:v>
                      </c:pt>
                      <c:pt idx="7">
                        <c:v>0</c:v>
                      </c:pt>
                      <c:pt idx="8">
                        <c:v>0</c:v>
                      </c:pt>
                      <c:pt idx="9">
                        <c:v>0</c:v>
                      </c:pt>
                      <c:pt idx="10">
                        <c:v>0</c:v>
                      </c:pt>
                      <c:pt idx="11">
                        <c:v>0</c:v>
                      </c:pt>
                      <c:pt idx="12">
                        <c:v>0</c:v>
                      </c:pt>
                      <c:pt idx="13">
                        <c:v>0</c:v>
                      </c:pt>
                      <c:pt idx="14">
                        <c:v>0</c:v>
                      </c:pt>
                      <c:pt idx="15">
                        <c:v>2.6105784004835614E-2</c:v>
                      </c:pt>
                      <c:pt idx="16">
                        <c:v>0</c:v>
                      </c:pt>
                      <c:pt idx="17">
                        <c:v>0</c:v>
                      </c:pt>
                      <c:pt idx="18">
                        <c:v>3.0352403747314601E-3</c:v>
                      </c:pt>
                      <c:pt idx="19">
                        <c:v>4.1484570488311617E-3</c:v>
                      </c:pt>
                      <c:pt idx="20">
                        <c:v>0</c:v>
                      </c:pt>
                      <c:pt idx="21">
                        <c:v>0</c:v>
                      </c:pt>
                      <c:pt idx="22">
                        <c:v>0</c:v>
                      </c:pt>
                      <c:pt idx="23">
                        <c:v>1.0571529596973731E-2</c:v>
                      </c:pt>
                      <c:pt idx="24">
                        <c:v>7.2472806314248179E-3</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排出量比較シート!$BE$21:$BE$50</c:f>
              <c:numCache>
                <c:formatCode>#,##0_);[Red]\(#,##0\)</c:formatCode>
                <c:ptCount val="30"/>
                <c:pt idx="0">
                  <c:v>697.44902906948448</c:v>
                </c:pt>
                <c:pt idx="1">
                  <c:v>206.54205234309933</c:v>
                </c:pt>
                <c:pt idx="2">
                  <c:v>103.49224351712775</c:v>
                </c:pt>
                <c:pt idx="3">
                  <c:v>147.1670846543841</c:v>
                </c:pt>
                <c:pt idx="4">
                  <c:v>186.17948473982705</c:v>
                </c:pt>
                <c:pt idx="5">
                  <c:v>7.4370898763599484</c:v>
                </c:pt>
                <c:pt idx="6">
                  <c:v>2880.6612365519541</c:v>
                </c:pt>
                <c:pt idx="7">
                  <c:v>71.008400880782787</c:v>
                </c:pt>
                <c:pt idx="8">
                  <c:v>281.11447826375519</c:v>
                </c:pt>
                <c:pt idx="9">
                  <c:v>24.82768270732576</c:v>
                </c:pt>
                <c:pt idx="10">
                  <c:v>203.1663086427576</c:v>
                </c:pt>
                <c:pt idx="11">
                  <c:v>844.42809165665471</c:v>
                </c:pt>
                <c:pt idx="12">
                  <c:v>214.61711340791541</c:v>
                </c:pt>
                <c:pt idx="13">
                  <c:v>333.02477599411424</c:v>
                </c:pt>
                <c:pt idx="14">
                  <c:v>448.79161825383449</c:v>
                </c:pt>
                <c:pt idx="15">
                  <c:v>139.92288377450649</c:v>
                </c:pt>
                <c:pt idx="16">
                  <c:v>302.10208812763761</c:v>
                </c:pt>
                <c:pt idx="17">
                  <c:v>156.58460620010732</c:v>
                </c:pt>
                <c:pt idx="18">
                  <c:v>491.95046940693459</c:v>
                </c:pt>
                <c:pt idx="19">
                  <c:v>347.18131841982216</c:v>
                </c:pt>
                <c:pt idx="20">
                  <c:v>109.82866362293876</c:v>
                </c:pt>
                <c:pt idx="21">
                  <c:v>376.29323075097727</c:v>
                </c:pt>
                <c:pt idx="22">
                  <c:v>312.37089234267313</c:v>
                </c:pt>
                <c:pt idx="23">
                  <c:v>1049.8673029305464</c:v>
                </c:pt>
                <c:pt idx="24">
                  <c:v>1421.057638964606</c:v>
                </c:pt>
                <c:pt idx="25">
                  <c:v>60.428760552653898</c:v>
                </c:pt>
                <c:pt idx="26">
                  <c:v>602.84341602575694</c:v>
                </c:pt>
                <c:pt idx="27">
                  <c:v>227.73463420592643</c:v>
                </c:pt>
                <c:pt idx="28">
                  <c:v>134.69962395957305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排出量比較シート!$BI$21:$BI$50</c:f>
              <c:numCache>
                <c:formatCode>#,##0_);[Red]\(#,##0\)</c:formatCode>
                <c:ptCount val="30"/>
                <c:pt idx="0">
                  <c:v>156.95977561338631</c:v>
                </c:pt>
                <c:pt idx="1">
                  <c:v>98.909479877731783</c:v>
                </c:pt>
                <c:pt idx="2">
                  <c:v>139.792821082545</c:v>
                </c:pt>
                <c:pt idx="3">
                  <c:v>145.75704862126346</c:v>
                </c:pt>
                <c:pt idx="4">
                  <c:v>101.2313091460351</c:v>
                </c:pt>
                <c:pt idx="5">
                  <c:v>73.960794991106937</c:v>
                </c:pt>
                <c:pt idx="6">
                  <c:v>139.95722659831054</c:v>
                </c:pt>
                <c:pt idx="7">
                  <c:v>98.467527688922431</c:v>
                </c:pt>
                <c:pt idx="8">
                  <c:v>119.94437981407987</c:v>
                </c:pt>
                <c:pt idx="9">
                  <c:v>76.287354053951347</c:v>
                </c:pt>
                <c:pt idx="10">
                  <c:v>107.26031417297612</c:v>
                </c:pt>
                <c:pt idx="11">
                  <c:v>109.84568488934579</c:v>
                </c:pt>
                <c:pt idx="12">
                  <c:v>127.08103981539617</c:v>
                </c:pt>
                <c:pt idx="13">
                  <c:v>146.44434748801231</c:v>
                </c:pt>
                <c:pt idx="14">
                  <c:v>141.26772487886012</c:v>
                </c:pt>
                <c:pt idx="15">
                  <c:v>98.541614466088348</c:v>
                </c:pt>
                <c:pt idx="16">
                  <c:v>120.30992525901283</c:v>
                </c:pt>
                <c:pt idx="17">
                  <c:v>124.77540979328808</c:v>
                </c:pt>
                <c:pt idx="18">
                  <c:v>115.33942977983293</c:v>
                </c:pt>
                <c:pt idx="19">
                  <c:v>99.39518509853319</c:v>
                </c:pt>
                <c:pt idx="20">
                  <c:v>62.744631278351498</c:v>
                </c:pt>
                <c:pt idx="21">
                  <c:v>89.526605486806389</c:v>
                </c:pt>
                <c:pt idx="22">
                  <c:v>103.14661883897159</c:v>
                </c:pt>
                <c:pt idx="23">
                  <c:v>133.80148628814516</c:v>
                </c:pt>
                <c:pt idx="24">
                  <c:v>74.041651709041929</c:v>
                </c:pt>
                <c:pt idx="25">
                  <c:v>69.393425700296859</c:v>
                </c:pt>
                <c:pt idx="26">
                  <c:v>121.53367016643612</c:v>
                </c:pt>
                <c:pt idx="27">
                  <c:v>98.429942850616726</c:v>
                </c:pt>
                <c:pt idx="28">
                  <c:v>89.821905475128574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排出量比較シート!$BJ$21:$BJ$50</c:f>
              <c:numCache>
                <c:formatCode>#,##0_);[Red]\(#,##0\)</c:formatCode>
                <c:ptCount val="30"/>
                <c:pt idx="0">
                  <c:v>144.7143182880547</c:v>
                </c:pt>
                <c:pt idx="1">
                  <c:v>155.51472345360941</c:v>
                </c:pt>
                <c:pt idx="2">
                  <c:v>153.31128260768708</c:v>
                </c:pt>
                <c:pt idx="3">
                  <c:v>176.72370613863364</c:v>
                </c:pt>
                <c:pt idx="4">
                  <c:v>104.93020345080924</c:v>
                </c:pt>
                <c:pt idx="5">
                  <c:v>81.253021356259907</c:v>
                </c:pt>
                <c:pt idx="6">
                  <c:v>138.29749447798255</c:v>
                </c:pt>
                <c:pt idx="7">
                  <c:v>98.248180837552525</c:v>
                </c:pt>
                <c:pt idx="8">
                  <c:v>114.48939241550353</c:v>
                </c:pt>
                <c:pt idx="9">
                  <c:v>96.920091163231021</c:v>
                </c:pt>
                <c:pt idx="10">
                  <c:v>110.98635342987059</c:v>
                </c:pt>
                <c:pt idx="11">
                  <c:v>101.2445465186978</c:v>
                </c:pt>
                <c:pt idx="12">
                  <c:v>128.34129463874137</c:v>
                </c:pt>
                <c:pt idx="13">
                  <c:v>126.79280685230535</c:v>
                </c:pt>
                <c:pt idx="14">
                  <c:v>159.87184984352419</c:v>
                </c:pt>
                <c:pt idx="15">
                  <c:v>85.143618447718197</c:v>
                </c:pt>
                <c:pt idx="16">
                  <c:v>152.93990945947797</c:v>
                </c:pt>
                <c:pt idx="17">
                  <c:v>103.53427730387179</c:v>
                </c:pt>
                <c:pt idx="18">
                  <c:v>170.86969459773823</c:v>
                </c:pt>
                <c:pt idx="19">
                  <c:v>154.3691490907612</c:v>
                </c:pt>
                <c:pt idx="20">
                  <c:v>96.688847676956513</c:v>
                </c:pt>
                <c:pt idx="21">
                  <c:v>83.792904297390137</c:v>
                </c:pt>
                <c:pt idx="22">
                  <c:v>96.607573248928816</c:v>
                </c:pt>
                <c:pt idx="23">
                  <c:v>125.92622407372913</c:v>
                </c:pt>
                <c:pt idx="24">
                  <c:v>71.821931309929397</c:v>
                </c:pt>
                <c:pt idx="25">
                  <c:v>86.456263097815594</c:v>
                </c:pt>
                <c:pt idx="26">
                  <c:v>99.22203504707312</c:v>
                </c:pt>
                <c:pt idx="27">
                  <c:v>82.245708887521729</c:v>
                </c:pt>
                <c:pt idx="28">
                  <c:v>95.90408523665657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排出量比較シート!$BK$21:$BK$50</c:f>
              <c:numCache>
                <c:formatCode>#,##0_);[Red]\(#,##0\)</c:formatCode>
                <c:ptCount val="30"/>
                <c:pt idx="0">
                  <c:v>199.76630231044669</c:v>
                </c:pt>
                <c:pt idx="1">
                  <c:v>181.8663608263349</c:v>
                </c:pt>
                <c:pt idx="2">
                  <c:v>199.98633043999524</c:v>
                </c:pt>
                <c:pt idx="3">
                  <c:v>197.42216861288242</c:v>
                </c:pt>
                <c:pt idx="4">
                  <c:v>165.5851797541998</c:v>
                </c:pt>
                <c:pt idx="5">
                  <c:v>65.592348030897313</c:v>
                </c:pt>
                <c:pt idx="6">
                  <c:v>246.90856937181451</c:v>
                </c:pt>
                <c:pt idx="7">
                  <c:v>112.73902069571216</c:v>
                </c:pt>
                <c:pt idx="8">
                  <c:v>190.95714022884891</c:v>
                </c:pt>
                <c:pt idx="9">
                  <c:v>70.241994878809223</c:v>
                </c:pt>
                <c:pt idx="10">
                  <c:v>135.38788118576227</c:v>
                </c:pt>
                <c:pt idx="11">
                  <c:v>123.46490241008851</c:v>
                </c:pt>
                <c:pt idx="12">
                  <c:v>166.05511458364805</c:v>
                </c:pt>
                <c:pt idx="13">
                  <c:v>171.57523531606867</c:v>
                </c:pt>
                <c:pt idx="14">
                  <c:v>167.96206012503598</c:v>
                </c:pt>
                <c:pt idx="15">
                  <c:v>195.77833653723297</c:v>
                </c:pt>
                <c:pt idx="16">
                  <c:v>178.55128077643187</c:v>
                </c:pt>
                <c:pt idx="17">
                  <c:v>131.61681456701294</c:v>
                </c:pt>
                <c:pt idx="18">
                  <c:v>165.88116903936208</c:v>
                </c:pt>
                <c:pt idx="19">
                  <c:v>160.56626402183676</c:v>
                </c:pt>
                <c:pt idx="20">
                  <c:v>121.36949352173505</c:v>
                </c:pt>
                <c:pt idx="21">
                  <c:v>166.10448216235307</c:v>
                </c:pt>
                <c:pt idx="22">
                  <c:v>156.8377071344656</c:v>
                </c:pt>
                <c:pt idx="23">
                  <c:v>162.5898223999028</c:v>
                </c:pt>
                <c:pt idx="24">
                  <c:v>125.11412032516378</c:v>
                </c:pt>
                <c:pt idx="25">
                  <c:v>131.93183912719982</c:v>
                </c:pt>
                <c:pt idx="26">
                  <c:v>147.34090296551869</c:v>
                </c:pt>
                <c:pt idx="27">
                  <c:v>127.59126980842618</c:v>
                </c:pt>
                <c:pt idx="28">
                  <c:v>118.48722626253928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排出量比較シート!$BQ$21:$BQ$50</c:f>
              <c:numCache>
                <c:formatCode>#,##0_);[Red]\(#,##0\)</c:formatCode>
                <c:ptCount val="30"/>
                <c:pt idx="0">
                  <c:v>10.97234358230871</c:v>
                </c:pt>
                <c:pt idx="1">
                  <c:v>11.39146406493963</c:v>
                </c:pt>
                <c:pt idx="2">
                  <c:v>5.3536428262072766</c:v>
                </c:pt>
                <c:pt idx="3">
                  <c:v>10.53093460389824</c:v>
                </c:pt>
                <c:pt idx="4">
                  <c:v>10.044806139829999</c:v>
                </c:pt>
                <c:pt idx="5">
                  <c:v>14.95781138467</c:v>
                </c:pt>
                <c:pt idx="6">
                  <c:v>0</c:v>
                </c:pt>
                <c:pt idx="7">
                  <c:v>8.238061001248516</c:v>
                </c:pt>
                <c:pt idx="8">
                  <c:v>9.6793646645000013</c:v>
                </c:pt>
                <c:pt idx="9">
                  <c:v>8.9543849782705571</c:v>
                </c:pt>
                <c:pt idx="10">
                  <c:v>12.45430528997751</c:v>
                </c:pt>
                <c:pt idx="11">
                  <c:v>8.0020765624025572</c:v>
                </c:pt>
                <c:pt idx="12">
                  <c:v>17.817184510488321</c:v>
                </c:pt>
                <c:pt idx="13">
                  <c:v>10.72814841275</c:v>
                </c:pt>
                <c:pt idx="14">
                  <c:v>6.9303363498349126</c:v>
                </c:pt>
                <c:pt idx="15">
                  <c:v>9.5137988345296023</c:v>
                </c:pt>
                <c:pt idx="16">
                  <c:v>7.5462222950717326</c:v>
                </c:pt>
                <c:pt idx="17">
                  <c:v>6.85785974728</c:v>
                </c:pt>
                <c:pt idx="18">
                  <c:v>17.265184305599998</c:v>
                </c:pt>
                <c:pt idx="19">
                  <c:v>15.27763460345327</c:v>
                </c:pt>
                <c:pt idx="20">
                  <c:v>5.2877133761523449</c:v>
                </c:pt>
                <c:pt idx="21">
                  <c:v>13.71913714029705</c:v>
                </c:pt>
                <c:pt idx="22">
                  <c:v>8.4680661850908052</c:v>
                </c:pt>
                <c:pt idx="23">
                  <c:v>11.921244662359999</c:v>
                </c:pt>
                <c:pt idx="24">
                  <c:v>0</c:v>
                </c:pt>
                <c:pt idx="25">
                  <c:v>12.3379373142</c:v>
                </c:pt>
                <c:pt idx="26">
                  <c:v>15.40082972248219</c:v>
                </c:pt>
                <c:pt idx="27">
                  <c:v>13.116887719039999</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排出量比較シート!$BR$21:$BR$50</c:f>
              <c:numCache>
                <c:formatCode>#,##0_);[Red]\(#,##0\)</c:formatCode>
                <c:ptCount val="30"/>
                <c:pt idx="0">
                  <c:v>1209.8617688636809</c:v>
                </c:pt>
                <c:pt idx="1">
                  <c:v>654.2240805657151</c:v>
                </c:pt>
                <c:pt idx="2">
                  <c:v>601.93632047356232</c:v>
                </c:pt>
                <c:pt idx="3">
                  <c:v>677.60094263106191</c:v>
                </c:pt>
                <c:pt idx="4">
                  <c:v>567.97098323070122</c:v>
                </c:pt>
                <c:pt idx="5">
                  <c:v>243.20106563929411</c:v>
                </c:pt>
                <c:pt idx="6">
                  <c:v>3405.8245270000616</c:v>
                </c:pt>
                <c:pt idx="7">
                  <c:v>388.70119110421842</c:v>
                </c:pt>
                <c:pt idx="8">
                  <c:v>716.18475538668747</c:v>
                </c:pt>
                <c:pt idx="9">
                  <c:v>277.23150778158794</c:v>
                </c:pt>
                <c:pt idx="10">
                  <c:v>569.25516272134405</c:v>
                </c:pt>
                <c:pt idx="11">
                  <c:v>1186.9853020371895</c:v>
                </c:pt>
                <c:pt idx="12">
                  <c:v>653.9117469561894</c:v>
                </c:pt>
                <c:pt idx="13">
                  <c:v>788.56531406325053</c:v>
                </c:pt>
                <c:pt idx="14">
                  <c:v>924.82358945108956</c:v>
                </c:pt>
                <c:pt idx="15">
                  <c:v>528.90025206007556</c:v>
                </c:pt>
                <c:pt idx="16">
                  <c:v>761.44942591763208</c:v>
                </c:pt>
                <c:pt idx="17">
                  <c:v>523.36896761156015</c:v>
                </c:pt>
                <c:pt idx="18">
                  <c:v>961.30594712946788</c:v>
                </c:pt>
                <c:pt idx="19">
                  <c:v>776.78955123440664</c:v>
                </c:pt>
                <c:pt idx="20">
                  <c:v>395.91934947613419</c:v>
                </c:pt>
                <c:pt idx="21">
                  <c:v>729.43635983782383</c:v>
                </c:pt>
                <c:pt idx="22">
                  <c:v>677.43085775013003</c:v>
                </c:pt>
                <c:pt idx="23">
                  <c:v>1484.1060803546834</c:v>
                </c:pt>
                <c:pt idx="24">
                  <c:v>1692.0353423087411</c:v>
                </c:pt>
                <c:pt idx="25">
                  <c:v>360.54822579216619</c:v>
                </c:pt>
                <c:pt idx="26">
                  <c:v>986.34085392726706</c:v>
                </c:pt>
                <c:pt idx="27">
                  <c:v>549.11844347153112</c:v>
                </c:pt>
                <c:pt idx="28">
                  <c:v>438.91284093389743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c:ext uri="{02D57815-91ED-43cb-92C2-25804820EDAC}">
                        <c15:formulaRef>
                          <c15:sqref>排出量比較シート!$BF$21:$BF$68</c15:sqref>
                        </c15:formulaRef>
                      </c:ext>
                    </c:extLst>
                    <c:numCache>
                      <c:formatCode>#,##0_);[Red]\(#,##0\)</c:formatCode>
                      <c:ptCount val="48"/>
                      <c:pt idx="0">
                        <c:v>676.80639742258438</c:v>
                      </c:pt>
                      <c:pt idx="1">
                        <c:v>179.36954845273155</c:v>
                      </c:pt>
                      <c:pt idx="2">
                        <c:v>78.859349607387159</c:v>
                      </c:pt>
                      <c:pt idx="3">
                        <c:v>110.75392507345354</c:v>
                      </c:pt>
                      <c:pt idx="4">
                        <c:v>170.03622006257163</c:v>
                      </c:pt>
                      <c:pt idx="5">
                        <c:v>5.5164291221124389</c:v>
                      </c:pt>
                      <c:pt idx="6">
                        <c:v>2839.0668046632459</c:v>
                      </c:pt>
                      <c:pt idx="7">
                        <c:v>61.753602743660345</c:v>
                      </c:pt>
                      <c:pt idx="8">
                        <c:v>257.68155365724397</c:v>
                      </c:pt>
                      <c:pt idx="9">
                        <c:v>13.621086256282064</c:v>
                      </c:pt>
                      <c:pt idx="10">
                        <c:v>191.8219789130859</c:v>
                      </c:pt>
                      <c:pt idx="11">
                        <c:v>833.18560480580561</c:v>
                      </c:pt>
                      <c:pt idx="12">
                        <c:v>170.40105163993331</c:v>
                      </c:pt>
                      <c:pt idx="13">
                        <c:v>307.52093138472628</c:v>
                      </c:pt>
                      <c:pt idx="14">
                        <c:v>419.21958342721945</c:v>
                      </c:pt>
                      <c:pt idx="15">
                        <c:v>107.62821893270043</c:v>
                      </c:pt>
                      <c:pt idx="16">
                        <c:v>246.52713346452703</c:v>
                      </c:pt>
                      <c:pt idx="17">
                        <c:v>147.62739715357779</c:v>
                      </c:pt>
                      <c:pt idx="18">
                        <c:v>450.43827467201697</c:v>
                      </c:pt>
                      <c:pt idx="19">
                        <c:v>321.21219675683625</c:v>
                      </c:pt>
                      <c:pt idx="20">
                        <c:v>102.16279275863428</c:v>
                      </c:pt>
                      <c:pt idx="21">
                        <c:v>349.8438989513628</c:v>
                      </c:pt>
                      <c:pt idx="22">
                        <c:v>295.6655900766001</c:v>
                      </c:pt>
                      <c:pt idx="23">
                        <c:v>1019.1021383288356</c:v>
                      </c:pt>
                      <c:pt idx="24">
                        <c:v>1413.6567084275916</c:v>
                      </c:pt>
                      <c:pt idx="25">
                        <c:v>41.560569762935017</c:v>
                      </c:pt>
                      <c:pt idx="26">
                        <c:v>587.73185710725954</c:v>
                      </c:pt>
                      <c:pt idx="27">
                        <c:v>219.98541016623577</c:v>
                      </c:pt>
                      <c:pt idx="28">
                        <c:v>128.73562296720644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7.6209497980630001</c:v>
                      </c:pt>
                      <c:pt idx="1">
                        <c:v>4.4725151871251017</c:v>
                      </c:pt>
                      <c:pt idx="2">
                        <c:v>10.481872674428649</c:v>
                      </c:pt>
                      <c:pt idx="3">
                        <c:v>12.015891336503049</c:v>
                      </c:pt>
                      <c:pt idx="4">
                        <c:v>5.9586115586074362</c:v>
                      </c:pt>
                      <c:pt idx="5">
                        <c:v>1.0571396295304827</c:v>
                      </c:pt>
                      <c:pt idx="6">
                        <c:v>13.457022135000857</c:v>
                      </c:pt>
                      <c:pt idx="7">
                        <c:v>4.2695237245382724</c:v>
                      </c:pt>
                      <c:pt idx="8">
                        <c:v>8.903933849313205</c:v>
                      </c:pt>
                      <c:pt idx="9">
                        <c:v>3.9672232942895334</c:v>
                      </c:pt>
                      <c:pt idx="10">
                        <c:v>9.5279730599820542</c:v>
                      </c:pt>
                      <c:pt idx="11">
                        <c:v>4.8773596990675294</c:v>
                      </c:pt>
                      <c:pt idx="12">
                        <c:v>11.436829825946125</c:v>
                      </c:pt>
                      <c:pt idx="13">
                        <c:v>9.9399650155357264</c:v>
                      </c:pt>
                      <c:pt idx="14">
                        <c:v>12.61514403157517</c:v>
                      </c:pt>
                      <c:pt idx="15">
                        <c:v>10.476006544687252</c:v>
                      </c:pt>
                      <c:pt idx="16">
                        <c:v>9.6307052879184756</c:v>
                      </c:pt>
                      <c:pt idx="17">
                        <c:v>4.6325503091732685</c:v>
                      </c:pt>
                      <c:pt idx="18">
                        <c:v>6.782477049275534</c:v>
                      </c:pt>
                      <c:pt idx="19">
                        <c:v>5.6258072801149206</c:v>
                      </c:pt>
                      <c:pt idx="20">
                        <c:v>5.7073702022178274</c:v>
                      </c:pt>
                      <c:pt idx="21">
                        <c:v>4.3517841130821102</c:v>
                      </c:pt>
                      <c:pt idx="22">
                        <c:v>4.1635023557728781</c:v>
                      </c:pt>
                      <c:pt idx="23">
                        <c:v>5.3028694227470732</c:v>
                      </c:pt>
                      <c:pt idx="24">
                        <c:v>6.3774980929052072</c:v>
                      </c:pt>
                      <c:pt idx="25">
                        <c:v>3.7352443521830088</c:v>
                      </c:pt>
                      <c:pt idx="26">
                        <c:v>5.5294160897710016</c:v>
                      </c:pt>
                      <c:pt idx="27">
                        <c:v>6.4931906993700013</c:v>
                      </c:pt>
                      <c:pt idx="28">
                        <c:v>4.9402392826395225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13.021681848837165</c:v>
                      </c:pt>
                      <c:pt idx="1">
                        <c:v>22.699988703242671</c:v>
                      </c:pt>
                      <c:pt idx="2">
                        <c:v>14.151021235311948</c:v>
                      </c:pt>
                      <c:pt idx="3">
                        <c:v>24.397268244427497</c:v>
                      </c:pt>
                      <c:pt idx="4">
                        <c:v>10.184653118647994</c:v>
                      </c:pt>
                      <c:pt idx="5">
                        <c:v>0.86352112471702691</c:v>
                      </c:pt>
                      <c:pt idx="6">
                        <c:v>28.137409753707274</c:v>
                      </c:pt>
                      <c:pt idx="7">
                        <c:v>4.9852744125841815</c:v>
                      </c:pt>
                      <c:pt idx="8">
                        <c:v>14.528990757197997</c:v>
                      </c:pt>
                      <c:pt idx="9">
                        <c:v>7.2393731567541622</c:v>
                      </c:pt>
                      <c:pt idx="10">
                        <c:v>1.8163566696896298</c:v>
                      </c:pt>
                      <c:pt idx="11">
                        <c:v>6.3651271517815875</c:v>
                      </c:pt>
                      <c:pt idx="12">
                        <c:v>32.779231942035977</c:v>
                      </c:pt>
                      <c:pt idx="13">
                        <c:v>15.563879593852196</c:v>
                      </c:pt>
                      <c:pt idx="14">
                        <c:v>16.956890795039811</c:v>
                      </c:pt>
                      <c:pt idx="15">
                        <c:v>21.818658297118805</c:v>
                      </c:pt>
                      <c:pt idx="16">
                        <c:v>45.944249375192079</c:v>
                      </c:pt>
                      <c:pt idx="17">
                        <c:v>4.3246587373562617</c:v>
                      </c:pt>
                      <c:pt idx="18">
                        <c:v>34.729717685642065</c:v>
                      </c:pt>
                      <c:pt idx="19">
                        <c:v>20.343314382870972</c:v>
                      </c:pt>
                      <c:pt idx="20">
                        <c:v>1.9585006620866425</c:v>
                      </c:pt>
                      <c:pt idx="21">
                        <c:v>22.097547686532366</c:v>
                      </c:pt>
                      <c:pt idx="22">
                        <c:v>12.541799910300149</c:v>
                      </c:pt>
                      <c:pt idx="23">
                        <c:v>25.462295178963728</c:v>
                      </c:pt>
                      <c:pt idx="24">
                        <c:v>1.023432444109069</c:v>
                      </c:pt>
                      <c:pt idx="25">
                        <c:v>15.132946437535873</c:v>
                      </c:pt>
                      <c:pt idx="26">
                        <c:v>9.5821428287263952</c:v>
                      </c:pt>
                      <c:pt idx="27">
                        <c:v>1.2560333403206676</c:v>
                      </c:pt>
                      <c:pt idx="28">
                        <c:v>1.0237617097271086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193.99701384139865</c:v>
                      </c:pt>
                      <c:pt idx="1">
                        <c:v>176.21729141141816</c:v>
                      </c:pt>
                      <c:pt idx="2">
                        <c:v>194.24115584630232</c:v>
                      </c:pt>
                      <c:pt idx="3">
                        <c:v>185.19090761091377</c:v>
                      </c:pt>
                      <c:pt idx="4">
                        <c:v>159.91999549764137</c:v>
                      </c:pt>
                      <c:pt idx="5">
                        <c:v>49.997045851447396</c:v>
                      </c:pt>
                      <c:pt idx="6">
                        <c:v>208.03990455425111</c:v>
                      </c:pt>
                      <c:pt idx="7">
                        <c:v>107.30802712692484</c:v>
                      </c:pt>
                      <c:pt idx="8">
                        <c:v>185.37609179405018</c:v>
                      </c:pt>
                      <c:pt idx="9">
                        <c:v>64.811585181095893</c:v>
                      </c:pt>
                      <c:pt idx="10">
                        <c:v>130.00505698057785</c:v>
                      </c:pt>
                      <c:pt idx="11">
                        <c:v>118.05253432856099</c:v>
                      </c:pt>
                      <c:pt idx="12">
                        <c:v>160.49975647610421</c:v>
                      </c:pt>
                      <c:pt idx="13">
                        <c:v>166.05642753775561</c:v>
                      </c:pt>
                      <c:pt idx="14">
                        <c:v>162.56633236911674</c:v>
                      </c:pt>
                      <c:pt idx="15">
                        <c:v>176.53070367798603</c:v>
                      </c:pt>
                      <c:pt idx="16">
                        <c:v>173.09249494452337</c:v>
                      </c:pt>
                      <c:pt idx="17">
                        <c:v>126.33949586489568</c:v>
                      </c:pt>
                      <c:pt idx="18">
                        <c:v>157.60460569922856</c:v>
                      </c:pt>
                      <c:pt idx="19">
                        <c:v>152.09122336397925</c:v>
                      </c:pt>
                      <c:pt idx="20">
                        <c:v>116.17975548071395</c:v>
                      </c:pt>
                      <c:pt idx="21">
                        <c:v>160.87819379210117</c:v>
                      </c:pt>
                      <c:pt idx="22">
                        <c:v>151.69222652085176</c:v>
                      </c:pt>
                      <c:pt idx="23">
                        <c:v>141.62702750624817</c:v>
                      </c:pt>
                      <c:pt idx="24">
                        <c:v>107.65688119022829</c:v>
                      </c:pt>
                      <c:pt idx="25">
                        <c:v>126.82191626199102</c:v>
                      </c:pt>
                      <c:pt idx="26">
                        <c:v>142.21369751652026</c:v>
                      </c:pt>
                      <c:pt idx="27">
                        <c:v>122.52974985524985</c:v>
                      </c:pt>
                      <c:pt idx="28">
                        <c:v>113.45349857248414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45.482651226266697</c:v>
                </c:pt>
                <c:pt idx="2">
                  <c:v>3.505889431827848</c:v>
                </c:pt>
                <c:pt idx="3">
                  <c:v>11.320162582938961</c:v>
                </c:pt>
                <c:pt idx="4">
                  <c:v>79.971660088275939</c:v>
                </c:pt>
                <c:pt idx="5">
                  <c:v>94.377666408829569</c:v>
                </c:pt>
                <c:pt idx="7">
                  <c:v>129.30781318268851</c:v>
                </c:pt>
                <c:pt idx="8">
                  <c:v>5.1269745839419683</c:v>
                </c:pt>
                <c:pt idx="9">
                  <c:v>0</c:v>
                </c:pt>
                <c:pt idx="10">
                  <c:v>9.2166270033599993</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60.308703241033506</c:v>
                </c:pt>
                <c:pt idx="4">
                  <c:v>79.971660088275939</c:v>
                </c:pt>
                <c:pt idx="5">
                  <c:v>94.377666408829569</c:v>
                </c:pt>
                <c:pt idx="6">
                  <c:v>134.43478776663048</c:v>
                </c:pt>
                <c:pt idx="10">
                  <c:v>9.2166270033599993</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再エネ比較シート!$BL$72:$BL$161</c:f>
              <c:numCache>
                <c:formatCode>#,##0_);[Red]\(#,##0\)</c:formatCode>
                <c:ptCount val="90"/>
                <c:pt idx="0">
                  <c:v>0</c:v>
                </c:pt>
                <c:pt idx="1">
                  <c:v>0</c:v>
                </c:pt>
                <c:pt idx="2">
                  <c:v>0</c:v>
                </c:pt>
                <c:pt idx="3">
                  <c:v>-412844.16377025458</c:v>
                </c:pt>
                <c:pt idx="4">
                  <c:v>0</c:v>
                </c:pt>
                <c:pt idx="5">
                  <c:v>-129481.28795329544</c:v>
                </c:pt>
                <c:pt idx="6">
                  <c:v>0</c:v>
                </c:pt>
                <c:pt idx="7">
                  <c:v>0</c:v>
                </c:pt>
                <c:pt idx="8">
                  <c:v>0</c:v>
                </c:pt>
                <c:pt idx="9">
                  <c:v>0</c:v>
                </c:pt>
                <c:pt idx="10">
                  <c:v>0</c:v>
                </c:pt>
                <c:pt idx="11">
                  <c:v>0</c:v>
                </c:pt>
                <c:pt idx="12">
                  <c:v>-2861009.0564146219</c:v>
                </c:pt>
                <c:pt idx="13">
                  <c:v>-69574.774769189418</c:v>
                </c:pt>
                <c:pt idx="14">
                  <c:v>0</c:v>
                </c:pt>
                <c:pt idx="15">
                  <c:v>0</c:v>
                </c:pt>
                <c:pt idx="16">
                  <c:v>-143922.70490848896</c:v>
                </c:pt>
                <c:pt idx="17">
                  <c:v>0</c:v>
                </c:pt>
                <c:pt idx="18">
                  <c:v>0</c:v>
                </c:pt>
                <c:pt idx="19">
                  <c:v>0</c:v>
                </c:pt>
                <c:pt idx="20">
                  <c:v>0</c:v>
                </c:pt>
                <c:pt idx="21">
                  <c:v>0</c:v>
                </c:pt>
                <c:pt idx="22">
                  <c:v>-50211.444926518772</c:v>
                </c:pt>
                <c:pt idx="23">
                  <c:v>-77708.932873390266</c:v>
                </c:pt>
                <c:pt idx="24">
                  <c:v>0</c:v>
                </c:pt>
                <c:pt idx="25">
                  <c:v>0</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再エネ比較シート!$BM$72:$BM$161</c:f>
              <c:numCache>
                <c:formatCode>#,##0_);[Red]\(#,##0\)</c:formatCode>
                <c:ptCount val="90"/>
                <c:pt idx="0">
                  <c:v>1550975.7393033332</c:v>
                </c:pt>
                <c:pt idx="1">
                  <c:v>107169.68835297595</c:v>
                </c:pt>
                <c:pt idx="2">
                  <c:v>316485.63559294015</c:v>
                </c:pt>
                <c:pt idx="3">
                  <c:v>0</c:v>
                </c:pt>
                <c:pt idx="4">
                  <c:v>288021.22254499723</c:v>
                </c:pt>
                <c:pt idx="5">
                  <c:v>0</c:v>
                </c:pt>
                <c:pt idx="6">
                  <c:v>63172.541197550396</c:v>
                </c:pt>
                <c:pt idx="7">
                  <c:v>1343371.225131663</c:v>
                </c:pt>
                <c:pt idx="8">
                  <c:v>380370.27227216854</c:v>
                </c:pt>
                <c:pt idx="9">
                  <c:v>47034.490019275167</c:v>
                </c:pt>
                <c:pt idx="10">
                  <c:v>3015819.1409908254</c:v>
                </c:pt>
                <c:pt idx="11">
                  <c:v>1243909.0038882094</c:v>
                </c:pt>
                <c:pt idx="12">
                  <c:v>0</c:v>
                </c:pt>
                <c:pt idx="13">
                  <c:v>0</c:v>
                </c:pt>
                <c:pt idx="14">
                  <c:v>22807.481739454786</c:v>
                </c:pt>
                <c:pt idx="15">
                  <c:v>89976.804653426429</c:v>
                </c:pt>
                <c:pt idx="16">
                  <c:v>0</c:v>
                </c:pt>
                <c:pt idx="17">
                  <c:v>2674441.4232753073</c:v>
                </c:pt>
                <c:pt idx="18">
                  <c:v>1636989.4194567706</c:v>
                </c:pt>
                <c:pt idx="19">
                  <c:v>923062.88925486372</c:v>
                </c:pt>
                <c:pt idx="20">
                  <c:v>290613.3759211342</c:v>
                </c:pt>
                <c:pt idx="21">
                  <c:v>990935.1589578744</c:v>
                </c:pt>
                <c:pt idx="22">
                  <c:v>0</c:v>
                </c:pt>
                <c:pt idx="23">
                  <c:v>0</c:v>
                </c:pt>
                <c:pt idx="24">
                  <c:v>645333.10268030083</c:v>
                </c:pt>
                <c:pt idx="25">
                  <c:v>440931.25382564246</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再エネ比較シート!$BK$72:$BK$161</c:f>
              <c:numCache>
                <c:formatCode>#,##0_);[Red]\(#,##0\)</c:formatCode>
                <c:ptCount val="90"/>
                <c:pt idx="0">
                  <c:v>1550975.7393033332</c:v>
                </c:pt>
                <c:pt idx="1">
                  <c:v>107169.68835297595</c:v>
                </c:pt>
                <c:pt idx="2">
                  <c:v>316485.63559294015</c:v>
                </c:pt>
                <c:pt idx="3">
                  <c:v>-412844.16377025458</c:v>
                </c:pt>
                <c:pt idx="4">
                  <c:v>288021.22254499723</c:v>
                </c:pt>
                <c:pt idx="5">
                  <c:v>-129481.28795329544</c:v>
                </c:pt>
                <c:pt idx="6">
                  <c:v>63172.541197550396</c:v>
                </c:pt>
                <c:pt idx="7">
                  <c:v>1343371.225131663</c:v>
                </c:pt>
                <c:pt idx="8">
                  <c:v>380370.27227216854</c:v>
                </c:pt>
                <c:pt idx="9">
                  <c:v>47034.490019275167</c:v>
                </c:pt>
                <c:pt idx="10">
                  <c:v>3015819.1409908254</c:v>
                </c:pt>
                <c:pt idx="11">
                  <c:v>1243909.0038882094</c:v>
                </c:pt>
                <c:pt idx="12">
                  <c:v>-2861009.0564146219</c:v>
                </c:pt>
                <c:pt idx="13">
                  <c:v>-69574.774769189418</c:v>
                </c:pt>
                <c:pt idx="14">
                  <c:v>22807.481739454786</c:v>
                </c:pt>
                <c:pt idx="15">
                  <c:v>89976.804653426429</c:v>
                </c:pt>
                <c:pt idx="16">
                  <c:v>-143922.70490848896</c:v>
                </c:pt>
                <c:pt idx="17">
                  <c:v>2674441.4232753073</c:v>
                </c:pt>
                <c:pt idx="18">
                  <c:v>1636989.4194567706</c:v>
                </c:pt>
                <c:pt idx="19">
                  <c:v>923062.88925486372</c:v>
                </c:pt>
                <c:pt idx="20">
                  <c:v>290613.3759211342</c:v>
                </c:pt>
                <c:pt idx="21">
                  <c:v>990935.1589578744</c:v>
                </c:pt>
                <c:pt idx="22">
                  <c:v>-50211.444926518772</c:v>
                </c:pt>
                <c:pt idx="23">
                  <c:v>-77708.932873390266</c:v>
                </c:pt>
                <c:pt idx="24">
                  <c:v>645333.10268030083</c:v>
                </c:pt>
                <c:pt idx="25">
                  <c:v>440931.25382564246</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再エネ比較シート!$BJ$72:$BJ$161</c:f>
              <c:numCache>
                <c:formatCode>#,##0_);[Red]\(#,##0\)</c:formatCode>
                <c:ptCount val="90"/>
                <c:pt idx="0">
                  <c:v>225488.26169666665</c:v>
                </c:pt>
                <c:pt idx="1">
                  <c:v>43967.556647024045</c:v>
                </c:pt>
                <c:pt idx="2">
                  <c:v>9708.1684070598694</c:v>
                </c:pt>
                <c:pt idx="3">
                  <c:v>1098790.1847702547</c:v>
                </c:pt>
                <c:pt idx="4">
                  <c:v>79863.664455002727</c:v>
                </c:pt>
                <c:pt idx="5">
                  <c:v>198536.57195329544</c:v>
                </c:pt>
                <c:pt idx="6">
                  <c:v>5735.3548024496149</c:v>
                </c:pt>
                <c:pt idx="7">
                  <c:v>411571.04386833671</c:v>
                </c:pt>
                <c:pt idx="8">
                  <c:v>302850.70472783141</c:v>
                </c:pt>
                <c:pt idx="9">
                  <c:v>396164.39698072488</c:v>
                </c:pt>
                <c:pt idx="10">
                  <c:v>264808.81400917459</c:v>
                </c:pt>
                <c:pt idx="11">
                  <c:v>82744.312111790554</c:v>
                </c:pt>
                <c:pt idx="12">
                  <c:v>9335162.0034146216</c:v>
                </c:pt>
                <c:pt idx="13">
                  <c:v>270795.0427691894</c:v>
                </c:pt>
                <c:pt idx="14">
                  <c:v>338634.00426054531</c:v>
                </c:pt>
                <c:pt idx="15">
                  <c:v>160894.37534657356</c:v>
                </c:pt>
                <c:pt idx="16">
                  <c:v>478323.30590848898</c:v>
                </c:pt>
                <c:pt idx="17">
                  <c:v>215219.42872469238</c:v>
                </c:pt>
                <c:pt idx="18">
                  <c:v>545687.06554322969</c:v>
                </c:pt>
                <c:pt idx="19">
                  <c:v>465236.74874513631</c:v>
                </c:pt>
                <c:pt idx="20">
                  <c:v>9512.6230788658304</c:v>
                </c:pt>
                <c:pt idx="21">
                  <c:v>97143.913042125554</c:v>
                </c:pt>
                <c:pt idx="22">
                  <c:v>250672.10292651877</c:v>
                </c:pt>
                <c:pt idx="23">
                  <c:v>418558.76387339027</c:v>
                </c:pt>
                <c:pt idx="24">
                  <c:v>92264.300319699163</c:v>
                </c:pt>
                <c:pt idx="25">
                  <c:v>13577.637174357569</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再エネ比較シート!$BJ$72:$BJ$161</c:f>
              <c:numCache>
                <c:formatCode>#,##0_);[Red]\(#,##0\)</c:formatCode>
                <c:ptCount val="90"/>
                <c:pt idx="0">
                  <c:v>225488.26169666665</c:v>
                </c:pt>
                <c:pt idx="1">
                  <c:v>43967.556647024045</c:v>
                </c:pt>
                <c:pt idx="2">
                  <c:v>9708.1684070598694</c:v>
                </c:pt>
                <c:pt idx="3">
                  <c:v>1098790.1847702547</c:v>
                </c:pt>
                <c:pt idx="4">
                  <c:v>79863.664455002727</c:v>
                </c:pt>
                <c:pt idx="5">
                  <c:v>198536.57195329544</c:v>
                </c:pt>
                <c:pt idx="6">
                  <c:v>5735.3548024496149</c:v>
                </c:pt>
                <c:pt idx="7">
                  <c:v>411571.04386833671</c:v>
                </c:pt>
                <c:pt idx="8">
                  <c:v>302850.70472783141</c:v>
                </c:pt>
                <c:pt idx="9">
                  <c:v>396164.39698072488</c:v>
                </c:pt>
                <c:pt idx="10">
                  <c:v>264808.81400917459</c:v>
                </c:pt>
                <c:pt idx="11">
                  <c:v>82744.312111790554</c:v>
                </c:pt>
                <c:pt idx="12">
                  <c:v>9335162.0034146216</c:v>
                </c:pt>
                <c:pt idx="13">
                  <c:v>270795.0427691894</c:v>
                </c:pt>
                <c:pt idx="14">
                  <c:v>338634.00426054531</c:v>
                </c:pt>
                <c:pt idx="15">
                  <c:v>160894.37534657356</c:v>
                </c:pt>
                <c:pt idx="16">
                  <c:v>478323.30590848898</c:v>
                </c:pt>
                <c:pt idx="17">
                  <c:v>215219.42872469238</c:v>
                </c:pt>
                <c:pt idx="18">
                  <c:v>545687.06554322969</c:v>
                </c:pt>
                <c:pt idx="19">
                  <c:v>465236.74874513631</c:v>
                </c:pt>
                <c:pt idx="20">
                  <c:v>9512.6230788658304</c:v>
                </c:pt>
                <c:pt idx="21">
                  <c:v>97143.913042125554</c:v>
                </c:pt>
                <c:pt idx="22">
                  <c:v>250672.10292651877</c:v>
                </c:pt>
                <c:pt idx="23">
                  <c:v>418558.76387339027</c:v>
                </c:pt>
                <c:pt idx="24">
                  <c:v>92264.300319699163</c:v>
                </c:pt>
                <c:pt idx="25">
                  <c:v>13577.637174357569</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再エネ比較シート!$BE$72:$BE$161</c:f>
              <c:numCache>
                <c:formatCode>#,##0_);[Red]\(#,##0\)</c:formatCode>
                <c:ptCount val="90"/>
                <c:pt idx="0">
                  <c:v>931654.89500000002</c:v>
                </c:pt>
                <c:pt idx="1">
                  <c:v>85443.061000000002</c:v>
                </c:pt>
                <c:pt idx="2">
                  <c:v>87651.127999999997</c:v>
                </c:pt>
                <c:pt idx="3">
                  <c:v>624919.92100000009</c:v>
                </c:pt>
                <c:pt idx="4">
                  <c:v>194364.465</c:v>
                </c:pt>
                <c:pt idx="5">
                  <c:v>67272.881999999998</c:v>
                </c:pt>
                <c:pt idx="6">
                  <c:v>29564.957000000002</c:v>
                </c:pt>
                <c:pt idx="7">
                  <c:v>1322643.9209999999</c:v>
                </c:pt>
                <c:pt idx="8">
                  <c:v>669556.22699999996</c:v>
                </c:pt>
                <c:pt idx="9">
                  <c:v>440988.16600000003</c:v>
                </c:pt>
                <c:pt idx="10">
                  <c:v>1778449.1739999996</c:v>
                </c:pt>
                <c:pt idx="11">
                  <c:v>663518.424</c:v>
                </c:pt>
                <c:pt idx="12">
                  <c:v>4456345.8820000002</c:v>
                </c:pt>
                <c:pt idx="13">
                  <c:v>197797.90499999997</c:v>
                </c:pt>
                <c:pt idx="14">
                  <c:v>346266.30300000007</c:v>
                </c:pt>
                <c:pt idx="15">
                  <c:v>250871.18</c:v>
                </c:pt>
                <c:pt idx="16">
                  <c:v>316378.10100000002</c:v>
                </c:pt>
                <c:pt idx="17">
                  <c:v>1167789.5729999999</c:v>
                </c:pt>
                <c:pt idx="18">
                  <c:v>1417403.6510000001</c:v>
                </c:pt>
                <c:pt idx="19">
                  <c:v>700757.54200000002</c:v>
                </c:pt>
                <c:pt idx="20">
                  <c:v>186749.61400000003</c:v>
                </c:pt>
                <c:pt idx="21">
                  <c:v>322685.25300000003</c:v>
                </c:pt>
                <c:pt idx="22">
                  <c:v>200460.658</c:v>
                </c:pt>
                <c:pt idx="23">
                  <c:v>340849.83100000001</c:v>
                </c:pt>
                <c:pt idx="24">
                  <c:v>382036.82900000003</c:v>
                </c:pt>
                <c:pt idx="25">
                  <c:v>262602.69299999997</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再エネ比較シート!$BF$72:$BF$161</c:f>
              <c:numCache>
                <c:formatCode>#,##0_);[Red]\(#,##0\)</c:formatCode>
                <c:ptCount val="90"/>
                <c:pt idx="0">
                  <c:v>841344.98800000001</c:v>
                </c:pt>
                <c:pt idx="1">
                  <c:v>64973.659</c:v>
                </c:pt>
                <c:pt idx="2">
                  <c:v>238542.67600000001</c:v>
                </c:pt>
                <c:pt idx="3">
                  <c:v>61026.1</c:v>
                </c:pt>
                <c:pt idx="4">
                  <c:v>173520.42199999999</c:v>
                </c:pt>
                <c:pt idx="5">
                  <c:v>1782.402</c:v>
                </c:pt>
                <c:pt idx="6">
                  <c:v>29616.1</c:v>
                </c:pt>
                <c:pt idx="7">
                  <c:v>421226.20299999998</c:v>
                </c:pt>
                <c:pt idx="8">
                  <c:v>13664.75</c:v>
                </c:pt>
                <c:pt idx="9">
                  <c:v>2210.721</c:v>
                </c:pt>
                <c:pt idx="10">
                  <c:v>1501653.257</c:v>
                </c:pt>
                <c:pt idx="11">
                  <c:v>661056.44799999986</c:v>
                </c:pt>
                <c:pt idx="12">
                  <c:v>1997049.173</c:v>
                </c:pt>
                <c:pt idx="13">
                  <c:v>3422.3629999999998</c:v>
                </c:pt>
                <c:pt idx="14">
                  <c:v>15175.183000000001</c:v>
                </c:pt>
                <c:pt idx="15">
                  <c:v>0</c:v>
                </c:pt>
                <c:pt idx="16">
                  <c:v>18022.5</c:v>
                </c:pt>
                <c:pt idx="17">
                  <c:v>1709683.919</c:v>
                </c:pt>
                <c:pt idx="18">
                  <c:v>758059.42700000003</c:v>
                </c:pt>
                <c:pt idx="19">
                  <c:v>683930.51500000001</c:v>
                </c:pt>
                <c:pt idx="20">
                  <c:v>111855.48299999998</c:v>
                </c:pt>
                <c:pt idx="21">
                  <c:v>760137.11199999996</c:v>
                </c:pt>
                <c:pt idx="22">
                  <c:v>0</c:v>
                </c:pt>
                <c:pt idx="23">
                  <c:v>0</c:v>
                </c:pt>
                <c:pt idx="24">
                  <c:v>352572.65</c:v>
                </c:pt>
                <c:pt idx="25">
                  <c:v>189852.29699999999</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再エネ比較シート!$BG$72:$BG$161</c:f>
              <c:numCache>
                <c:formatCode>#,##0_);[Red]\(#,##0\)</c:formatCode>
                <c:ptCount val="90"/>
                <c:pt idx="0">
                  <c:v>3464.1179999999999</c:v>
                </c:pt>
                <c:pt idx="1">
                  <c:v>720.52499999999998</c:v>
                </c:pt>
                <c:pt idx="2">
                  <c:v>0</c:v>
                </c:pt>
                <c:pt idx="3">
                  <c:v>0</c:v>
                </c:pt>
                <c:pt idx="4">
                  <c:v>0</c:v>
                </c:pt>
                <c:pt idx="5">
                  <c:v>0</c:v>
                </c:pt>
                <c:pt idx="6">
                  <c:v>9726.8389999999999</c:v>
                </c:pt>
                <c:pt idx="7">
                  <c:v>11072.145</c:v>
                </c:pt>
                <c:pt idx="8">
                  <c:v>0</c:v>
                </c:pt>
                <c:pt idx="9">
                  <c:v>0</c:v>
                </c:pt>
                <c:pt idx="10">
                  <c:v>525.524</c:v>
                </c:pt>
                <c:pt idx="11">
                  <c:v>2078.4440000000004</c:v>
                </c:pt>
                <c:pt idx="12">
                  <c:v>20757.892</c:v>
                </c:pt>
                <c:pt idx="13">
                  <c:v>0</c:v>
                </c:pt>
                <c:pt idx="14">
                  <c:v>0</c:v>
                </c:pt>
                <c:pt idx="15">
                  <c:v>0</c:v>
                </c:pt>
                <c:pt idx="16">
                  <c:v>0</c:v>
                </c:pt>
                <c:pt idx="17">
                  <c:v>12187.36</c:v>
                </c:pt>
                <c:pt idx="18">
                  <c:v>7213.4070000000002</c:v>
                </c:pt>
                <c:pt idx="19">
                  <c:v>3611.5810000000001</c:v>
                </c:pt>
                <c:pt idx="20">
                  <c:v>1520.902</c:v>
                </c:pt>
                <c:pt idx="21">
                  <c:v>5256.7070000000003</c:v>
                </c:pt>
                <c:pt idx="22">
                  <c:v>0</c:v>
                </c:pt>
                <c:pt idx="23">
                  <c:v>0</c:v>
                </c:pt>
                <c:pt idx="24">
                  <c:v>2987.924</c:v>
                </c:pt>
                <c:pt idx="25">
                  <c:v>2053.9009999999998</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再エネ比較シート!$BI$72:$BI$161</c:f>
              <c:numCache>
                <c:formatCode>#,##0_);[Red]\(#,##0\)</c:formatCode>
                <c:ptCount val="90"/>
                <c:pt idx="0">
                  <c:v>1776464.0009999999</c:v>
                </c:pt>
                <c:pt idx="1">
                  <c:v>151137.245</c:v>
                </c:pt>
                <c:pt idx="2">
                  <c:v>326193.804</c:v>
                </c:pt>
                <c:pt idx="3">
                  <c:v>685946.02100000007</c:v>
                </c:pt>
                <c:pt idx="4">
                  <c:v>367884.88699999999</c:v>
                </c:pt>
                <c:pt idx="5">
                  <c:v>69055.284</c:v>
                </c:pt>
                <c:pt idx="6">
                  <c:v>68907.896000000008</c:v>
                </c:pt>
                <c:pt idx="7">
                  <c:v>1754942.2689999999</c:v>
                </c:pt>
                <c:pt idx="8">
                  <c:v>683220.97699999996</c:v>
                </c:pt>
                <c:pt idx="9">
                  <c:v>443198.88700000005</c:v>
                </c:pt>
                <c:pt idx="10">
                  <c:v>3280627.9550000001</c:v>
                </c:pt>
                <c:pt idx="11">
                  <c:v>1326653.3159999999</c:v>
                </c:pt>
                <c:pt idx="12">
                  <c:v>6474152.9469999997</c:v>
                </c:pt>
                <c:pt idx="13">
                  <c:v>201220.26799999998</c:v>
                </c:pt>
                <c:pt idx="14">
                  <c:v>361441.48600000009</c:v>
                </c:pt>
                <c:pt idx="15">
                  <c:v>250871.18</c:v>
                </c:pt>
                <c:pt idx="16">
                  <c:v>334400.60100000002</c:v>
                </c:pt>
                <c:pt idx="17">
                  <c:v>2889660.8519999995</c:v>
                </c:pt>
                <c:pt idx="18">
                  <c:v>2182676.4850000003</c:v>
                </c:pt>
                <c:pt idx="19">
                  <c:v>1388299.638</c:v>
                </c:pt>
                <c:pt idx="20">
                  <c:v>300125.99900000001</c:v>
                </c:pt>
                <c:pt idx="21">
                  <c:v>1088079.0719999999</c:v>
                </c:pt>
                <c:pt idx="22">
                  <c:v>200460.658</c:v>
                </c:pt>
                <c:pt idx="23">
                  <c:v>340849.83100000001</c:v>
                </c:pt>
                <c:pt idx="24">
                  <c:v>737597.40300000005</c:v>
                </c:pt>
                <c:pt idx="25">
                  <c:v>454508.891</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再エネ比較シート!$CO$13:$CO$42</c:f>
              <c:numCache>
                <c:formatCode>0.0%</c:formatCode>
                <c:ptCount val="30"/>
                <c:pt idx="0">
                  <c:v>8.0573178735506457E-2</c:v>
                </c:pt>
                <c:pt idx="1">
                  <c:v>0.13375054577208559</c:v>
                </c:pt>
                <c:pt idx="2">
                  <c:v>0.13936545825252375</c:v>
                </c:pt>
                <c:pt idx="3">
                  <c:v>3.6053353336927732E-2</c:v>
                </c:pt>
                <c:pt idx="4">
                  <c:v>0.12702143422834222</c:v>
                </c:pt>
                <c:pt idx="5">
                  <c:v>3.8021978021978022E-2</c:v>
                </c:pt>
                <c:pt idx="6">
                  <c:v>9.8384019492908537E-2</c:v>
                </c:pt>
                <c:pt idx="7">
                  <c:v>0.10744244154917008</c:v>
                </c:pt>
                <c:pt idx="8">
                  <c:v>9.2378924432999901E-2</c:v>
                </c:pt>
                <c:pt idx="9">
                  <c:v>3.479019741962875E-2</c:v>
                </c:pt>
                <c:pt idx="10">
                  <c:v>5.3595958700757743E-2</c:v>
                </c:pt>
                <c:pt idx="11">
                  <c:v>9.6163912360726841E-2</c:v>
                </c:pt>
                <c:pt idx="12">
                  <c:v>3.5219012365548134E-2</c:v>
                </c:pt>
                <c:pt idx="13">
                  <c:v>2.4921443276628021E-2</c:v>
                </c:pt>
                <c:pt idx="14">
                  <c:v>7.5441687466353449E-2</c:v>
                </c:pt>
                <c:pt idx="15">
                  <c:v>0.10701633111552752</c:v>
                </c:pt>
                <c:pt idx="16">
                  <c:v>7.7725559055931412E-2</c:v>
                </c:pt>
                <c:pt idx="17">
                  <c:v>8.5325522063687043E-2</c:v>
                </c:pt>
                <c:pt idx="18">
                  <c:v>4.84654871122761E-2</c:v>
                </c:pt>
                <c:pt idx="19">
                  <c:v>6.2926205552849487E-2</c:v>
                </c:pt>
                <c:pt idx="20">
                  <c:v>9.1089470798631958E-2</c:v>
                </c:pt>
                <c:pt idx="21">
                  <c:v>0.11883311883311884</c:v>
                </c:pt>
                <c:pt idx="22">
                  <c:v>0.13701560485972081</c:v>
                </c:pt>
                <c:pt idx="23">
                  <c:v>8.3024548402037976E-2</c:v>
                </c:pt>
                <c:pt idx="24">
                  <c:v>8.9254184178458637E-2</c:v>
                </c:pt>
                <c:pt idx="25">
                  <c:v>7.8294127940404468E-2</c:v>
                </c:pt>
                <c:pt idx="26">
                  <c:v>6.1867807116599796E-2</c:v>
                </c:pt>
                <c:pt idx="27">
                  <c:v>3.2468449802222639E-2</c:v>
                </c:pt>
                <c:pt idx="28">
                  <c:v>8.1243757556641955E-2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再エネ比較シート!$CC$13:$CC$42</c:f>
              <c:numCache>
                <c:formatCode>0.0%</c:formatCode>
                <c:ptCount val="30"/>
                <c:pt idx="0">
                  <c:v>3.3770387017511991E-2</c:v>
                </c:pt>
                <c:pt idx="1">
                  <c:v>4.5465444611054666E-2</c:v>
                </c:pt>
                <c:pt idx="2">
                  <c:v>5.6934325805035511E-2</c:v>
                </c:pt>
                <c:pt idx="3">
                  <c:v>1.2289058150148463E-2</c:v>
                </c:pt>
                <c:pt idx="4">
                  <c:v>4.8554911475989199E-2</c:v>
                </c:pt>
                <c:pt idx="5">
                  <c:v>2.4517615391532514E-2</c:v>
                </c:pt>
                <c:pt idx="6">
                  <c:v>1.1181735359448313E-2</c:v>
                </c:pt>
                <c:pt idx="7">
                  <c:v>6.1438707687058662E-2</c:v>
                </c:pt>
                <c:pt idx="8">
                  <c:v>2.9305555490126197E-2</c:v>
                </c:pt>
                <c:pt idx="9">
                  <c:v>2.3747146118002081E-2</c:v>
                </c:pt>
                <c:pt idx="10">
                  <c:v>1.8385704087376546E-2</c:v>
                </c:pt>
                <c:pt idx="11">
                  <c:v>2.3594922917508275E-2</c:v>
                </c:pt>
                <c:pt idx="12">
                  <c:v>1.4776138011910057E-2</c:v>
                </c:pt>
                <c:pt idx="13">
                  <c:v>7.653802914733574E-3</c:v>
                </c:pt>
                <c:pt idx="14">
                  <c:v>1.992205486085704E-2</c:v>
                </c:pt>
                <c:pt idx="15">
                  <c:v>4.5760393680382511E-2</c:v>
                </c:pt>
                <c:pt idx="16">
                  <c:v>3.030694115909625E-2</c:v>
                </c:pt>
                <c:pt idx="17">
                  <c:v>3.3809754530790034E-2</c:v>
                </c:pt>
                <c:pt idx="18">
                  <c:v>9.1690241826039767E-3</c:v>
                </c:pt>
                <c:pt idx="19">
                  <c:v>1.4808096087063821E-2</c:v>
                </c:pt>
                <c:pt idx="20">
                  <c:v>5.7473942604618744E-2</c:v>
                </c:pt>
                <c:pt idx="21">
                  <c:v>2.5214318049642255E-2</c:v>
                </c:pt>
                <c:pt idx="22">
                  <c:v>3.75369015162067E-2</c:v>
                </c:pt>
                <c:pt idx="23">
                  <c:v>2.6061585047984333E-2</c:v>
                </c:pt>
                <c:pt idx="24">
                  <c:v>1.8854686754950157E-2</c:v>
                </c:pt>
                <c:pt idx="25">
                  <c:v>4.0755046891408457E-2</c:v>
                </c:pt>
                <c:pt idx="26">
                  <c:v>2.6476770384350593E-2</c:v>
                </c:pt>
                <c:pt idx="27">
                  <c:v>8.9955108175357647E-3</c:v>
                </c:pt>
                <c:pt idx="28">
                  <c:v>4.2846719242621588E-2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再エネ比較シート!$CD$13:$CD$42</c:f>
              <c:numCache>
                <c:formatCode>0.0%</c:formatCode>
                <c:ptCount val="30"/>
                <c:pt idx="0">
                  <c:v>0.28007585134088692</c:v>
                </c:pt>
                <c:pt idx="1">
                  <c:v>6.5142594506826343E-2</c:v>
                </c:pt>
                <c:pt idx="2">
                  <c:v>0.10467149676173015</c:v>
                </c:pt>
                <c:pt idx="3">
                  <c:v>6.6468506573125558E-2</c:v>
                </c:pt>
                <c:pt idx="4">
                  <c:v>8.1157110577170399E-2</c:v>
                </c:pt>
                <c:pt idx="5">
                  <c:v>4.6988107267381838E-3</c:v>
                </c:pt>
                <c:pt idx="6">
                  <c:v>0.10881570131522791</c:v>
                </c:pt>
                <c:pt idx="7">
                  <c:v>3.8399188529495594E-2</c:v>
                </c:pt>
                <c:pt idx="8">
                  <c:v>0.19144245535203977</c:v>
                </c:pt>
                <c:pt idx="9">
                  <c:v>7.390000303552355E-3</c:v>
                </c:pt>
                <c:pt idx="10">
                  <c:v>1.592953357392415E-2</c:v>
                </c:pt>
                <c:pt idx="11">
                  <c:v>2.3320858010562835E-2</c:v>
                </c:pt>
                <c:pt idx="12">
                  <c:v>2.368274924912912E-2</c:v>
                </c:pt>
                <c:pt idx="13">
                  <c:v>1.5275239730146089E-2</c:v>
                </c:pt>
                <c:pt idx="14">
                  <c:v>4.4722808135454012E-2</c:v>
                </c:pt>
                <c:pt idx="15">
                  <c:v>0.26607576812364925</c:v>
                </c:pt>
                <c:pt idx="16">
                  <c:v>0.10228192296055844</c:v>
                </c:pt>
                <c:pt idx="17">
                  <c:v>0.10453498147165931</c:v>
                </c:pt>
                <c:pt idx="18">
                  <c:v>4.6527691301972283E-2</c:v>
                </c:pt>
                <c:pt idx="19">
                  <c:v>0.12850561054006096</c:v>
                </c:pt>
                <c:pt idx="20">
                  <c:v>5.207723499583946E-2</c:v>
                </c:pt>
                <c:pt idx="21">
                  <c:v>0.19596419907971954</c:v>
                </c:pt>
                <c:pt idx="22">
                  <c:v>0.12223600324850961</c:v>
                </c:pt>
                <c:pt idx="23">
                  <c:v>0.17713480252538785</c:v>
                </c:pt>
                <c:pt idx="24">
                  <c:v>4.0974506808444715E-2</c:v>
                </c:pt>
                <c:pt idx="25">
                  <c:v>0.11895617969582474</c:v>
                </c:pt>
                <c:pt idx="26">
                  <c:v>0.25678862927160129</c:v>
                </c:pt>
                <c:pt idx="27">
                  <c:v>9.4238865230019189E-3</c:v>
                </c:pt>
                <c:pt idx="28">
                  <c:v>3.4847110066869656E-2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再エネ比較シート!$CE$13:$CE$42</c:f>
              <c:numCache>
                <c:formatCode>0.0%</c:formatCode>
                <c:ptCount val="30"/>
                <c:pt idx="0">
                  <c:v>0</c:v>
                </c:pt>
                <c:pt idx="1">
                  <c:v>0</c:v>
                </c:pt>
                <c:pt idx="2">
                  <c:v>0</c:v>
                </c:pt>
                <c:pt idx="3">
                  <c:v>0.13951392360929118</c:v>
                </c:pt>
                <c:pt idx="4">
                  <c:v>0</c:v>
                </c:pt>
                <c:pt idx="5">
                  <c:v>0</c:v>
                </c:pt>
                <c:pt idx="6">
                  <c:v>7.1518866700952838E-2</c:v>
                </c:pt>
                <c:pt idx="7">
                  <c:v>0</c:v>
                </c:pt>
                <c:pt idx="8">
                  <c:v>0</c:v>
                </c:pt>
                <c:pt idx="9">
                  <c:v>0</c:v>
                </c:pt>
                <c:pt idx="10">
                  <c:v>0</c:v>
                </c:pt>
                <c:pt idx="11">
                  <c:v>0</c:v>
                </c:pt>
                <c:pt idx="12">
                  <c:v>8.1542444972699853E-3</c:v>
                </c:pt>
                <c:pt idx="13">
                  <c:v>0</c:v>
                </c:pt>
                <c:pt idx="14">
                  <c:v>0</c:v>
                </c:pt>
                <c:pt idx="15">
                  <c:v>9.3992574668199394E-2</c:v>
                </c:pt>
                <c:pt idx="16">
                  <c:v>0</c:v>
                </c:pt>
                <c:pt idx="17">
                  <c:v>0</c:v>
                </c:pt>
                <c:pt idx="18">
                  <c:v>0</c:v>
                </c:pt>
                <c:pt idx="19">
                  <c:v>2.1605370466808119E-2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再エネ比較シート!$CF$13:$CF$42</c:f>
              <c:numCache>
                <c:formatCode>0.0%</c:formatCode>
                <c:ptCount val="30"/>
                <c:pt idx="0">
                  <c:v>1.5775981520649934E-2</c:v>
                </c:pt>
                <c:pt idx="1">
                  <c:v>1.5981013396376047E-3</c:v>
                </c:pt>
                <c:pt idx="2">
                  <c:v>3.2429863246831174E-3</c:v>
                </c:pt>
                <c:pt idx="3">
                  <c:v>4.4672983771232412E-3</c:v>
                </c:pt>
                <c:pt idx="4">
                  <c:v>6.6492913894082198E-2</c:v>
                </c:pt>
                <c:pt idx="5">
                  <c:v>0</c:v>
                </c:pt>
                <c:pt idx="6">
                  <c:v>0</c:v>
                </c:pt>
                <c:pt idx="7">
                  <c:v>0</c:v>
                </c:pt>
                <c:pt idx="8">
                  <c:v>0</c:v>
                </c:pt>
                <c:pt idx="9">
                  <c:v>0</c:v>
                </c:pt>
                <c:pt idx="10">
                  <c:v>0</c:v>
                </c:pt>
                <c:pt idx="11">
                  <c:v>0</c:v>
                </c:pt>
                <c:pt idx="12">
                  <c:v>7.7062542501921483E-3</c:v>
                </c:pt>
                <c:pt idx="13">
                  <c:v>1.8387474563886152E-3</c:v>
                </c:pt>
                <c:pt idx="14">
                  <c:v>2.3780287626880311E-3</c:v>
                </c:pt>
                <c:pt idx="15">
                  <c:v>2.3037653876983066E-4</c:v>
                </c:pt>
                <c:pt idx="16">
                  <c:v>4.6099066262605818E-4</c:v>
                </c:pt>
                <c:pt idx="17">
                  <c:v>0</c:v>
                </c:pt>
                <c:pt idx="18">
                  <c:v>4.5035235407556417E-4</c:v>
                </c:pt>
                <c:pt idx="19">
                  <c:v>3.3904314723467942E-3</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再エネ比較シート!$CH$13:$CH$42</c:f>
              <c:numCache>
                <c:formatCode>0.0%</c:formatCode>
                <c:ptCount val="30"/>
                <c:pt idx="0">
                  <c:v>1.6264481941947666E-2</c:v>
                </c:pt>
                <c:pt idx="1">
                  <c:v>4.0165714559794563E-2</c:v>
                </c:pt>
                <c:pt idx="2">
                  <c:v>1.2619480991731491E-2</c:v>
                </c:pt>
                <c:pt idx="3">
                  <c:v>0.49178266390294478</c:v>
                </c:pt>
                <c:pt idx="4">
                  <c:v>1.045260776425984E-2</c:v>
                </c:pt>
                <c:pt idx="5">
                  <c:v>0</c:v>
                </c:pt>
                <c:pt idx="6">
                  <c:v>0.68203351398867151</c:v>
                </c:pt>
                <c:pt idx="7">
                  <c:v>0</c:v>
                </c:pt>
                <c:pt idx="8">
                  <c:v>2.3764780322572364E-3</c:v>
                </c:pt>
                <c:pt idx="9">
                  <c:v>7.2021967938381865E-2</c:v>
                </c:pt>
                <c:pt idx="10">
                  <c:v>0</c:v>
                </c:pt>
                <c:pt idx="11">
                  <c:v>4.9224786703385842E-3</c:v>
                </c:pt>
                <c:pt idx="12">
                  <c:v>1.5618008613722752E-2</c:v>
                </c:pt>
                <c:pt idx="13">
                  <c:v>7.9407900029515033E-2</c:v>
                </c:pt>
                <c:pt idx="14">
                  <c:v>2.2924847266841086E-2</c:v>
                </c:pt>
                <c:pt idx="15">
                  <c:v>0.25999637946880888</c:v>
                </c:pt>
                <c:pt idx="16">
                  <c:v>8.1358539122113924E-2</c:v>
                </c:pt>
                <c:pt idx="17">
                  <c:v>3.0387751814292931E-4</c:v>
                </c:pt>
                <c:pt idx="18">
                  <c:v>3.8794397542089798E-2</c:v>
                </c:pt>
                <c:pt idx="19">
                  <c:v>0</c:v>
                </c:pt>
                <c:pt idx="20">
                  <c:v>0.21919016915615072</c:v>
                </c:pt>
                <c:pt idx="21">
                  <c:v>0</c:v>
                </c:pt>
                <c:pt idx="22">
                  <c:v>1.0441606697563079E-2</c:v>
                </c:pt>
                <c:pt idx="23">
                  <c:v>0</c:v>
                </c:pt>
                <c:pt idx="24">
                  <c:v>6.8324553950434797E-2</c:v>
                </c:pt>
                <c:pt idx="25">
                  <c:v>2.979801466286658E-3</c:v>
                </c:pt>
                <c:pt idx="26">
                  <c:v>0</c:v>
                </c:pt>
                <c:pt idx="27">
                  <c:v>0</c:v>
                </c:pt>
                <c:pt idx="28">
                  <c:v>0.26851513343268757</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再エネ比較シート!$CI$13:$CI$42</c:f>
              <c:numCache>
                <c:formatCode>0.0%</c:formatCode>
                <c:ptCount val="30"/>
                <c:pt idx="0">
                  <c:v>0.34588670182099657</c:v>
                </c:pt>
                <c:pt idx="1">
                  <c:v>0.15237185501731318</c:v>
                </c:pt>
                <c:pt idx="2">
                  <c:v>0.17746828988318031</c:v>
                </c:pt>
                <c:pt idx="3">
                  <c:v>0.71452145061263328</c:v>
                </c:pt>
                <c:pt idx="4">
                  <c:v>0.20665754371150163</c:v>
                </c:pt>
                <c:pt idx="5">
                  <c:v>2.9216426118270699E-2</c:v>
                </c:pt>
                <c:pt idx="6">
                  <c:v>0.8735498173643006</c:v>
                </c:pt>
                <c:pt idx="7">
                  <c:v>9.9837896216554242E-2</c:v>
                </c:pt>
                <c:pt idx="8">
                  <c:v>0.22312448887442321</c:v>
                </c:pt>
                <c:pt idx="9">
                  <c:v>0.1031591143599363</c:v>
                </c:pt>
                <c:pt idx="10">
                  <c:v>3.4315237661300693E-2</c:v>
                </c:pt>
                <c:pt idx="11">
                  <c:v>5.1838259598409701E-2</c:v>
                </c:pt>
                <c:pt idx="12">
                  <c:v>6.9937394622224064E-2</c:v>
                </c:pt>
                <c:pt idx="13">
                  <c:v>0.1041756901307833</c:v>
                </c:pt>
                <c:pt idx="14">
                  <c:v>8.9947739025840162E-2</c:v>
                </c:pt>
                <c:pt idx="15">
                  <c:v>0.66605549247980977</c:v>
                </c:pt>
                <c:pt idx="16">
                  <c:v>0.21440839390439467</c:v>
                </c:pt>
                <c:pt idx="17">
                  <c:v>0.13864861352059227</c:v>
                </c:pt>
                <c:pt idx="18">
                  <c:v>9.4941465380741621E-2</c:v>
                </c:pt>
                <c:pt idx="19">
                  <c:v>0.16830950856627971</c:v>
                </c:pt>
                <c:pt idx="20">
                  <c:v>0.32874134675660893</c:v>
                </c:pt>
                <c:pt idx="21">
                  <c:v>0.22117851712936176</c:v>
                </c:pt>
                <c:pt idx="22">
                  <c:v>0.17021451146227937</c:v>
                </c:pt>
                <c:pt idx="23">
                  <c:v>0.20319638757337216</c:v>
                </c:pt>
                <c:pt idx="24">
                  <c:v>0.12815374751382966</c:v>
                </c:pt>
                <c:pt idx="25">
                  <c:v>0.16269102805351981</c:v>
                </c:pt>
                <c:pt idx="26">
                  <c:v>0.28326539965595188</c:v>
                </c:pt>
                <c:pt idx="27">
                  <c:v>1.8419397340537682E-2</c:v>
                </c:pt>
                <c:pt idx="28">
                  <c:v>0.34620896274217883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再エネ比較シート!$BE$13:$BE$42</c:f>
              <c:numCache>
                <c:formatCode>#,##0_);[Red]\(#,##0\)</c:formatCode>
                <c:ptCount val="30"/>
                <c:pt idx="0">
                  <c:v>18627.146999999935</c:v>
                </c:pt>
                <c:pt idx="1">
                  <c:v>26314.899999999965</c:v>
                </c:pt>
                <c:pt idx="2">
                  <c:v>26411.099999999944</c:v>
                </c:pt>
                <c:pt idx="3">
                  <c:v>7349.0999999999822</c:v>
                </c:pt>
                <c:pt idx="4">
                  <c:v>23211.299999999886</c:v>
                </c:pt>
                <c:pt idx="5">
                  <c:v>7302.1000000000231</c:v>
                </c:pt>
                <c:pt idx="6">
                  <c:v>21104.699999999862</c:v>
                </c:pt>
                <c:pt idx="7">
                  <c:v>19304.899999999943</c:v>
                </c:pt>
                <c:pt idx="8">
                  <c:v>18002.199999999913</c:v>
                </c:pt>
                <c:pt idx="9">
                  <c:v>6122.7</c:v>
                </c:pt>
                <c:pt idx="10">
                  <c:v>9546.9999999999836</c:v>
                </c:pt>
                <c:pt idx="11">
                  <c:v>17493.799999999952</c:v>
                </c:pt>
                <c:pt idx="12">
                  <c:v>6298.1000000000076</c:v>
                </c:pt>
                <c:pt idx="13">
                  <c:v>4367.9000000000069</c:v>
                </c:pt>
                <c:pt idx="14">
                  <c:v>14675.999999999945</c:v>
                </c:pt>
                <c:pt idx="15">
                  <c:v>24357.920999999908</c:v>
                </c:pt>
                <c:pt idx="16">
                  <c:v>14367.499999999949</c:v>
                </c:pt>
                <c:pt idx="17">
                  <c:v>16242.499999999907</c:v>
                </c:pt>
                <c:pt idx="18">
                  <c:v>7935.8120000000017</c:v>
                </c:pt>
                <c:pt idx="19">
                  <c:v>9925.6419999999707</c:v>
                </c:pt>
                <c:pt idx="20">
                  <c:v>16429.299999999937</c:v>
                </c:pt>
                <c:pt idx="21">
                  <c:v>20855.099999999897</c:v>
                </c:pt>
                <c:pt idx="22">
                  <c:v>23517.699999999895</c:v>
                </c:pt>
                <c:pt idx="23">
                  <c:v>17026.237999999936</c:v>
                </c:pt>
                <c:pt idx="24">
                  <c:v>15229.89999999992</c:v>
                </c:pt>
                <c:pt idx="25">
                  <c:v>13976.599999999991</c:v>
                </c:pt>
                <c:pt idx="26">
                  <c:v>12324.199999999933</c:v>
                </c:pt>
                <c:pt idx="27">
                  <c:v>5370.7000000000016</c:v>
                </c:pt>
                <c:pt idx="28">
                  <c:v>14176.599999999955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再エネ比較シート!$BF$13:$BF$42</c:f>
              <c:numCache>
                <c:formatCode>#,##0_);[Red]\(#,##0\)</c:formatCode>
                <c:ptCount val="30"/>
                <c:pt idx="0">
                  <c:v>140161.77499999973</c:v>
                </c:pt>
                <c:pt idx="1">
                  <c:v>34208.100000000028</c:v>
                </c:pt>
                <c:pt idx="2">
                  <c:v>44053.89999999998</c:v>
                </c:pt>
                <c:pt idx="3">
                  <c:v>36064.100000000006</c:v>
                </c:pt>
                <c:pt idx="4">
                  <c:v>35199.500000000036</c:v>
                </c:pt>
                <c:pt idx="5">
                  <c:v>1269.7</c:v>
                </c:pt>
                <c:pt idx="6">
                  <c:v>186339.60000000027</c:v>
                </c:pt>
                <c:pt idx="7">
                  <c:v>10946.900000000003</c:v>
                </c:pt>
                <c:pt idx="8">
                  <c:v>106698.29999999976</c:v>
                </c:pt>
                <c:pt idx="9">
                  <c:v>1728.7</c:v>
                </c:pt>
                <c:pt idx="10">
                  <c:v>7504.699999999998</c:v>
                </c:pt>
                <c:pt idx="11">
                  <c:v>15687.499999999998</c:v>
                </c:pt>
                <c:pt idx="12">
                  <c:v>9158.5</c:v>
                </c:pt>
                <c:pt idx="13">
                  <c:v>7909.0999999999958</c:v>
                </c:pt>
                <c:pt idx="14">
                  <c:v>29891.399999999998</c:v>
                </c:pt>
                <c:pt idx="15">
                  <c:v>128498.89999999966</c:v>
                </c:pt>
                <c:pt idx="16">
                  <c:v>43992.799999999952</c:v>
                </c:pt>
                <c:pt idx="17">
                  <c:v>45563.400000000009</c:v>
                </c:pt>
                <c:pt idx="18">
                  <c:v>36536.200000000004</c:v>
                </c:pt>
                <c:pt idx="19">
                  <c:v>78149.300000000017</c:v>
                </c:pt>
                <c:pt idx="20">
                  <c:v>13506.400000000005</c:v>
                </c:pt>
                <c:pt idx="21">
                  <c:v>147056.89999999982</c:v>
                </c:pt>
                <c:pt idx="22">
                  <c:v>69483.100000000035</c:v>
                </c:pt>
                <c:pt idx="23">
                  <c:v>104994.21999999996</c:v>
                </c:pt>
                <c:pt idx="24">
                  <c:v>30028.600000000039</c:v>
                </c:pt>
                <c:pt idx="25">
                  <c:v>37012.700000000019</c:v>
                </c:pt>
                <c:pt idx="26">
                  <c:v>108445.89999999973</c:v>
                </c:pt>
                <c:pt idx="27">
                  <c:v>5104.7999999999993</c:v>
                </c:pt>
                <c:pt idx="28">
                  <c:v>10460.800000000005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再エネ比較シート!$BG$13:$BG$42</c:f>
              <c:numCache>
                <c:formatCode>#,##0_);[Red]\(#,##0\)</c:formatCode>
                <c:ptCount val="30"/>
                <c:pt idx="0">
                  <c:v>0</c:v>
                </c:pt>
                <c:pt idx="1">
                  <c:v>0</c:v>
                </c:pt>
                <c:pt idx="2">
                  <c:v>0</c:v>
                </c:pt>
                <c:pt idx="3">
                  <c:v>46089.5</c:v>
                </c:pt>
                <c:pt idx="4">
                  <c:v>0</c:v>
                </c:pt>
                <c:pt idx="5">
                  <c:v>0</c:v>
                </c:pt>
                <c:pt idx="6">
                  <c:v>74569.2</c:v>
                </c:pt>
                <c:pt idx="7">
                  <c:v>0</c:v>
                </c:pt>
                <c:pt idx="8">
                  <c:v>0</c:v>
                </c:pt>
                <c:pt idx="9">
                  <c:v>0</c:v>
                </c:pt>
                <c:pt idx="10">
                  <c:v>0</c:v>
                </c:pt>
                <c:pt idx="11">
                  <c:v>0</c:v>
                </c:pt>
                <c:pt idx="12">
                  <c:v>1920</c:v>
                </c:pt>
                <c:pt idx="13">
                  <c:v>0</c:v>
                </c:pt>
                <c:pt idx="14">
                  <c:v>0</c:v>
                </c:pt>
                <c:pt idx="15">
                  <c:v>27638.400000000001</c:v>
                </c:pt>
                <c:pt idx="16">
                  <c:v>0</c:v>
                </c:pt>
                <c:pt idx="17">
                  <c:v>0</c:v>
                </c:pt>
                <c:pt idx="18">
                  <c:v>0</c:v>
                </c:pt>
                <c:pt idx="19">
                  <c:v>8000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再エネ比較シート!$BH$13:$BH$42</c:f>
              <c:numCache>
                <c:formatCode>#,##0_);[Red]\(#,##0\)</c:formatCode>
                <c:ptCount val="30"/>
                <c:pt idx="0">
                  <c:v>1986.9</c:v>
                </c:pt>
                <c:pt idx="1">
                  <c:v>211.2</c:v>
                </c:pt>
                <c:pt idx="2">
                  <c:v>343.5</c:v>
                </c:pt>
                <c:pt idx="3">
                  <c:v>610</c:v>
                </c:pt>
                <c:pt idx="4">
                  <c:v>7257.9</c:v>
                </c:pt>
                <c:pt idx="5">
                  <c:v>0</c:v>
                </c:pt>
                <c:pt idx="6">
                  <c:v>0</c:v>
                </c:pt>
                <c:pt idx="7">
                  <c:v>0</c:v>
                </c:pt>
                <c:pt idx="8">
                  <c:v>0</c:v>
                </c:pt>
                <c:pt idx="9">
                  <c:v>0</c:v>
                </c:pt>
                <c:pt idx="10">
                  <c:v>0</c:v>
                </c:pt>
                <c:pt idx="11">
                  <c:v>0</c:v>
                </c:pt>
                <c:pt idx="12">
                  <c:v>750</c:v>
                </c:pt>
                <c:pt idx="13">
                  <c:v>239.6</c:v>
                </c:pt>
                <c:pt idx="14">
                  <c:v>400</c:v>
                </c:pt>
                <c:pt idx="15">
                  <c:v>28</c:v>
                </c:pt>
                <c:pt idx="16">
                  <c:v>49.9</c:v>
                </c:pt>
                <c:pt idx="17">
                  <c:v>0</c:v>
                </c:pt>
                <c:pt idx="18">
                  <c:v>89</c:v>
                </c:pt>
                <c:pt idx="19">
                  <c:v>518.9</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再エネ比較シート!$BJ$13:$BJ$42</c:f>
              <c:numCache>
                <c:formatCode>#,##0_);[Red]\(#,##0\)</c:formatCode>
                <c:ptCount val="30"/>
                <c:pt idx="0">
                  <c:v>1536.318</c:v>
                </c:pt>
                <c:pt idx="1">
                  <c:v>3981.13</c:v>
                </c:pt>
                <c:pt idx="2">
                  <c:v>1002.5</c:v>
                </c:pt>
                <c:pt idx="3">
                  <c:v>50363.9</c:v>
                </c:pt>
                <c:pt idx="4">
                  <c:v>855.7</c:v>
                </c:pt>
                <c:pt idx="5">
                  <c:v>0</c:v>
                </c:pt>
                <c:pt idx="6">
                  <c:v>220448.054</c:v>
                </c:pt>
                <c:pt idx="7">
                  <c:v>0</c:v>
                </c:pt>
                <c:pt idx="8">
                  <c:v>250</c:v>
                </c:pt>
                <c:pt idx="9">
                  <c:v>3180</c:v>
                </c:pt>
                <c:pt idx="10">
                  <c:v>0</c:v>
                </c:pt>
                <c:pt idx="11">
                  <c:v>625</c:v>
                </c:pt>
                <c:pt idx="12">
                  <c:v>1140</c:v>
                </c:pt>
                <c:pt idx="13">
                  <c:v>7760.5</c:v>
                </c:pt>
                <c:pt idx="14">
                  <c:v>2892.0819999999999</c:v>
                </c:pt>
                <c:pt idx="15">
                  <c:v>23700</c:v>
                </c:pt>
                <c:pt idx="16">
                  <c:v>6605</c:v>
                </c:pt>
                <c:pt idx="17">
                  <c:v>25</c:v>
                </c:pt>
                <c:pt idx="18">
                  <c:v>5750</c:v>
                </c:pt>
                <c:pt idx="19">
                  <c:v>0</c:v>
                </c:pt>
                <c:pt idx="20">
                  <c:v>10730</c:v>
                </c:pt>
                <c:pt idx="21">
                  <c:v>0</c:v>
                </c:pt>
                <c:pt idx="22">
                  <c:v>1120.3000000000002</c:v>
                </c:pt>
                <c:pt idx="23">
                  <c:v>0</c:v>
                </c:pt>
                <c:pt idx="24">
                  <c:v>9451.16</c:v>
                </c:pt>
                <c:pt idx="25">
                  <c:v>175</c:v>
                </c:pt>
                <c:pt idx="26">
                  <c:v>0</c:v>
                </c:pt>
                <c:pt idx="27">
                  <c:v>0</c:v>
                </c:pt>
                <c:pt idx="28">
                  <c:v>15214.366</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再エネ比較シート!$BK$13:$BK$42</c:f>
              <c:numCache>
                <c:formatCode>#,##0_);[Red]\(#,##0\)</c:formatCode>
                <c:ptCount val="30"/>
                <c:pt idx="0">
                  <c:v>162312.13999999966</c:v>
                </c:pt>
                <c:pt idx="1">
                  <c:v>64715.329999999987</c:v>
                </c:pt>
                <c:pt idx="2">
                  <c:v>71810.999999999927</c:v>
                </c:pt>
                <c:pt idx="3">
                  <c:v>140476.59999999998</c:v>
                </c:pt>
                <c:pt idx="4">
                  <c:v>66524.399999999921</c:v>
                </c:pt>
                <c:pt idx="5">
                  <c:v>8571.8000000000229</c:v>
                </c:pt>
                <c:pt idx="6">
                  <c:v>502461.55400000012</c:v>
                </c:pt>
                <c:pt idx="7">
                  <c:v>30251.799999999945</c:v>
                </c:pt>
                <c:pt idx="8">
                  <c:v>124950.49999999967</c:v>
                </c:pt>
                <c:pt idx="9">
                  <c:v>11031.4</c:v>
                </c:pt>
                <c:pt idx="10">
                  <c:v>17051.699999999983</c:v>
                </c:pt>
                <c:pt idx="11">
                  <c:v>33806.299999999952</c:v>
                </c:pt>
                <c:pt idx="12">
                  <c:v>19266.600000000006</c:v>
                </c:pt>
                <c:pt idx="13">
                  <c:v>20277.100000000006</c:v>
                </c:pt>
                <c:pt idx="14">
                  <c:v>47859.481999999945</c:v>
                </c:pt>
                <c:pt idx="15">
                  <c:v>204223.22099999955</c:v>
                </c:pt>
                <c:pt idx="16">
                  <c:v>65015.199999999903</c:v>
                </c:pt>
                <c:pt idx="17">
                  <c:v>61830.899999999914</c:v>
                </c:pt>
                <c:pt idx="18">
                  <c:v>50311.012000000002</c:v>
                </c:pt>
                <c:pt idx="19">
                  <c:v>96593.841999999975</c:v>
                </c:pt>
                <c:pt idx="20">
                  <c:v>40665.699999999939</c:v>
                </c:pt>
                <c:pt idx="21">
                  <c:v>167911.99999999971</c:v>
                </c:pt>
                <c:pt idx="22">
                  <c:v>94121.099999999933</c:v>
                </c:pt>
                <c:pt idx="23">
                  <c:v>122020.4579999999</c:v>
                </c:pt>
                <c:pt idx="24">
                  <c:v>54709.65999999996</c:v>
                </c:pt>
                <c:pt idx="25">
                  <c:v>51164.30000000001</c:v>
                </c:pt>
                <c:pt idx="26">
                  <c:v>120770.09999999967</c:v>
                </c:pt>
                <c:pt idx="27">
                  <c:v>10475.5</c:v>
                </c:pt>
                <c:pt idx="28">
                  <c:v>39851.76599999996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再エネ比較シート!$BO$13:$BO$42</c:f>
              <c:numCache>
                <c:formatCode>#,##0_);[Red]\(#,##0\)</c:formatCode>
                <c:ptCount val="30"/>
                <c:pt idx="0">
                  <c:v>22354.811657639922</c:v>
                </c:pt>
                <c:pt idx="1">
                  <c:v>31581.037787999954</c:v>
                </c:pt>
                <c:pt idx="2">
                  <c:v>31696.489331999932</c:v>
                </c:pt>
                <c:pt idx="3">
                  <c:v>8819.8018919999777</c:v>
                </c:pt>
                <c:pt idx="4">
                  <c:v>27856.34535599986</c:v>
                </c:pt>
                <c:pt idx="5">
                  <c:v>8763.3962520000259</c:v>
                </c:pt>
                <c:pt idx="6">
                  <c:v>25328.172563999833</c:v>
                </c:pt>
                <c:pt idx="7">
                  <c:v>23168.19658799993</c:v>
                </c:pt>
                <c:pt idx="8">
                  <c:v>21604.800263999896</c:v>
                </c:pt>
                <c:pt idx="9">
                  <c:v>7347.9747239999988</c:v>
                </c:pt>
                <c:pt idx="10">
                  <c:v>11457.54563999998</c:v>
                </c:pt>
                <c:pt idx="11">
                  <c:v>20994.659255999941</c:v>
                </c:pt>
                <c:pt idx="12">
                  <c:v>7558.4757720000089</c:v>
                </c:pt>
                <c:pt idx="13">
                  <c:v>5242.0041480000073</c:v>
                </c:pt>
                <c:pt idx="14">
                  <c:v>17612.961119999934</c:v>
                </c:pt>
                <c:pt idx="15">
                  <c:v>29232.428150519885</c:v>
                </c:pt>
                <c:pt idx="16">
                  <c:v>17242.724099999938</c:v>
                </c:pt>
                <c:pt idx="17">
                  <c:v>19492.949099999885</c:v>
                </c:pt>
                <c:pt idx="18">
                  <c:v>9523.9266974400016</c:v>
                </c:pt>
                <c:pt idx="19">
                  <c:v>11911.961477039966</c:v>
                </c:pt>
                <c:pt idx="20">
                  <c:v>19717.131515999925</c:v>
                </c:pt>
                <c:pt idx="21">
                  <c:v>25028.622611999876</c:v>
                </c:pt>
                <c:pt idx="22">
                  <c:v>28224.062123999873</c:v>
                </c:pt>
                <c:pt idx="23">
                  <c:v>20433.528748559922</c:v>
                </c:pt>
                <c:pt idx="24">
                  <c:v>18277.707587999903</c:v>
                </c:pt>
                <c:pt idx="25">
                  <c:v>16773.59719199999</c:v>
                </c:pt>
                <c:pt idx="26">
                  <c:v>14790.518903999919</c:v>
                </c:pt>
                <c:pt idx="27">
                  <c:v>6445.4844840000032</c:v>
                </c:pt>
                <c:pt idx="28">
                  <c:v>17013.621191999944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再エネ比較シート!$BP$13:$BP$42</c:f>
              <c:numCache>
                <c:formatCode>#,##0_);[Red]\(#,##0\)</c:formatCode>
                <c:ptCount val="30"/>
                <c:pt idx="0">
                  <c:v>185400.38949899966</c:v>
                </c:pt>
                <c:pt idx="1">
                  <c:v>45249.106356000026</c:v>
                </c:pt>
                <c:pt idx="2">
                  <c:v>58272.736763999972</c:v>
                </c:pt>
                <c:pt idx="3">
                  <c:v>47704.148915999998</c:v>
                </c:pt>
                <c:pt idx="4">
                  <c:v>46560.490620000048</c:v>
                </c:pt>
                <c:pt idx="5">
                  <c:v>1679.5083720000002</c:v>
                </c:pt>
                <c:pt idx="6">
                  <c:v>246482.56929600035</c:v>
                </c:pt>
                <c:pt idx="7">
                  <c:v>14480.121444000002</c:v>
                </c:pt>
                <c:pt idx="8">
                  <c:v>141136.24330799968</c:v>
                </c:pt>
                <c:pt idx="9">
                  <c:v>2286.6552120000001</c:v>
                </c:pt>
                <c:pt idx="10">
                  <c:v>9926.9169719999973</c:v>
                </c:pt>
                <c:pt idx="11">
                  <c:v>20750.797499999997</c:v>
                </c:pt>
                <c:pt idx="12">
                  <c:v>12114.497460000001</c:v>
                </c:pt>
                <c:pt idx="13">
                  <c:v>10461.841115999994</c:v>
                </c:pt>
                <c:pt idx="14">
                  <c:v>39539.148263999996</c:v>
                </c:pt>
                <c:pt idx="15">
                  <c:v>169973.20496399954</c:v>
                </c:pt>
                <c:pt idx="16">
                  <c:v>58191.916127999932</c:v>
                </c:pt>
                <c:pt idx="17">
                  <c:v>60269.442984000016</c:v>
                </c:pt>
                <c:pt idx="18">
                  <c:v>48328.623912000003</c:v>
                </c:pt>
                <c:pt idx="19">
                  <c:v>103372.76806800002</c:v>
                </c:pt>
                <c:pt idx="20">
                  <c:v>17865.725664000005</c:v>
                </c:pt>
                <c:pt idx="21">
                  <c:v>194520.98504399974</c:v>
                </c:pt>
                <c:pt idx="22">
                  <c:v>91909.465356000044</c:v>
                </c:pt>
                <c:pt idx="23">
                  <c:v>138882.15444719995</c:v>
                </c:pt>
                <c:pt idx="24">
                  <c:v>39720.630936000052</c:v>
                </c:pt>
                <c:pt idx="25">
                  <c:v>48958.919052000027</c:v>
                </c:pt>
                <c:pt idx="26">
                  <c:v>143447.89868399964</c:v>
                </c:pt>
                <c:pt idx="27">
                  <c:v>6752.4252479999986</c:v>
                </c:pt>
                <c:pt idx="28">
                  <c:v>13837.127808000007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再エネ比較シート!$BQ$13:$BQ$42</c:f>
              <c:numCache>
                <c:formatCode>#,##0_);[Red]\(#,##0\)</c:formatCode>
                <c:ptCount val="30"/>
                <c:pt idx="0">
                  <c:v>0</c:v>
                </c:pt>
                <c:pt idx="1">
                  <c:v>0</c:v>
                </c:pt>
                <c:pt idx="2">
                  <c:v>0</c:v>
                </c:pt>
                <c:pt idx="3">
                  <c:v>100128.51696000001</c:v>
                </c:pt>
                <c:pt idx="4">
                  <c:v>0</c:v>
                </c:pt>
                <c:pt idx="5">
                  <c:v>0</c:v>
                </c:pt>
                <c:pt idx="6">
                  <c:v>162000.09561600001</c:v>
                </c:pt>
                <c:pt idx="7">
                  <c:v>0</c:v>
                </c:pt>
                <c:pt idx="8">
                  <c:v>0</c:v>
                </c:pt>
                <c:pt idx="9">
                  <c:v>0</c:v>
                </c:pt>
                <c:pt idx="10">
                  <c:v>0</c:v>
                </c:pt>
                <c:pt idx="11">
                  <c:v>0</c:v>
                </c:pt>
                <c:pt idx="12">
                  <c:v>4171.1616000000004</c:v>
                </c:pt>
                <c:pt idx="13">
                  <c:v>0</c:v>
                </c:pt>
                <c:pt idx="14">
                  <c:v>0</c:v>
                </c:pt>
                <c:pt idx="15">
                  <c:v>60043.871232000005</c:v>
                </c:pt>
                <c:pt idx="16">
                  <c:v>0</c:v>
                </c:pt>
                <c:pt idx="17">
                  <c:v>0</c:v>
                </c:pt>
                <c:pt idx="18">
                  <c:v>0</c:v>
                </c:pt>
                <c:pt idx="19">
                  <c:v>17379.84</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再エネ比較シート!$BR$13:$BR$42</c:f>
              <c:numCache>
                <c:formatCode>#,##0_);[Red]\(#,##0\)</c:formatCode>
                <c:ptCount val="30"/>
                <c:pt idx="0">
                  <c:v>10443.1464</c:v>
                </c:pt>
                <c:pt idx="1">
                  <c:v>1110.0672</c:v>
                </c:pt>
                <c:pt idx="2">
                  <c:v>1805.4359999999999</c:v>
                </c:pt>
                <c:pt idx="3">
                  <c:v>3206.16</c:v>
                </c:pt>
                <c:pt idx="4">
                  <c:v>38147.522400000002</c:v>
                </c:pt>
                <c:pt idx="5">
                  <c:v>0</c:v>
                </c:pt>
                <c:pt idx="6">
                  <c:v>0</c:v>
                </c:pt>
                <c:pt idx="7">
                  <c:v>0</c:v>
                </c:pt>
                <c:pt idx="8">
                  <c:v>0</c:v>
                </c:pt>
                <c:pt idx="9">
                  <c:v>0</c:v>
                </c:pt>
                <c:pt idx="10">
                  <c:v>0</c:v>
                </c:pt>
                <c:pt idx="11">
                  <c:v>0</c:v>
                </c:pt>
                <c:pt idx="12">
                  <c:v>3942</c:v>
                </c:pt>
                <c:pt idx="13">
                  <c:v>1259.3375999999998</c:v>
                </c:pt>
                <c:pt idx="14">
                  <c:v>2102.4</c:v>
                </c:pt>
                <c:pt idx="15">
                  <c:v>147.16800000000001</c:v>
                </c:pt>
                <c:pt idx="16">
                  <c:v>262.27440000000001</c:v>
                </c:pt>
                <c:pt idx="17">
                  <c:v>0</c:v>
                </c:pt>
                <c:pt idx="18">
                  <c:v>467.78399999999999</c:v>
                </c:pt>
                <c:pt idx="19">
                  <c:v>2727.3384000000001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再エネ比較シート!$BT$13:$BT$42</c:f>
              <c:numCache>
                <c:formatCode>#,##0_);[Red]\(#,##0\)</c:formatCode>
                <c:ptCount val="30"/>
                <c:pt idx="0">
                  <c:v>10766.516544</c:v>
                </c:pt>
                <c:pt idx="1">
                  <c:v>27899.759040000004</c:v>
                </c:pt>
                <c:pt idx="2">
                  <c:v>7025.52</c:v>
                </c:pt>
                <c:pt idx="3">
                  <c:v>352950.21120000002</c:v>
                </c:pt>
                <c:pt idx="4">
                  <c:v>5996.7455999999993</c:v>
                </c:pt>
                <c:pt idx="5">
                  <c:v>0</c:v>
                </c:pt>
                <c:pt idx="6">
                  <c:v>1544899.9624320001</c:v>
                </c:pt>
                <c:pt idx="7">
                  <c:v>0</c:v>
                </c:pt>
                <c:pt idx="8">
                  <c:v>1752</c:v>
                </c:pt>
                <c:pt idx="9">
                  <c:v>22285.439999999999</c:v>
                </c:pt>
                <c:pt idx="10">
                  <c:v>0</c:v>
                </c:pt>
                <c:pt idx="11">
                  <c:v>4380</c:v>
                </c:pt>
                <c:pt idx="12">
                  <c:v>7989.12</c:v>
                </c:pt>
                <c:pt idx="13">
                  <c:v>54385.584000000003</c:v>
                </c:pt>
                <c:pt idx="14">
                  <c:v>20267.710655999999</c:v>
                </c:pt>
                <c:pt idx="15">
                  <c:v>166089.60000000001</c:v>
                </c:pt>
                <c:pt idx="16">
                  <c:v>46287.839999999997</c:v>
                </c:pt>
                <c:pt idx="17">
                  <c:v>175.2</c:v>
                </c:pt>
                <c:pt idx="18">
                  <c:v>40296</c:v>
                </c:pt>
                <c:pt idx="19">
                  <c:v>0</c:v>
                </c:pt>
                <c:pt idx="20">
                  <c:v>75195.839999999997</c:v>
                </c:pt>
                <c:pt idx="21">
                  <c:v>0</c:v>
                </c:pt>
                <c:pt idx="22">
                  <c:v>7851.0624000000016</c:v>
                </c:pt>
                <c:pt idx="23">
                  <c:v>0</c:v>
                </c:pt>
                <c:pt idx="24">
                  <c:v>66233.729280000014</c:v>
                </c:pt>
                <c:pt idx="25">
                  <c:v>1226.4000000000001</c:v>
                </c:pt>
                <c:pt idx="26">
                  <c:v>0</c:v>
                </c:pt>
                <c:pt idx="27">
                  <c:v>0</c:v>
                </c:pt>
                <c:pt idx="28">
                  <c:v>106622.27692800001</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再エネ比較シート!$BU$13:$BU$42</c:f>
              <c:numCache>
                <c:formatCode>#,##0_);[Red]\(#,##0\)</c:formatCode>
                <c:ptCount val="30"/>
                <c:pt idx="0">
                  <c:v>228964.86410063959</c:v>
                </c:pt>
                <c:pt idx="1">
                  <c:v>105839.97038399999</c:v>
                </c:pt>
                <c:pt idx="2">
                  <c:v>98800.182095999917</c:v>
                </c:pt>
                <c:pt idx="3">
                  <c:v>512808.83896800003</c:v>
                </c:pt>
                <c:pt idx="4">
                  <c:v>118561.10397599991</c:v>
                </c:pt>
                <c:pt idx="5">
                  <c:v>10442.904624000026</c:v>
                </c:pt>
                <c:pt idx="6">
                  <c:v>1978710.7999080003</c:v>
                </c:pt>
                <c:pt idx="7">
                  <c:v>37648.31803199993</c:v>
                </c:pt>
                <c:pt idx="8">
                  <c:v>164493.04357199959</c:v>
                </c:pt>
                <c:pt idx="9">
                  <c:v>31920.069936</c:v>
                </c:pt>
                <c:pt idx="10">
                  <c:v>21384.462611999978</c:v>
                </c:pt>
                <c:pt idx="11">
                  <c:v>46125.456755999941</c:v>
                </c:pt>
                <c:pt idx="12">
                  <c:v>35775.254832000013</c:v>
                </c:pt>
                <c:pt idx="13">
                  <c:v>71348.766864000005</c:v>
                </c:pt>
                <c:pt idx="14">
                  <c:v>79522.220039999927</c:v>
                </c:pt>
                <c:pt idx="15">
                  <c:v>425486.2723465194</c:v>
                </c:pt>
                <c:pt idx="16">
                  <c:v>121984.75462799986</c:v>
                </c:pt>
                <c:pt idx="17">
                  <c:v>79937.592083999902</c:v>
                </c:pt>
                <c:pt idx="18">
                  <c:v>98616.334609440004</c:v>
                </c:pt>
                <c:pt idx="19">
                  <c:v>135391.90794504</c:v>
                </c:pt>
                <c:pt idx="20">
                  <c:v>112778.69717999993</c:v>
                </c:pt>
                <c:pt idx="21">
                  <c:v>219549.6076559996</c:v>
                </c:pt>
                <c:pt idx="22">
                  <c:v>127984.58987999991</c:v>
                </c:pt>
                <c:pt idx="23">
                  <c:v>159315.68319575986</c:v>
                </c:pt>
                <c:pt idx="24">
                  <c:v>124232.06780399996</c:v>
                </c:pt>
                <c:pt idx="25">
                  <c:v>66958.916244000007</c:v>
                </c:pt>
                <c:pt idx="26">
                  <c:v>158238.41758799955</c:v>
                </c:pt>
                <c:pt idx="27">
                  <c:v>13197.909732000002</c:v>
                </c:pt>
                <c:pt idx="28">
                  <c:v>137473.02592799996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亀岡市</c:v>
                </c:pt>
              </c:strCache>
            </c:strRef>
          </c:cat>
          <c:val>
            <c:numRef>
              <c:f>①CO2排出量の現状把握!$AX$43:$AX$45</c:f>
              <c:numCache>
                <c:formatCode>0%</c:formatCode>
                <c:ptCount val="3"/>
                <c:pt idx="0">
                  <c:v>0.42072759503743129</c:v>
                </c:pt>
                <c:pt idx="1">
                  <c:v>0.1959352639572185</c:v>
                </c:pt>
                <c:pt idx="2">
                  <c:v>0.15941632998204869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亀岡市</c:v>
                </c:pt>
              </c:strCache>
            </c:strRef>
          </c:cat>
          <c:val>
            <c:numRef>
              <c:f>①CO2排出量の現状把握!$AY$43:$AY$45</c:f>
              <c:numCache>
                <c:formatCode>0%</c:formatCode>
                <c:ptCount val="3"/>
                <c:pt idx="0">
                  <c:v>0.19118662390594171</c:v>
                </c:pt>
                <c:pt idx="1">
                  <c:v>0.29778426235991073</c:v>
                </c:pt>
                <c:pt idx="2">
                  <c:v>0.21139218502000001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亀岡市</c:v>
                </c:pt>
              </c:strCache>
            </c:strRef>
          </c:cat>
          <c:val>
            <c:numRef>
              <c:f>①CO2排出量の現状把握!$AZ$43:$AZ$45</c:f>
              <c:numCache>
                <c:formatCode>0%</c:formatCode>
                <c:ptCount val="3"/>
                <c:pt idx="0">
                  <c:v>0.18034974026133399</c:v>
                </c:pt>
                <c:pt idx="1">
                  <c:v>0.24481627411138518</c:v>
                </c:pt>
                <c:pt idx="2">
                  <c:v>0.24947213922067835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亀岡市</c:v>
                </c:pt>
              </c:strCache>
            </c:strRef>
          </c:cat>
          <c:val>
            <c:numRef>
              <c:f>①CO2排出量の現状把握!$BA$43:$BA$45</c:f>
              <c:numCache>
                <c:formatCode>0%</c:formatCode>
                <c:ptCount val="3"/>
                <c:pt idx="0">
                  <c:v>0.19226168778726088</c:v>
                </c:pt>
                <c:pt idx="1">
                  <c:v>0.23931113154670292</c:v>
                </c:pt>
                <c:pt idx="2">
                  <c:v>0.3553566788199537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亀岡市</c:v>
                </c:pt>
              </c:strCache>
            </c:strRef>
          </c:cat>
          <c:val>
            <c:numRef>
              <c:f>①CO2排出量の現状把握!$BB$43:$BB$45</c:f>
              <c:numCache>
                <c:formatCode>0%</c:formatCode>
                <c:ptCount val="3"/>
                <c:pt idx="0">
                  <c:v>1.5474353008032191E-2</c:v>
                </c:pt>
                <c:pt idx="1">
                  <c:v>2.2153068024782667E-2</c:v>
                </c:pt>
                <c:pt idx="2">
                  <c:v>2.4362666957319229E-2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22654</c:v>
                </c:pt>
                <c:pt idx="1">
                  <c:v>22654</c:v>
                </c:pt>
                <c:pt idx="2">
                  <c:v>22654</c:v>
                </c:pt>
                <c:pt idx="3">
                  <c:v>22654</c:v>
                </c:pt>
                <c:pt idx="4">
                  <c:v>22654</c:v>
                </c:pt>
                <c:pt idx="5">
                  <c:v>23160</c:v>
                </c:pt>
                <c:pt idx="6">
                  <c:v>23160</c:v>
                </c:pt>
                <c:pt idx="7">
                  <c:v>23160</c:v>
                </c:pt>
                <c:pt idx="8">
                  <c:v>23160</c:v>
                </c:pt>
                <c:pt idx="9">
                  <c:v>23160</c:v>
                </c:pt>
                <c:pt idx="10">
                  <c:v>23160</c:v>
                </c:pt>
                <c:pt idx="11">
                  <c:v>22361</c:v>
                </c:pt>
                <c:pt idx="12">
                  <c:v>22361</c:v>
                </c:pt>
                <c:pt idx="13">
                  <c:v>22361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11.304576261999999</c:v>
                </c:pt>
                <c:pt idx="1">
                  <c:v>11.9623169449</c:v>
                </c:pt>
                <c:pt idx="2">
                  <c:v>10.8371187105</c:v>
                </c:pt>
                <c:pt idx="3">
                  <c:v>12.970822553910001</c:v>
                </c:pt>
                <c:pt idx="4">
                  <c:v>10.464624537120001</c:v>
                </c:pt>
                <c:pt idx="5">
                  <c:v>10.785505020800001</c:v>
                </c:pt>
                <c:pt idx="6">
                  <c:v>8.8732443883799998</c:v>
                </c:pt>
                <c:pt idx="7">
                  <c:v>8.7259779599999998</c:v>
                </c:pt>
                <c:pt idx="8">
                  <c:v>8.2444570354500009</c:v>
                </c:pt>
                <c:pt idx="9">
                  <c:v>9.1172823692799998</c:v>
                </c:pt>
                <c:pt idx="10">
                  <c:v>9.3473454262499995</c:v>
                </c:pt>
                <c:pt idx="11">
                  <c:v>11.77709585605529</c:v>
                </c:pt>
                <c:pt idx="12">
                  <c:v>12.3379373142</c:v>
                </c:pt>
                <c:pt idx="13">
                  <c:v>9.2166270033599993</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92980</c:v>
                </c:pt>
                <c:pt idx="1">
                  <c:v>92539</c:v>
                </c:pt>
                <c:pt idx="2">
                  <c:v>92241</c:v>
                </c:pt>
                <c:pt idx="3">
                  <c:v>92472</c:v>
                </c:pt>
                <c:pt idx="4">
                  <c:v>92116</c:v>
                </c:pt>
                <c:pt idx="5">
                  <c:v>91548</c:v>
                </c:pt>
                <c:pt idx="6">
                  <c:v>90931</c:v>
                </c:pt>
                <c:pt idx="7">
                  <c:v>90384</c:v>
                </c:pt>
                <c:pt idx="8">
                  <c:v>89783</c:v>
                </c:pt>
                <c:pt idx="9">
                  <c:v>89093</c:v>
                </c:pt>
                <c:pt idx="10">
                  <c:v>88462</c:v>
                </c:pt>
                <c:pt idx="11">
                  <c:v>87847</c:v>
                </c:pt>
                <c:pt idx="12">
                  <c:v>87518</c:v>
                </c:pt>
                <c:pt idx="13">
                  <c:v>87090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亀岡市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1728</v>
      </c>
      <c r="B9" s="70">
        <v>324</v>
      </c>
      <c r="C9" s="70">
        <v>1</v>
      </c>
      <c r="D9" s="70">
        <v>20</v>
      </c>
      <c r="E9" s="70">
        <v>1990</v>
      </c>
      <c r="F9" s="70" t="s">
        <v>787</v>
      </c>
      <c r="G9" s="70" t="s">
        <v>1729</v>
      </c>
      <c r="H9" s="70" t="s">
        <v>1730</v>
      </c>
      <c r="I9" s="148"/>
      <c r="J9" s="71">
        <v>1269.8237942076321</v>
      </c>
      <c r="K9" s="71">
        <v>23.868644338570679</v>
      </c>
      <c r="L9" s="71">
        <v>21.970358063031611</v>
      </c>
      <c r="M9" s="71">
        <v>115.2443543607605</v>
      </c>
      <c r="N9" s="71">
        <v>132.01971962473081</v>
      </c>
      <c r="O9" s="71">
        <v>83.698082315160832</v>
      </c>
      <c r="P9" s="71">
        <v>131.2748917339861</v>
      </c>
      <c r="Q9" s="71">
        <v>6.92176591724066</v>
      </c>
      <c r="R9" s="71">
        <v>0</v>
      </c>
      <c r="S9" s="71">
        <v>6.9042708934994286</v>
      </c>
      <c r="T9" s="72"/>
      <c r="U9" s="71">
        <v>22903887</v>
      </c>
      <c r="V9" s="71">
        <v>5324</v>
      </c>
      <c r="W9" s="71">
        <v>239</v>
      </c>
      <c r="X9" s="71">
        <v>35356</v>
      </c>
      <c r="Y9" s="71">
        <v>35458</v>
      </c>
      <c r="Z9" s="71">
        <v>34426</v>
      </c>
      <c r="AA9" s="71">
        <v>31875</v>
      </c>
      <c r="AB9" s="71">
        <v>112386</v>
      </c>
      <c r="AC9" s="71">
        <v>0</v>
      </c>
      <c r="AD9" s="71">
        <v>6.9042708934994286</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1731</v>
      </c>
      <c r="B10" s="70">
        <v>325</v>
      </c>
      <c r="C10" s="70">
        <v>2</v>
      </c>
      <c r="D10" s="70">
        <v>20</v>
      </c>
      <c r="E10" s="70">
        <v>2005</v>
      </c>
      <c r="F10" s="70" t="s">
        <v>789</v>
      </c>
      <c r="G10" s="70" t="s">
        <v>1729</v>
      </c>
      <c r="H10" s="70" t="s">
        <v>1730</v>
      </c>
      <c r="I10" s="148"/>
      <c r="J10" s="71">
        <v>992.83761421917632</v>
      </c>
      <c r="K10" s="71">
        <v>16.88212758429556</v>
      </c>
      <c r="L10" s="71">
        <v>8.9552500892732176</v>
      </c>
      <c r="M10" s="71">
        <v>222.14821523571439</v>
      </c>
      <c r="N10" s="71">
        <v>229.5012952006941</v>
      </c>
      <c r="O10" s="71">
        <v>132.88762800677071</v>
      </c>
      <c r="P10" s="71">
        <v>133.3551275695595</v>
      </c>
      <c r="Q10" s="71">
        <v>6.4838740652011202</v>
      </c>
      <c r="R10" s="71">
        <v>0</v>
      </c>
      <c r="S10" s="71">
        <v>7.3528864150824447</v>
      </c>
      <c r="T10" s="72"/>
      <c r="U10" s="71">
        <v>20248884</v>
      </c>
      <c r="V10" s="71">
        <v>4722</v>
      </c>
      <c r="W10" s="71">
        <v>110</v>
      </c>
      <c r="X10" s="71">
        <v>32477</v>
      </c>
      <c r="Y10" s="71">
        <v>42413</v>
      </c>
      <c r="Z10" s="71">
        <v>63250</v>
      </c>
      <c r="AA10" s="71">
        <v>26519</v>
      </c>
      <c r="AB10" s="71">
        <v>110056</v>
      </c>
      <c r="AC10" s="71">
        <v>0</v>
      </c>
      <c r="AD10" s="71">
        <v>7.3528864150824447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1732</v>
      </c>
      <c r="B11" s="70">
        <v>326</v>
      </c>
      <c r="C11" s="70">
        <v>3</v>
      </c>
      <c r="D11" s="70">
        <v>20</v>
      </c>
      <c r="E11" s="70">
        <v>2006</v>
      </c>
      <c r="F11" s="70" t="s">
        <v>790</v>
      </c>
      <c r="G11" s="70" t="s">
        <v>1729</v>
      </c>
      <c r="H11" s="70" t="s">
        <v>1730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1733</v>
      </c>
      <c r="B12" s="70">
        <v>327</v>
      </c>
      <c r="C12" s="70">
        <v>4</v>
      </c>
      <c r="D12" s="70">
        <v>20</v>
      </c>
      <c r="E12" s="70">
        <v>2007</v>
      </c>
      <c r="F12" s="70" t="s">
        <v>791</v>
      </c>
      <c r="G12" s="70" t="s">
        <v>1729</v>
      </c>
      <c r="H12" s="70" t="s">
        <v>1730</v>
      </c>
      <c r="I12" s="148"/>
      <c r="J12" s="71">
        <v>978.40606257365448</v>
      </c>
      <c r="K12" s="71">
        <v>15.094018412343591</v>
      </c>
      <c r="L12" s="71">
        <v>8.1674257999893811</v>
      </c>
      <c r="M12" s="71">
        <v>224.33264504394731</v>
      </c>
      <c r="N12" s="71">
        <v>207.84915426528079</v>
      </c>
      <c r="O12" s="71">
        <v>129.67285925052579</v>
      </c>
      <c r="P12" s="71">
        <v>130.21578596488851</v>
      </c>
      <c r="Q12" s="71">
        <v>6.7767739949759003</v>
      </c>
      <c r="R12" s="71">
        <v>0</v>
      </c>
      <c r="S12" s="71">
        <v>5.0963458439924754</v>
      </c>
      <c r="T12" s="72"/>
      <c r="U12" s="71">
        <v>21663396</v>
      </c>
      <c r="V12" s="71">
        <v>4390</v>
      </c>
      <c r="W12" s="71">
        <v>158</v>
      </c>
      <c r="X12" s="71">
        <v>36682</v>
      </c>
      <c r="Y12" s="71">
        <v>42950</v>
      </c>
      <c r="Z12" s="71">
        <v>64161</v>
      </c>
      <c r="AA12" s="71">
        <v>25500</v>
      </c>
      <c r="AB12" s="71">
        <v>108945</v>
      </c>
      <c r="AC12" s="71">
        <v>0</v>
      </c>
      <c r="AD12" s="71">
        <v>5.0963458439924754</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1734</v>
      </c>
      <c r="B13" s="70">
        <v>328</v>
      </c>
      <c r="C13" s="70">
        <v>5</v>
      </c>
      <c r="D13" s="70">
        <v>20</v>
      </c>
      <c r="E13" s="70">
        <v>2008</v>
      </c>
      <c r="F13" s="70" t="s">
        <v>792</v>
      </c>
      <c r="G13" s="70" t="s">
        <v>1729</v>
      </c>
      <c r="H13" s="70" t="s">
        <v>1730</v>
      </c>
      <c r="I13" s="148"/>
      <c r="J13" s="71">
        <v>938.57590712205922</v>
      </c>
      <c r="K13" s="71">
        <v>11.45493882384266</v>
      </c>
      <c r="L13" s="71">
        <v>7.3603308087141857</v>
      </c>
      <c r="M13" s="71">
        <v>228.63577633057699</v>
      </c>
      <c r="N13" s="71">
        <v>210.4691535282459</v>
      </c>
      <c r="O13" s="71">
        <v>126.6172788988964</v>
      </c>
      <c r="P13" s="71">
        <v>125.7471083207718</v>
      </c>
      <c r="Q13" s="71">
        <v>6.6196252625858696</v>
      </c>
      <c r="R13" s="71">
        <v>0</v>
      </c>
      <c r="S13" s="71">
        <v>6.8700353133181586</v>
      </c>
      <c r="T13" s="72"/>
      <c r="U13" s="71">
        <v>23849405</v>
      </c>
      <c r="V13" s="71">
        <v>4390</v>
      </c>
      <c r="W13" s="71">
        <v>158</v>
      </c>
      <c r="X13" s="71">
        <v>36682</v>
      </c>
      <c r="Y13" s="71">
        <v>43075</v>
      </c>
      <c r="Z13" s="71">
        <v>64848</v>
      </c>
      <c r="AA13" s="71">
        <v>24653</v>
      </c>
      <c r="AB13" s="71">
        <v>108169</v>
      </c>
      <c r="AC13" s="71">
        <v>0</v>
      </c>
      <c r="AD13" s="71">
        <v>6.8700353133181586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1735</v>
      </c>
      <c r="B14" s="70">
        <v>329</v>
      </c>
      <c r="C14" s="70">
        <v>6</v>
      </c>
      <c r="D14" s="70">
        <v>20</v>
      </c>
      <c r="E14" s="70">
        <v>2009</v>
      </c>
      <c r="F14" s="70" t="s">
        <v>176</v>
      </c>
      <c r="G14" s="70" t="s">
        <v>1729</v>
      </c>
      <c r="H14" s="70" t="s">
        <v>1730</v>
      </c>
      <c r="I14" s="148"/>
      <c r="J14" s="71">
        <v>964.38205334869633</v>
      </c>
      <c r="K14" s="71">
        <v>10.779139929276051</v>
      </c>
      <c r="L14" s="71">
        <v>14.86345475905369</v>
      </c>
      <c r="M14" s="71">
        <v>214.91750387494389</v>
      </c>
      <c r="N14" s="71">
        <v>194.72888183992779</v>
      </c>
      <c r="O14" s="71">
        <v>128.5556085984436</v>
      </c>
      <c r="P14" s="71">
        <v>119.52616712316291</v>
      </c>
      <c r="Q14" s="71">
        <v>6.2618358557985196</v>
      </c>
      <c r="R14" s="71">
        <v>0</v>
      </c>
      <c r="S14" s="71">
        <v>6.1409254656299117</v>
      </c>
      <c r="T14" s="72"/>
      <c r="U14" s="71">
        <v>20815288</v>
      </c>
      <c r="V14" s="71">
        <v>4235</v>
      </c>
      <c r="W14" s="71">
        <v>464</v>
      </c>
      <c r="X14" s="71">
        <v>39035</v>
      </c>
      <c r="Y14" s="71">
        <v>43283</v>
      </c>
      <c r="Z14" s="71">
        <v>64988</v>
      </c>
      <c r="AA14" s="71">
        <v>24057</v>
      </c>
      <c r="AB14" s="71">
        <v>107412</v>
      </c>
      <c r="AC14" s="71">
        <v>0</v>
      </c>
      <c r="AD14" s="71">
        <v>6.1409254656299117</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133.32900000000001</v>
      </c>
      <c r="BK14" s="71">
        <v>0</v>
      </c>
      <c r="BL14" s="71">
        <v>12.187999999999999</v>
      </c>
      <c r="BM14" s="71">
        <v>0</v>
      </c>
      <c r="BN14" s="72"/>
      <c r="BO14" s="71">
        <v>0</v>
      </c>
      <c r="BP14" s="71">
        <v>0</v>
      </c>
      <c r="BQ14" s="71">
        <v>6</v>
      </c>
      <c r="BR14" s="71">
        <v>0</v>
      </c>
      <c r="BS14" s="71">
        <v>2</v>
      </c>
      <c r="BT14" s="71">
        <v>0</v>
      </c>
      <c r="BU14"/>
      <c r="BV14" s="70">
        <v>145.517</v>
      </c>
      <c r="BW14" s="70">
        <v>0</v>
      </c>
      <c r="BX14" s="70">
        <v>0</v>
      </c>
      <c r="BY14" s="70">
        <v>0</v>
      </c>
      <c r="BZ14" s="70">
        <v>0</v>
      </c>
      <c r="CA14" s="70">
        <v>0</v>
      </c>
      <c r="CB14" s="70">
        <v>0</v>
      </c>
      <c r="CC14" s="70">
        <v>0</v>
      </c>
      <c r="CD14" s="70">
        <v>0</v>
      </c>
    </row>
    <row r="15" spans="1:82">
      <c r="A15" s="70" t="s">
        <v>1736</v>
      </c>
      <c r="B15" s="70">
        <v>330</v>
      </c>
      <c r="C15" s="70">
        <v>7</v>
      </c>
      <c r="D15" s="70">
        <v>20</v>
      </c>
      <c r="E15" s="70">
        <v>2010</v>
      </c>
      <c r="F15" s="70" t="s">
        <v>177</v>
      </c>
      <c r="G15" s="70" t="s">
        <v>1729</v>
      </c>
      <c r="H15" s="70" t="s">
        <v>1730</v>
      </c>
      <c r="I15" s="148"/>
      <c r="J15" s="71">
        <v>1007.642938508022</v>
      </c>
      <c r="K15" s="71">
        <v>11.77516960338766</v>
      </c>
      <c r="L15" s="71">
        <v>14.08177412319319</v>
      </c>
      <c r="M15" s="71">
        <v>242.92852175225809</v>
      </c>
      <c r="N15" s="71">
        <v>210.5788310836088</v>
      </c>
      <c r="O15" s="71">
        <v>128.20121678648701</v>
      </c>
      <c r="P15" s="71">
        <v>119.96333901134599</v>
      </c>
      <c r="Q15" s="71">
        <v>6.4924302781438596</v>
      </c>
      <c r="R15" s="71">
        <v>0</v>
      </c>
      <c r="S15" s="71">
        <v>5.6546960215213318</v>
      </c>
      <c r="T15" s="72"/>
      <c r="U15" s="71">
        <v>22664637</v>
      </c>
      <c r="V15" s="71">
        <v>4235</v>
      </c>
      <c r="W15" s="71">
        <v>464</v>
      </c>
      <c r="X15" s="71">
        <v>39035</v>
      </c>
      <c r="Y15" s="71">
        <v>43492</v>
      </c>
      <c r="Z15" s="71">
        <v>65110</v>
      </c>
      <c r="AA15" s="71">
        <v>23542</v>
      </c>
      <c r="AB15" s="71">
        <v>106715</v>
      </c>
      <c r="AC15" s="71">
        <v>0</v>
      </c>
      <c r="AD15" s="71">
        <v>5.6546960215213318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141.595</v>
      </c>
      <c r="BK15" s="71">
        <v>0</v>
      </c>
      <c r="BL15" s="71">
        <v>12.149000000000001</v>
      </c>
      <c r="BM15" s="71">
        <v>0</v>
      </c>
      <c r="BN15" s="72"/>
      <c r="BO15" s="71">
        <v>0</v>
      </c>
      <c r="BP15" s="71">
        <v>0</v>
      </c>
      <c r="BQ15" s="71">
        <v>6</v>
      </c>
      <c r="BR15" s="71">
        <v>0</v>
      </c>
      <c r="BS15" s="71">
        <v>2</v>
      </c>
      <c r="BT15" s="71">
        <v>0</v>
      </c>
      <c r="BU15"/>
      <c r="BV15" s="70">
        <v>153.744</v>
      </c>
      <c r="BW15" s="70">
        <v>0</v>
      </c>
      <c r="BX15" s="70">
        <v>0</v>
      </c>
      <c r="BY15" s="70">
        <v>0</v>
      </c>
      <c r="BZ15" s="70">
        <v>0</v>
      </c>
      <c r="CA15" s="70">
        <v>0</v>
      </c>
      <c r="CB15" s="70">
        <v>0</v>
      </c>
      <c r="CC15" s="70">
        <v>0</v>
      </c>
      <c r="CD15" s="70">
        <v>0</v>
      </c>
    </row>
    <row r="16" spans="1:82">
      <c r="A16" s="70" t="s">
        <v>1737</v>
      </c>
      <c r="B16" s="70">
        <v>331</v>
      </c>
      <c r="C16" s="70">
        <v>8</v>
      </c>
      <c r="D16" s="70">
        <v>20</v>
      </c>
      <c r="E16" s="70">
        <v>2011</v>
      </c>
      <c r="F16" s="70" t="s">
        <v>178</v>
      </c>
      <c r="G16" s="70" t="s">
        <v>1729</v>
      </c>
      <c r="H16" s="70" t="s">
        <v>1730</v>
      </c>
      <c r="I16" s="148"/>
      <c r="J16" s="71">
        <v>926.59895030331393</v>
      </c>
      <c r="K16" s="71">
        <v>13.99663297494145</v>
      </c>
      <c r="L16" s="71">
        <v>18.89331505160936</v>
      </c>
      <c r="M16" s="71">
        <v>230.99102169236289</v>
      </c>
      <c r="N16" s="71">
        <v>186.3193849809532</v>
      </c>
      <c r="O16" s="71">
        <v>126.85123579125533</v>
      </c>
      <c r="P16" s="71">
        <v>114.73988957548546</v>
      </c>
      <c r="Q16" s="71">
        <v>7.4485912170389099</v>
      </c>
      <c r="R16" s="71">
        <v>0</v>
      </c>
      <c r="S16" s="71">
        <v>9.3676513779160295</v>
      </c>
      <c r="T16" s="72"/>
      <c r="U16" s="71">
        <v>20923210</v>
      </c>
      <c r="V16" s="71">
        <v>4235</v>
      </c>
      <c r="W16" s="71">
        <v>464</v>
      </c>
      <c r="X16" s="71">
        <v>39035</v>
      </c>
      <c r="Y16" s="71">
        <v>43804</v>
      </c>
      <c r="Z16" s="71">
        <v>65824</v>
      </c>
      <c r="AA16" s="71">
        <v>23187</v>
      </c>
      <c r="AB16" s="71">
        <v>106140</v>
      </c>
      <c r="AC16" s="71">
        <v>0</v>
      </c>
      <c r="AD16" s="71">
        <v>9.3676513779160295</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140.30600000000001</v>
      </c>
      <c r="BK16" s="71">
        <v>0</v>
      </c>
      <c r="BL16" s="71">
        <v>20.164999999999999</v>
      </c>
      <c r="BM16" s="71">
        <v>0</v>
      </c>
      <c r="BN16" s="72"/>
      <c r="BO16" s="71">
        <v>0</v>
      </c>
      <c r="BP16" s="71">
        <v>0</v>
      </c>
      <c r="BQ16" s="71">
        <v>7</v>
      </c>
      <c r="BR16" s="71">
        <v>0</v>
      </c>
      <c r="BS16" s="71">
        <v>3</v>
      </c>
      <c r="BT16" s="71">
        <v>0</v>
      </c>
      <c r="BU16"/>
      <c r="BV16" s="70">
        <v>152.613</v>
      </c>
      <c r="BW16" s="70">
        <v>0</v>
      </c>
      <c r="BX16" s="70">
        <v>7.8579999999999997</v>
      </c>
      <c r="BY16" s="70">
        <v>0</v>
      </c>
      <c r="BZ16" s="70">
        <v>0</v>
      </c>
      <c r="CA16" s="70">
        <v>0</v>
      </c>
      <c r="CB16" s="70">
        <v>0</v>
      </c>
      <c r="CC16" s="70">
        <v>0</v>
      </c>
      <c r="CD16" s="70">
        <v>0</v>
      </c>
    </row>
    <row r="17" spans="1:82">
      <c r="A17" s="70" t="s">
        <v>1738</v>
      </c>
      <c r="B17" s="70">
        <v>332</v>
      </c>
      <c r="C17" s="70">
        <v>9</v>
      </c>
      <c r="D17" s="70">
        <v>20</v>
      </c>
      <c r="E17" s="70">
        <v>2012</v>
      </c>
      <c r="F17" s="70" t="s">
        <v>179</v>
      </c>
      <c r="G17" s="70" t="s">
        <v>1729</v>
      </c>
      <c r="H17" s="70" t="s">
        <v>1730</v>
      </c>
      <c r="I17" s="148"/>
      <c r="J17" s="71">
        <v>807.98436307773704</v>
      </c>
      <c r="K17" s="71">
        <v>12.659949489899301</v>
      </c>
      <c r="L17" s="71">
        <v>18.74818687404197</v>
      </c>
      <c r="M17" s="71">
        <v>223.14666989558179</v>
      </c>
      <c r="N17" s="71">
        <v>208.79374917376811</v>
      </c>
      <c r="O17" s="71">
        <v>127.99824598372849</v>
      </c>
      <c r="P17" s="71">
        <v>113.8399997229003</v>
      </c>
      <c r="Q17" s="71">
        <v>8.07909624468674</v>
      </c>
      <c r="R17" s="71">
        <v>0</v>
      </c>
      <c r="S17" s="71">
        <v>5.0926336303591082</v>
      </c>
      <c r="T17" s="72"/>
      <c r="U17" s="71">
        <v>18120585</v>
      </c>
      <c r="V17" s="71">
        <v>4235</v>
      </c>
      <c r="W17" s="71">
        <v>464</v>
      </c>
      <c r="X17" s="71">
        <v>39035</v>
      </c>
      <c r="Y17" s="71">
        <v>44345</v>
      </c>
      <c r="Z17" s="71">
        <v>66946</v>
      </c>
      <c r="AA17" s="71">
        <v>22875</v>
      </c>
      <c r="AB17" s="71">
        <v>105961</v>
      </c>
      <c r="AC17" s="71">
        <v>0</v>
      </c>
      <c r="AD17" s="71">
        <v>5.0926336303591082</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127.51</v>
      </c>
      <c r="BK17" s="71">
        <v>0</v>
      </c>
      <c r="BL17" s="71">
        <v>17.07</v>
      </c>
      <c r="BM17" s="71">
        <v>0</v>
      </c>
      <c r="BN17" s="72"/>
      <c r="BO17" s="71">
        <v>0</v>
      </c>
      <c r="BP17" s="71">
        <v>0</v>
      </c>
      <c r="BQ17" s="71">
        <v>7</v>
      </c>
      <c r="BR17" s="71">
        <v>0</v>
      </c>
      <c r="BS17" s="71">
        <v>3</v>
      </c>
      <c r="BT17" s="71">
        <v>0</v>
      </c>
      <c r="BU17"/>
      <c r="BV17" s="70">
        <v>138.40799999999999</v>
      </c>
      <c r="BW17" s="70">
        <v>0</v>
      </c>
      <c r="BX17" s="70">
        <v>6.1719999999999997</v>
      </c>
      <c r="BY17" s="70">
        <v>0</v>
      </c>
      <c r="BZ17" s="70">
        <v>0</v>
      </c>
      <c r="CA17" s="70">
        <v>0</v>
      </c>
      <c r="CB17" s="70">
        <v>0</v>
      </c>
      <c r="CC17" s="70">
        <v>0</v>
      </c>
      <c r="CD17" s="70">
        <v>0</v>
      </c>
    </row>
    <row r="18" spans="1:82">
      <c r="A18" s="70" t="s">
        <v>1739</v>
      </c>
      <c r="B18" s="70">
        <v>333</v>
      </c>
      <c r="C18" s="70">
        <v>10</v>
      </c>
      <c r="D18" s="70">
        <v>20</v>
      </c>
      <c r="E18" s="70">
        <v>2013</v>
      </c>
      <c r="F18" s="70" t="s">
        <v>180</v>
      </c>
      <c r="G18" s="70" t="s">
        <v>1729</v>
      </c>
      <c r="H18" s="70" t="s">
        <v>1730</v>
      </c>
      <c r="I18" s="148"/>
      <c r="J18" s="71">
        <v>834.37417104011195</v>
      </c>
      <c r="K18" s="71">
        <v>10.6135652544174</v>
      </c>
      <c r="L18" s="71">
        <v>17.41233537078617</v>
      </c>
      <c r="M18" s="71">
        <v>220.5379778653971</v>
      </c>
      <c r="N18" s="71">
        <v>210.49157895244579</v>
      </c>
      <c r="O18" s="71">
        <v>123.36037554017477</v>
      </c>
      <c r="P18" s="71">
        <v>112.51557693154223</v>
      </c>
      <c r="Q18" s="71">
        <v>8.1653505246356399</v>
      </c>
      <c r="R18" s="71">
        <v>0</v>
      </c>
      <c r="S18" s="71">
        <v>6.3490927262486121</v>
      </c>
      <c r="T18" s="72"/>
      <c r="U18" s="71">
        <v>17901586</v>
      </c>
      <c r="V18" s="71">
        <v>4235</v>
      </c>
      <c r="W18" s="71">
        <v>464</v>
      </c>
      <c r="X18" s="71">
        <v>39035</v>
      </c>
      <c r="Y18" s="71">
        <v>44530</v>
      </c>
      <c r="Z18" s="71">
        <v>67401</v>
      </c>
      <c r="AA18" s="71">
        <v>22524</v>
      </c>
      <c r="AB18" s="71">
        <v>105557</v>
      </c>
      <c r="AC18" s="71">
        <v>0</v>
      </c>
      <c r="AD18" s="71">
        <v>6.3490927262486121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126.02500000000001</v>
      </c>
      <c r="BK18" s="71">
        <v>0</v>
      </c>
      <c r="BL18" s="71">
        <v>12.260999999999999</v>
      </c>
      <c r="BM18" s="71">
        <v>0</v>
      </c>
      <c r="BN18" s="72"/>
      <c r="BO18" s="71">
        <v>0</v>
      </c>
      <c r="BP18" s="71">
        <v>0</v>
      </c>
      <c r="BQ18" s="71">
        <v>9</v>
      </c>
      <c r="BR18" s="71">
        <v>0</v>
      </c>
      <c r="BS18" s="71">
        <v>2</v>
      </c>
      <c r="BT18" s="71">
        <v>0</v>
      </c>
      <c r="BU18"/>
      <c r="BV18" s="70">
        <v>130.38800000000001</v>
      </c>
      <c r="BW18" s="70">
        <v>0</v>
      </c>
      <c r="BX18" s="70">
        <v>7.8979999999999997</v>
      </c>
      <c r="BY18" s="70">
        <v>0</v>
      </c>
      <c r="BZ18" s="70">
        <v>0</v>
      </c>
      <c r="CA18" s="70">
        <v>0</v>
      </c>
      <c r="CB18" s="70">
        <v>0</v>
      </c>
      <c r="CC18" s="70">
        <v>0</v>
      </c>
      <c r="CD18" s="70">
        <v>0</v>
      </c>
    </row>
    <row r="19" spans="1:82">
      <c r="A19" s="70" t="s">
        <v>1740</v>
      </c>
      <c r="B19" s="70">
        <v>334</v>
      </c>
      <c r="C19" s="70">
        <v>11</v>
      </c>
      <c r="D19" s="70">
        <v>20</v>
      </c>
      <c r="E19" s="70">
        <v>2014</v>
      </c>
      <c r="F19" s="70" t="s">
        <v>181</v>
      </c>
      <c r="G19" s="70" t="s">
        <v>1729</v>
      </c>
      <c r="H19" s="70" t="s">
        <v>1730</v>
      </c>
      <c r="I19" s="148"/>
      <c r="J19" s="71">
        <v>884.03719046834362</v>
      </c>
      <c r="K19" s="71">
        <v>9.4304362486598521</v>
      </c>
      <c r="L19" s="71">
        <v>16.03618290063703</v>
      </c>
      <c r="M19" s="71">
        <v>224.2687739873565</v>
      </c>
      <c r="N19" s="71">
        <v>194.030296333374</v>
      </c>
      <c r="O19" s="71">
        <v>118.64192414397333</v>
      </c>
      <c r="P19" s="71">
        <v>112.05095794278645</v>
      </c>
      <c r="Q19" s="71">
        <v>7.7718248461359201</v>
      </c>
      <c r="R19" s="71">
        <v>0</v>
      </c>
      <c r="S19" s="71">
        <v>6.5251445449954062</v>
      </c>
      <c r="T19" s="72"/>
      <c r="U19" s="71">
        <v>20251613</v>
      </c>
      <c r="V19" s="71">
        <v>3271</v>
      </c>
      <c r="W19" s="71">
        <v>435</v>
      </c>
      <c r="X19" s="71">
        <v>39170</v>
      </c>
      <c r="Y19" s="71">
        <v>44664</v>
      </c>
      <c r="Z19" s="71">
        <v>68273</v>
      </c>
      <c r="AA19" s="71">
        <v>22315</v>
      </c>
      <c r="AB19" s="71">
        <v>104717</v>
      </c>
      <c r="AC19" s="71">
        <v>0</v>
      </c>
      <c r="AD19" s="71">
        <v>6.5251445449954062</v>
      </c>
      <c r="AE19" s="72"/>
      <c r="AF19" s="71"/>
      <c r="AG19" s="71"/>
      <c r="AH19" s="71"/>
      <c r="AI19" s="71"/>
      <c r="AJ19" s="71"/>
      <c r="AK19" s="71"/>
      <c r="AL19" s="71"/>
      <c r="AM19" s="71"/>
      <c r="AN19" s="71"/>
      <c r="AO19" s="71"/>
      <c r="AP19" s="71"/>
      <c r="AQ19" s="72"/>
      <c r="AR19" s="71">
        <v>2247</v>
      </c>
      <c r="AS19" s="71">
        <v>825</v>
      </c>
      <c r="AT19" s="71">
        <v>0</v>
      </c>
      <c r="AU19" s="71">
        <v>2</v>
      </c>
      <c r="AV19" s="71">
        <v>0</v>
      </c>
      <c r="AW19" s="71">
        <v>0</v>
      </c>
      <c r="AX19" s="71"/>
      <c r="AY19" s="72"/>
      <c r="AZ19" s="71">
        <v>9956.8349999999991</v>
      </c>
      <c r="BA19" s="71">
        <v>33292.074999999997</v>
      </c>
      <c r="BB19" s="71">
        <v>0</v>
      </c>
      <c r="BC19" s="71">
        <v>397</v>
      </c>
      <c r="BD19" s="71">
        <v>0</v>
      </c>
      <c r="BE19" s="71">
        <v>0</v>
      </c>
      <c r="BF19" s="71"/>
      <c r="BG19" s="72"/>
      <c r="BH19" s="71">
        <v>0</v>
      </c>
      <c r="BI19" s="71">
        <v>0</v>
      </c>
      <c r="BJ19" s="71">
        <v>119.65</v>
      </c>
      <c r="BK19" s="71">
        <v>0</v>
      </c>
      <c r="BL19" s="71">
        <v>18.483000000000001</v>
      </c>
      <c r="BM19" s="71">
        <v>0</v>
      </c>
      <c r="BN19" s="72"/>
      <c r="BO19" s="71">
        <v>0</v>
      </c>
      <c r="BP19" s="71">
        <v>0</v>
      </c>
      <c r="BQ19" s="71">
        <v>9</v>
      </c>
      <c r="BR19" s="71">
        <v>0</v>
      </c>
      <c r="BS19" s="71">
        <v>3</v>
      </c>
      <c r="BT19" s="71">
        <v>0</v>
      </c>
      <c r="BU19"/>
      <c r="BV19" s="70">
        <v>130.07900000000001</v>
      </c>
      <c r="BW19" s="70">
        <v>0</v>
      </c>
      <c r="BX19" s="70">
        <v>8.0540000000000003</v>
      </c>
      <c r="BY19" s="70">
        <v>0</v>
      </c>
      <c r="BZ19" s="70">
        <v>0</v>
      </c>
      <c r="CA19" s="70">
        <v>0</v>
      </c>
      <c r="CB19" s="70">
        <v>0</v>
      </c>
      <c r="CC19" s="70">
        <v>0</v>
      </c>
      <c r="CD19" s="70">
        <v>0</v>
      </c>
    </row>
    <row r="20" spans="1:82">
      <c r="A20" s="70" t="s">
        <v>1741</v>
      </c>
      <c r="B20" s="70">
        <v>335</v>
      </c>
      <c r="C20" s="70">
        <v>12</v>
      </c>
      <c r="D20" s="70">
        <v>20</v>
      </c>
      <c r="E20" s="70">
        <v>2015</v>
      </c>
      <c r="F20" s="70" t="s">
        <v>182</v>
      </c>
      <c r="G20" s="70" t="s">
        <v>1729</v>
      </c>
      <c r="H20" s="70" t="s">
        <v>1730</v>
      </c>
      <c r="I20" s="148"/>
      <c r="J20" s="71">
        <v>916.1125943704069</v>
      </c>
      <c r="K20" s="71">
        <v>8.5311834091501364</v>
      </c>
      <c r="L20" s="71">
        <v>24.41881949632938</v>
      </c>
      <c r="M20" s="71">
        <v>204.03147514938519</v>
      </c>
      <c r="N20" s="71">
        <v>206.5399793759297</v>
      </c>
      <c r="O20" s="71">
        <v>117.64181868685669</v>
      </c>
      <c r="P20" s="71">
        <v>110.44595992732069</v>
      </c>
      <c r="Q20" s="71">
        <v>7.5526805884107704</v>
      </c>
      <c r="R20" s="71">
        <v>0</v>
      </c>
      <c r="S20" s="71">
        <v>5.8312560711045647</v>
      </c>
      <c r="T20" s="72"/>
      <c r="U20" s="71">
        <v>20538657</v>
      </c>
      <c r="V20" s="71">
        <v>3271</v>
      </c>
      <c r="W20" s="71">
        <v>435</v>
      </c>
      <c r="X20" s="71">
        <v>39170</v>
      </c>
      <c r="Y20" s="71">
        <v>44829</v>
      </c>
      <c r="Z20" s="71">
        <v>68349</v>
      </c>
      <c r="AA20" s="71">
        <v>21978</v>
      </c>
      <c r="AB20" s="71">
        <v>103954</v>
      </c>
      <c r="AC20" s="71">
        <v>0</v>
      </c>
      <c r="AD20" s="71">
        <v>5.8312560711045647</v>
      </c>
      <c r="AE20" s="72"/>
      <c r="AF20" s="71">
        <v>260144981.7531811</v>
      </c>
      <c r="AG20" s="71">
        <v>6116522.8914010674</v>
      </c>
      <c r="AH20" s="71">
        <v>4907354.4800148197</v>
      </c>
      <c r="AI20" s="71">
        <v>236159767.68928021</v>
      </c>
      <c r="AJ20" s="71">
        <v>253841947.30722979</v>
      </c>
      <c r="AK20" s="71">
        <v>0</v>
      </c>
      <c r="AL20" s="71">
        <v>0</v>
      </c>
      <c r="AM20" s="71">
        <v>14246459.62937093</v>
      </c>
      <c r="AN20" s="71">
        <v>0</v>
      </c>
      <c r="AO20" s="71">
        <v>0</v>
      </c>
      <c r="AP20" s="71">
        <v>775417033.75047791</v>
      </c>
      <c r="AQ20" s="72"/>
      <c r="AR20" s="71">
        <v>2386</v>
      </c>
      <c r="AS20" s="71">
        <v>1197</v>
      </c>
      <c r="AT20" s="71">
        <v>0</v>
      </c>
      <c r="AU20" s="71">
        <v>2</v>
      </c>
      <c r="AV20" s="71">
        <v>0</v>
      </c>
      <c r="AW20" s="71">
        <v>1</v>
      </c>
      <c r="AX20" s="71"/>
      <c r="AY20" s="72"/>
      <c r="AZ20" s="71">
        <v>10742.267</v>
      </c>
      <c r="BA20" s="71">
        <v>52441.675000000003</v>
      </c>
      <c r="BB20" s="71">
        <v>0</v>
      </c>
      <c r="BC20" s="71">
        <v>397</v>
      </c>
      <c r="BD20" s="71">
        <v>0</v>
      </c>
      <c r="BE20" s="71">
        <v>1180</v>
      </c>
      <c r="BF20" s="71"/>
      <c r="BG20" s="72"/>
      <c r="BH20" s="71">
        <v>0</v>
      </c>
      <c r="BI20" s="71">
        <v>0</v>
      </c>
      <c r="BJ20" s="71">
        <v>108.172</v>
      </c>
      <c r="BK20" s="71">
        <v>0</v>
      </c>
      <c r="BL20" s="71">
        <v>16.826000000000001</v>
      </c>
      <c r="BM20" s="71">
        <v>0</v>
      </c>
      <c r="BN20" s="72"/>
      <c r="BO20" s="71">
        <v>0</v>
      </c>
      <c r="BP20" s="71">
        <v>0</v>
      </c>
      <c r="BQ20" s="71">
        <v>8</v>
      </c>
      <c r="BR20" s="71">
        <v>0</v>
      </c>
      <c r="BS20" s="71">
        <v>3</v>
      </c>
      <c r="BT20" s="71">
        <v>0</v>
      </c>
      <c r="BU20"/>
      <c r="BV20" s="70">
        <v>119.81</v>
      </c>
      <c r="BW20" s="70">
        <v>0</v>
      </c>
      <c r="BX20" s="70">
        <v>5.1879999999999997</v>
      </c>
      <c r="BY20" s="70">
        <v>0</v>
      </c>
      <c r="BZ20" s="70">
        <v>0</v>
      </c>
      <c r="CA20" s="70">
        <v>0</v>
      </c>
      <c r="CB20" s="70">
        <v>0</v>
      </c>
      <c r="CC20" s="70">
        <v>0</v>
      </c>
      <c r="CD20" s="70">
        <v>0</v>
      </c>
    </row>
    <row r="21" spans="1:82">
      <c r="A21" s="70" t="s">
        <v>1742</v>
      </c>
      <c r="B21" s="70">
        <v>336</v>
      </c>
      <c r="C21" s="70">
        <v>13</v>
      </c>
      <c r="D21" s="70">
        <v>20</v>
      </c>
      <c r="E21" s="70">
        <v>2016</v>
      </c>
      <c r="F21" s="70" t="s">
        <v>155</v>
      </c>
      <c r="G21" s="70" t="s">
        <v>1729</v>
      </c>
      <c r="H21" s="70" t="s">
        <v>1730</v>
      </c>
      <c r="I21" s="148"/>
      <c r="J21" s="71">
        <v>921.09648264054636</v>
      </c>
      <c r="K21" s="71">
        <v>8.4628593482889585</v>
      </c>
      <c r="L21" s="71">
        <v>19.080950671605837</v>
      </c>
      <c r="M21" s="71">
        <v>203.84106240296785</v>
      </c>
      <c r="N21" s="71">
        <v>179.08423158097477</v>
      </c>
      <c r="O21" s="71">
        <v>116.68251798922871</v>
      </c>
      <c r="P21" s="71">
        <v>107.61583211751085</v>
      </c>
      <c r="Q21" s="71">
        <v>7.2724148516261762</v>
      </c>
      <c r="R21" s="71">
        <v>0</v>
      </c>
      <c r="S21" s="71">
        <v>9.0757732401123938</v>
      </c>
      <c r="T21" s="72"/>
      <c r="U21" s="71">
        <v>19846150</v>
      </c>
      <c r="V21" s="71">
        <v>3271</v>
      </c>
      <c r="W21" s="71">
        <v>435</v>
      </c>
      <c r="X21" s="71">
        <v>39170</v>
      </c>
      <c r="Y21" s="71">
        <v>44874</v>
      </c>
      <c r="Z21" s="71">
        <v>68625</v>
      </c>
      <c r="AA21" s="71">
        <v>22149</v>
      </c>
      <c r="AB21" s="71">
        <v>102962</v>
      </c>
      <c r="AC21" s="71">
        <v>0</v>
      </c>
      <c r="AD21" s="71">
        <v>9.0757732401123938</v>
      </c>
      <c r="AE21" s="72"/>
      <c r="AF21" s="71">
        <v>269891720.30129671</v>
      </c>
      <c r="AG21" s="71">
        <v>6017236.5801108303</v>
      </c>
      <c r="AH21" s="71">
        <v>3040974.635246641</v>
      </c>
      <c r="AI21" s="71">
        <v>243474982.15217891</v>
      </c>
      <c r="AJ21" s="71">
        <v>217537470.35162669</v>
      </c>
      <c r="AK21" s="71">
        <v>0</v>
      </c>
      <c r="AL21" s="71">
        <v>0</v>
      </c>
      <c r="AM21" s="71">
        <v>14121472.672561711</v>
      </c>
      <c r="AN21" s="71">
        <v>0</v>
      </c>
      <c r="AO21" s="71">
        <v>0</v>
      </c>
      <c r="AP21" s="71">
        <v>754083856.69302166</v>
      </c>
      <c r="AQ21" s="72"/>
      <c r="AR21" s="71">
        <v>2548</v>
      </c>
      <c r="AS21" s="71">
        <v>1472</v>
      </c>
      <c r="AT21" s="71">
        <v>0</v>
      </c>
      <c r="AU21" s="71">
        <v>3</v>
      </c>
      <c r="AV21" s="71">
        <v>0</v>
      </c>
      <c r="AW21" s="71">
        <v>1</v>
      </c>
      <c r="AX21" s="71"/>
      <c r="AY21" s="72"/>
      <c r="AZ21" s="71">
        <v>11664.311</v>
      </c>
      <c r="BA21" s="71">
        <v>67286.974999999991</v>
      </c>
      <c r="BB21" s="71">
        <v>0</v>
      </c>
      <c r="BC21" s="71">
        <v>817</v>
      </c>
      <c r="BD21" s="71">
        <v>0</v>
      </c>
      <c r="BE21" s="71">
        <v>1180</v>
      </c>
      <c r="BF21" s="71"/>
      <c r="BG21" s="72"/>
      <c r="BH21" s="71">
        <v>0</v>
      </c>
      <c r="BI21" s="71">
        <v>0</v>
      </c>
      <c r="BJ21" s="71">
        <v>109.667</v>
      </c>
      <c r="BK21" s="71">
        <v>0</v>
      </c>
      <c r="BL21" s="71">
        <v>4.0030000000000001</v>
      </c>
      <c r="BM21" s="71">
        <v>0</v>
      </c>
      <c r="BN21" s="72"/>
      <c r="BO21" s="71">
        <v>0</v>
      </c>
      <c r="BP21" s="71">
        <v>0</v>
      </c>
      <c r="BQ21" s="71">
        <v>10</v>
      </c>
      <c r="BR21" s="71">
        <v>0</v>
      </c>
      <c r="BS21" s="71">
        <v>1</v>
      </c>
      <c r="BT21" s="71">
        <v>0</v>
      </c>
      <c r="BU21"/>
      <c r="BV21" s="70">
        <v>113.67</v>
      </c>
      <c r="BW21" s="70">
        <v>0</v>
      </c>
      <c r="BX21" s="70">
        <v>0</v>
      </c>
      <c r="BY21" s="70">
        <v>0</v>
      </c>
      <c r="BZ21" s="70">
        <v>0</v>
      </c>
      <c r="CA21" s="70">
        <v>0</v>
      </c>
      <c r="CB21" s="70">
        <v>0</v>
      </c>
      <c r="CC21" s="70">
        <v>0</v>
      </c>
      <c r="CD21" s="70">
        <v>0</v>
      </c>
    </row>
    <row r="22" spans="1:82">
      <c r="A22" s="70" t="s">
        <v>1743</v>
      </c>
      <c r="B22" s="70">
        <v>337</v>
      </c>
      <c r="C22" s="70">
        <v>14</v>
      </c>
      <c r="D22" s="70">
        <v>20</v>
      </c>
      <c r="E22" s="70">
        <v>2017</v>
      </c>
      <c r="F22" s="70" t="s">
        <v>156</v>
      </c>
      <c r="G22" s="70" t="s">
        <v>1729</v>
      </c>
      <c r="H22" s="70" t="s">
        <v>1730</v>
      </c>
      <c r="I22" s="148"/>
      <c r="J22" s="71">
        <v>850.06320404265591</v>
      </c>
      <c r="K22" s="71">
        <v>8.803235439579348</v>
      </c>
      <c r="L22" s="71">
        <v>18.070492422679465</v>
      </c>
      <c r="M22" s="71">
        <v>192.8319308024374</v>
      </c>
      <c r="N22" s="71">
        <v>180.29859161356154</v>
      </c>
      <c r="O22" s="71">
        <v>114.92906654946584</v>
      </c>
      <c r="P22" s="71">
        <v>106.65410351666679</v>
      </c>
      <c r="Q22" s="71">
        <v>6.9857313563867702</v>
      </c>
      <c r="R22" s="71">
        <v>0</v>
      </c>
      <c r="S22" s="71">
        <v>11.742018655525511</v>
      </c>
      <c r="T22" s="72"/>
      <c r="U22" s="71">
        <v>20133619</v>
      </c>
      <c r="V22" s="71">
        <v>3271</v>
      </c>
      <c r="W22" s="71">
        <v>435</v>
      </c>
      <c r="X22" s="71">
        <v>39170</v>
      </c>
      <c r="Y22" s="71">
        <v>45096</v>
      </c>
      <c r="Z22" s="71">
        <v>68715</v>
      </c>
      <c r="AA22" s="71">
        <v>22091</v>
      </c>
      <c r="AB22" s="71">
        <v>102276</v>
      </c>
      <c r="AC22" s="71">
        <v>0</v>
      </c>
      <c r="AD22" s="71">
        <v>11.742018655525509</v>
      </c>
      <c r="AE22" s="72"/>
      <c r="AF22" s="71">
        <v>265681547.06332949</v>
      </c>
      <c r="AG22" s="71">
        <v>6174186.6498634294</v>
      </c>
      <c r="AH22" s="71">
        <v>3838658.5989335389</v>
      </c>
      <c r="AI22" s="71">
        <v>239559915.46585271</v>
      </c>
      <c r="AJ22" s="71">
        <v>231240603.2402696</v>
      </c>
      <c r="AK22" s="71">
        <v>0</v>
      </c>
      <c r="AL22" s="71">
        <v>0</v>
      </c>
      <c r="AM22" s="71">
        <v>14049335.241374191</v>
      </c>
      <c r="AN22" s="71">
        <v>0</v>
      </c>
      <c r="AO22" s="71">
        <v>0</v>
      </c>
      <c r="AP22" s="71">
        <v>760544246.25962293</v>
      </c>
      <c r="AQ22" s="72"/>
      <c r="AR22" s="71">
        <v>2659</v>
      </c>
      <c r="AS22" s="71">
        <v>1638</v>
      </c>
      <c r="AT22" s="71">
        <v>0</v>
      </c>
      <c r="AU22" s="71">
        <v>4</v>
      </c>
      <c r="AV22" s="71">
        <v>0</v>
      </c>
      <c r="AW22" s="71">
        <v>1</v>
      </c>
      <c r="AX22" s="71"/>
      <c r="AY22" s="72"/>
      <c r="AZ22" s="71">
        <v>12312.484</v>
      </c>
      <c r="BA22" s="71">
        <v>76358.474999999948</v>
      </c>
      <c r="BB22" s="71">
        <v>0</v>
      </c>
      <c r="BC22" s="71">
        <v>1477</v>
      </c>
      <c r="BD22" s="71">
        <v>0</v>
      </c>
      <c r="BE22" s="71">
        <v>1179.95</v>
      </c>
      <c r="BF22" s="71"/>
      <c r="BG22" s="72"/>
      <c r="BH22" s="71">
        <v>0</v>
      </c>
      <c r="BI22" s="71">
        <v>0</v>
      </c>
      <c r="BJ22" s="71">
        <v>90.070999999999998</v>
      </c>
      <c r="BK22" s="71">
        <v>0</v>
      </c>
      <c r="BL22" s="71">
        <v>12.331</v>
      </c>
      <c r="BM22" s="71">
        <v>0</v>
      </c>
      <c r="BN22" s="72"/>
      <c r="BO22" s="71">
        <v>0</v>
      </c>
      <c r="BP22" s="71">
        <v>0</v>
      </c>
      <c r="BQ22" s="71">
        <v>7</v>
      </c>
      <c r="BR22" s="71">
        <v>0</v>
      </c>
      <c r="BS22" s="71">
        <v>2</v>
      </c>
      <c r="BT22" s="71">
        <v>0</v>
      </c>
      <c r="BU22"/>
      <c r="BV22" s="70">
        <v>102.402</v>
      </c>
      <c r="BW22" s="70">
        <v>0</v>
      </c>
      <c r="BX22" s="70">
        <v>0</v>
      </c>
      <c r="BY22" s="70">
        <v>0</v>
      </c>
      <c r="BZ22" s="70">
        <v>0</v>
      </c>
      <c r="CA22" s="70">
        <v>0</v>
      </c>
      <c r="CB22" s="70">
        <v>0</v>
      </c>
      <c r="CC22" s="70">
        <v>0</v>
      </c>
      <c r="CD22" s="70">
        <v>0</v>
      </c>
    </row>
    <row r="23" spans="1:82">
      <c r="A23" s="70" t="s">
        <v>1744</v>
      </c>
      <c r="B23" s="70">
        <v>338</v>
      </c>
      <c r="C23" s="70">
        <v>15</v>
      </c>
      <c r="D23" s="70">
        <v>20</v>
      </c>
      <c r="E23" s="70">
        <v>2018</v>
      </c>
      <c r="F23" s="70" t="s">
        <v>183</v>
      </c>
      <c r="G23" s="70" t="s">
        <v>1729</v>
      </c>
      <c r="H23" s="70" t="s">
        <v>1730</v>
      </c>
      <c r="I23" s="148"/>
      <c r="J23" s="71">
        <v>751.85094510672332</v>
      </c>
      <c r="K23" s="71">
        <v>8.1687597360324968</v>
      </c>
      <c r="L23" s="71">
        <v>16.462565851001489</v>
      </c>
      <c r="M23" s="71">
        <v>179.30585029038855</v>
      </c>
      <c r="N23" s="71">
        <v>144.63056155188542</v>
      </c>
      <c r="O23" s="71">
        <v>113.06520244234342</v>
      </c>
      <c r="P23" s="71">
        <v>105.73105992505846</v>
      </c>
      <c r="Q23" s="71">
        <v>6.4322672564228904</v>
      </c>
      <c r="R23" s="71">
        <v>0</v>
      </c>
      <c r="S23" s="71">
        <v>11.367970204776087</v>
      </c>
      <c r="T23" s="72"/>
      <c r="U23" s="71">
        <v>20460800</v>
      </c>
      <c r="V23" s="71">
        <v>3271</v>
      </c>
      <c r="W23" s="71">
        <v>435</v>
      </c>
      <c r="X23" s="71">
        <v>39170</v>
      </c>
      <c r="Y23" s="71">
        <v>45134</v>
      </c>
      <c r="Z23" s="71">
        <v>68895</v>
      </c>
      <c r="AA23" s="71">
        <v>22120</v>
      </c>
      <c r="AB23" s="71">
        <v>101486</v>
      </c>
      <c r="AC23" s="71">
        <v>0</v>
      </c>
      <c r="AD23" s="71">
        <v>11.367970204776091</v>
      </c>
      <c r="AE23" s="72"/>
      <c r="AF23" s="71">
        <v>249729114.35616201</v>
      </c>
      <c r="AG23" s="71">
        <v>5704827.1713536447</v>
      </c>
      <c r="AH23" s="71">
        <v>3596598.3266234682</v>
      </c>
      <c r="AI23" s="71">
        <v>231337415.62553909</v>
      </c>
      <c r="AJ23" s="71">
        <v>189947889.3852762</v>
      </c>
      <c r="AK23" s="71">
        <v>0</v>
      </c>
      <c r="AL23" s="71">
        <v>0</v>
      </c>
      <c r="AM23" s="71">
        <v>13969660.6216824</v>
      </c>
      <c r="AN23" s="71">
        <v>0</v>
      </c>
      <c r="AO23" s="71">
        <v>0</v>
      </c>
      <c r="AP23" s="71">
        <v>694285505.48663688</v>
      </c>
      <c r="AQ23" s="72"/>
      <c r="AR23" s="71">
        <v>2791</v>
      </c>
      <c r="AS23" s="71">
        <v>1791</v>
      </c>
      <c r="AT23" s="71">
        <v>0</v>
      </c>
      <c r="AU23" s="71">
        <v>4</v>
      </c>
      <c r="AV23" s="71">
        <v>0</v>
      </c>
      <c r="AW23" s="71">
        <v>1</v>
      </c>
      <c r="AX23" s="71"/>
      <c r="AY23" s="72"/>
      <c r="AZ23" s="71">
        <v>13006.205</v>
      </c>
      <c r="BA23" s="71">
        <v>87313.574999999997</v>
      </c>
      <c r="BB23" s="71">
        <v>0</v>
      </c>
      <c r="BC23" s="71">
        <v>1477</v>
      </c>
      <c r="BD23" s="71">
        <v>0</v>
      </c>
      <c r="BE23" s="71">
        <v>1180</v>
      </c>
      <c r="BF23" s="71"/>
      <c r="BG23" s="72"/>
      <c r="BH23" s="71">
        <v>0</v>
      </c>
      <c r="BI23" s="71">
        <v>0</v>
      </c>
      <c r="BJ23" s="71">
        <v>89.138000000000005</v>
      </c>
      <c r="BK23" s="71">
        <v>0</v>
      </c>
      <c r="BL23" s="71">
        <v>12.603</v>
      </c>
      <c r="BM23" s="71">
        <v>0</v>
      </c>
      <c r="BN23" s="72"/>
      <c r="BO23" s="71">
        <v>0</v>
      </c>
      <c r="BP23" s="71">
        <v>0</v>
      </c>
      <c r="BQ23" s="71">
        <v>7</v>
      </c>
      <c r="BR23" s="71">
        <v>0</v>
      </c>
      <c r="BS23" s="71">
        <v>2</v>
      </c>
      <c r="BT23" s="71">
        <v>0</v>
      </c>
      <c r="BU23"/>
      <c r="BV23" s="70">
        <v>101.741</v>
      </c>
      <c r="BW23" s="70">
        <v>0</v>
      </c>
      <c r="BX23" s="70">
        <v>0</v>
      </c>
      <c r="BY23" s="70">
        <v>0</v>
      </c>
      <c r="BZ23" s="70">
        <v>0</v>
      </c>
      <c r="CA23" s="70">
        <v>0</v>
      </c>
      <c r="CB23" s="70">
        <v>0</v>
      </c>
      <c r="CC23" s="70">
        <v>0</v>
      </c>
      <c r="CD23" s="70">
        <v>0</v>
      </c>
    </row>
    <row r="24" spans="1:82">
      <c r="A24" s="70" t="s">
        <v>1745</v>
      </c>
      <c r="B24" s="70">
        <v>339</v>
      </c>
      <c r="C24" s="70">
        <v>16</v>
      </c>
      <c r="D24" s="70">
        <v>20</v>
      </c>
      <c r="E24" s="70">
        <v>2019</v>
      </c>
      <c r="F24" s="70" t="s">
        <v>158</v>
      </c>
      <c r="G24" s="70" t="s">
        <v>1729</v>
      </c>
      <c r="H24" s="70" t="s">
        <v>1730</v>
      </c>
      <c r="I24" s="148"/>
      <c r="J24" s="71">
        <v>772.49152237206715</v>
      </c>
      <c r="K24" s="71">
        <v>7.2768672316789003</v>
      </c>
      <c r="L24" s="71">
        <v>16.420979951390709</v>
      </c>
      <c r="M24" s="71">
        <v>162.83842284559486</v>
      </c>
      <c r="N24" s="71">
        <v>126.51659985613685</v>
      </c>
      <c r="O24" s="71">
        <v>110.14795287301199</v>
      </c>
      <c r="P24" s="71">
        <v>104.2890239751387</v>
      </c>
      <c r="Q24" s="71">
        <v>6.2123060912723602</v>
      </c>
      <c r="R24" s="71">
        <v>0</v>
      </c>
      <c r="S24" s="71">
        <v>11.411987454149346</v>
      </c>
      <c r="T24" s="72"/>
      <c r="U24" s="71">
        <v>20529116</v>
      </c>
      <c r="V24" s="71">
        <v>3271</v>
      </c>
      <c r="W24" s="71">
        <v>435</v>
      </c>
      <c r="X24" s="71">
        <v>39170</v>
      </c>
      <c r="Y24" s="71">
        <v>45341</v>
      </c>
      <c r="Z24" s="71">
        <v>68960</v>
      </c>
      <c r="AA24" s="71">
        <v>21655</v>
      </c>
      <c r="AB24" s="71">
        <v>100669</v>
      </c>
      <c r="AC24" s="71">
        <v>0</v>
      </c>
      <c r="AD24" s="71">
        <v>11.411987454149349</v>
      </c>
      <c r="AE24" s="72"/>
      <c r="AF24" s="71">
        <v>264540747.82130769</v>
      </c>
      <c r="AG24" s="71">
        <v>5625473.769181977</v>
      </c>
      <c r="AH24" s="71">
        <v>3865447.635126899</v>
      </c>
      <c r="AI24" s="71">
        <v>228931699.2627396</v>
      </c>
      <c r="AJ24" s="71">
        <v>184033442.93064451</v>
      </c>
      <c r="AK24" s="71">
        <v>0</v>
      </c>
      <c r="AL24" s="71">
        <v>0</v>
      </c>
      <c r="AM24" s="71">
        <v>13710359.964173742</v>
      </c>
      <c r="AN24" s="71">
        <v>0</v>
      </c>
      <c r="AO24" s="71">
        <v>0</v>
      </c>
      <c r="AP24" s="71">
        <v>700707171.38317442</v>
      </c>
      <c r="AQ24" s="72"/>
      <c r="AR24" s="71">
        <v>2936</v>
      </c>
      <c r="AS24" s="71">
        <v>1961</v>
      </c>
      <c r="AT24" s="71">
        <v>0</v>
      </c>
      <c r="AU24" s="71">
        <v>4</v>
      </c>
      <c r="AV24" s="71">
        <v>0</v>
      </c>
      <c r="AW24" s="71">
        <v>1</v>
      </c>
      <c r="AX24" s="71"/>
      <c r="AY24" s="72"/>
      <c r="AZ24" s="71">
        <v>13778.406000000001</v>
      </c>
      <c r="BA24" s="71">
        <v>94194.074999999939</v>
      </c>
      <c r="BB24" s="71">
        <v>0</v>
      </c>
      <c r="BC24" s="71">
        <v>1477</v>
      </c>
      <c r="BD24" s="71">
        <v>0</v>
      </c>
      <c r="BE24" s="71">
        <v>1179.95</v>
      </c>
      <c r="BF24" s="71"/>
      <c r="BG24" s="72"/>
      <c r="BH24" s="71">
        <v>0</v>
      </c>
      <c r="BI24" s="71">
        <v>0</v>
      </c>
      <c r="BJ24" s="71">
        <v>73.441999999999993</v>
      </c>
      <c r="BK24" s="71">
        <v>0</v>
      </c>
      <c r="BL24" s="71">
        <v>9.4109999999999996</v>
      </c>
      <c r="BM24" s="71">
        <v>0</v>
      </c>
      <c r="BN24" s="72"/>
      <c r="BO24" s="71">
        <v>0</v>
      </c>
      <c r="BP24" s="71">
        <v>0</v>
      </c>
      <c r="BQ24" s="71">
        <v>7</v>
      </c>
      <c r="BR24" s="71">
        <v>0</v>
      </c>
      <c r="BS24" s="71">
        <v>1</v>
      </c>
      <c r="BT24" s="71">
        <v>0</v>
      </c>
      <c r="BU24"/>
      <c r="BV24" s="70">
        <v>82.852999999999994</v>
      </c>
      <c r="BW24" s="70">
        <v>0</v>
      </c>
      <c r="BX24" s="70">
        <v>0</v>
      </c>
      <c r="BY24" s="70">
        <v>0</v>
      </c>
      <c r="BZ24" s="70">
        <v>0</v>
      </c>
      <c r="CA24" s="70">
        <v>0</v>
      </c>
      <c r="CB24" s="70">
        <v>0</v>
      </c>
      <c r="CC24" s="70">
        <v>0</v>
      </c>
      <c r="CD24" s="70">
        <v>0</v>
      </c>
    </row>
    <row r="25" spans="1:82">
      <c r="A25" s="70" t="s">
        <v>1746</v>
      </c>
      <c r="B25" s="70">
        <v>340</v>
      </c>
      <c r="C25" s="70">
        <v>17</v>
      </c>
      <c r="D25" s="70">
        <v>20</v>
      </c>
      <c r="E25" s="70">
        <v>2020</v>
      </c>
      <c r="F25" s="70" t="s">
        <v>159</v>
      </c>
      <c r="G25" s="70" t="s">
        <v>1729</v>
      </c>
      <c r="H25" s="70" t="s">
        <v>1730</v>
      </c>
      <c r="I25" s="148"/>
      <c r="J25" s="71">
        <v>716.66195179695524</v>
      </c>
      <c r="K25" s="71">
        <v>6.9103605225295972</v>
      </c>
      <c r="L25" s="71">
        <v>14.657176254515024</v>
      </c>
      <c r="M25" s="71">
        <v>138.19825961122021</v>
      </c>
      <c r="N25" s="71">
        <v>141.1364605419524</v>
      </c>
      <c r="O25" s="71">
        <v>96.563956119849337</v>
      </c>
      <c r="P25" s="71">
        <v>98.589149075462316</v>
      </c>
      <c r="Q25" s="71">
        <v>5.8855183704035801</v>
      </c>
      <c r="R25" s="71">
        <v>0</v>
      </c>
      <c r="S25" s="71">
        <v>11.471832239181699</v>
      </c>
      <c r="T25" s="72"/>
      <c r="U25" s="71">
        <v>19915830</v>
      </c>
      <c r="V25" s="71">
        <v>2997</v>
      </c>
      <c r="W25" s="71">
        <v>459</v>
      </c>
      <c r="X25" s="71">
        <v>37160</v>
      </c>
      <c r="Y25" s="71">
        <v>45558</v>
      </c>
      <c r="Z25" s="71">
        <v>69002</v>
      </c>
      <c r="AA25" s="71">
        <v>21759</v>
      </c>
      <c r="AB25" s="71">
        <v>99821</v>
      </c>
      <c r="AC25" s="71">
        <v>0</v>
      </c>
      <c r="AD25" s="71">
        <v>11.471832239181699</v>
      </c>
      <c r="AE25" s="72"/>
      <c r="AF25" s="71">
        <v>263321387.06913221</v>
      </c>
      <c r="AG25" s="71">
        <v>5075309.0513855983</v>
      </c>
      <c r="AH25" s="71">
        <v>3737734.7778605763</v>
      </c>
      <c r="AI25" s="71">
        <v>200282065.26162976</v>
      </c>
      <c r="AJ25" s="71">
        <v>215054753.2443063</v>
      </c>
      <c r="AK25" s="71"/>
      <c r="AL25" s="71"/>
      <c r="AM25" s="71">
        <v>13027749.534441182</v>
      </c>
      <c r="AN25" s="71"/>
      <c r="AO25" s="71"/>
      <c r="AP25" s="71">
        <v>700498998.93875563</v>
      </c>
      <c r="AQ25" s="72"/>
      <c r="AR25" s="71">
        <v>3076</v>
      </c>
      <c r="AS25" s="71">
        <v>2084</v>
      </c>
      <c r="AT25" s="71">
        <v>0</v>
      </c>
      <c r="AU25" s="71">
        <v>5</v>
      </c>
      <c r="AV25" s="71">
        <v>0</v>
      </c>
      <c r="AW25" s="71">
        <v>1</v>
      </c>
      <c r="AX25" s="71"/>
      <c r="AY25" s="72"/>
      <c r="AZ25" s="71">
        <v>14665.29</v>
      </c>
      <c r="BA25" s="71">
        <v>103621.4749999998</v>
      </c>
      <c r="BB25" s="71">
        <v>0</v>
      </c>
      <c r="BC25" s="71">
        <v>1837</v>
      </c>
      <c r="BD25" s="71">
        <v>0</v>
      </c>
      <c r="BE25" s="71">
        <v>1179.95</v>
      </c>
      <c r="BF25" s="71"/>
      <c r="BG25" s="72"/>
      <c r="BH25" s="71">
        <v>0</v>
      </c>
      <c r="BI25" s="71">
        <v>0</v>
      </c>
      <c r="BJ25" s="71">
        <v>66.861999999999995</v>
      </c>
      <c r="BK25" s="71">
        <v>0</v>
      </c>
      <c r="BL25" s="71">
        <v>8.6780000000000008</v>
      </c>
      <c r="BM25" s="71">
        <v>0</v>
      </c>
      <c r="BN25" s="72"/>
      <c r="BO25" s="71">
        <v>0</v>
      </c>
      <c r="BP25" s="71">
        <v>0</v>
      </c>
      <c r="BQ25" s="71">
        <v>7</v>
      </c>
      <c r="BR25" s="71">
        <v>0</v>
      </c>
      <c r="BS25" s="71">
        <v>1</v>
      </c>
      <c r="BT25" s="71">
        <v>0</v>
      </c>
      <c r="BU25"/>
      <c r="BV25" s="70">
        <v>75.540000000000006</v>
      </c>
      <c r="BW25" s="70">
        <v>0</v>
      </c>
      <c r="BX25" s="70">
        <v>0</v>
      </c>
      <c r="BY25" s="70">
        <v>0</v>
      </c>
      <c r="BZ25" s="70">
        <v>0</v>
      </c>
      <c r="CA25" s="70">
        <v>0</v>
      </c>
      <c r="CB25" s="70">
        <v>0</v>
      </c>
      <c r="CC25" s="70">
        <v>0</v>
      </c>
      <c r="CD25" s="70">
        <v>0</v>
      </c>
    </row>
    <row r="26" spans="1:82">
      <c r="A26" s="70" t="s">
        <v>1747</v>
      </c>
      <c r="B26" s="70">
        <v>340</v>
      </c>
      <c r="C26" s="70">
        <v>18</v>
      </c>
      <c r="D26" s="70">
        <v>20</v>
      </c>
      <c r="E26" s="70">
        <v>2021</v>
      </c>
      <c r="F26" s="70" t="s">
        <v>160</v>
      </c>
      <c r="G26" s="1064" t="s">
        <v>1729</v>
      </c>
      <c r="H26" s="70" t="s">
        <v>1730</v>
      </c>
      <c r="I26" s="148"/>
      <c r="J26" s="71">
        <v>676.80639742258438</v>
      </c>
      <c r="K26" s="71">
        <v>7.6209497980630001</v>
      </c>
      <c r="L26" s="71">
        <v>13.021681848837165</v>
      </c>
      <c r="M26" s="71">
        <v>156.95977561338631</v>
      </c>
      <c r="N26" s="71">
        <v>144.7143182880547</v>
      </c>
      <c r="O26" s="71">
        <v>93.346796762235698</v>
      </c>
      <c r="P26" s="71">
        <v>100.65021707916294</v>
      </c>
      <c r="Q26" s="71">
        <v>5.7692884690480497</v>
      </c>
      <c r="R26" s="71">
        <v>0</v>
      </c>
      <c r="S26" s="71">
        <v>10.97234358230871</v>
      </c>
      <c r="T26" s="72"/>
      <c r="U26" s="71">
        <v>20610360</v>
      </c>
      <c r="V26" s="71">
        <v>2997</v>
      </c>
      <c r="W26" s="71">
        <v>459</v>
      </c>
      <c r="X26" s="71">
        <v>37160</v>
      </c>
      <c r="Y26" s="71">
        <v>45643</v>
      </c>
      <c r="Z26" s="71">
        <v>68681</v>
      </c>
      <c r="AA26" s="71">
        <v>21661</v>
      </c>
      <c r="AB26" s="71">
        <v>98811</v>
      </c>
      <c r="AC26" s="71">
        <v>0</v>
      </c>
      <c r="AD26" s="71">
        <v>10.97234358230871</v>
      </c>
      <c r="AE26" s="72"/>
      <c r="AF26" s="71">
        <v>239798906.05300447</v>
      </c>
      <c r="AG26" s="71">
        <v>5426108.0855386509</v>
      </c>
      <c r="AH26" s="71">
        <v>3285600.5418103458</v>
      </c>
      <c r="AI26" s="71">
        <v>230904185.65892726</v>
      </c>
      <c r="AJ26" s="71">
        <v>216588613.7150065</v>
      </c>
      <c r="AK26" s="71">
        <v>0</v>
      </c>
      <c r="AL26" s="71">
        <v>0</v>
      </c>
      <c r="AM26" s="71">
        <v>12970316.018176815</v>
      </c>
      <c r="AN26" s="71">
        <v>0</v>
      </c>
      <c r="AO26" s="71">
        <v>0</v>
      </c>
      <c r="AP26" s="71">
        <v>708973730.07246399</v>
      </c>
      <c r="AQ26" s="72"/>
      <c r="AR26" s="71">
        <v>3225</v>
      </c>
      <c r="AS26" s="71">
        <v>2133</v>
      </c>
      <c r="AT26" s="71">
        <v>0</v>
      </c>
      <c r="AU26" s="71">
        <v>5</v>
      </c>
      <c r="AV26" s="71">
        <v>0</v>
      </c>
      <c r="AW26" s="71">
        <v>1</v>
      </c>
      <c r="AX26" s="71"/>
      <c r="AY26" s="72"/>
      <c r="AZ26" s="71">
        <v>15696.672999999981</v>
      </c>
      <c r="BA26" s="71">
        <v>106765.8749999998</v>
      </c>
      <c r="BB26" s="71">
        <v>0</v>
      </c>
      <c r="BC26" s="71">
        <v>1837</v>
      </c>
      <c r="BD26" s="71">
        <v>0</v>
      </c>
      <c r="BE26" s="71">
        <v>1179.95</v>
      </c>
      <c r="BF26" s="71"/>
      <c r="BG26" s="72"/>
      <c r="BH26" s="71">
        <v>0</v>
      </c>
      <c r="BI26" s="71">
        <v>0</v>
      </c>
      <c r="BJ26" s="71">
        <v>58.119</v>
      </c>
      <c r="BK26" s="71">
        <v>0</v>
      </c>
      <c r="BL26" s="71">
        <v>8.2309999999999999</v>
      </c>
      <c r="BM26" s="71">
        <v>0</v>
      </c>
      <c r="BN26" s="72"/>
      <c r="BO26" s="71">
        <v>0</v>
      </c>
      <c r="BP26" s="71">
        <v>0</v>
      </c>
      <c r="BQ26" s="71">
        <v>7</v>
      </c>
      <c r="BR26" s="71">
        <v>0</v>
      </c>
      <c r="BS26" s="71">
        <v>1</v>
      </c>
      <c r="BT26" s="71">
        <v>0</v>
      </c>
      <c r="BU26"/>
      <c r="BV26" s="70">
        <v>66.349999999999994</v>
      </c>
      <c r="BW26" s="70">
        <v>0</v>
      </c>
      <c r="BX26" s="70">
        <v>0</v>
      </c>
      <c r="BY26" s="70">
        <v>0</v>
      </c>
      <c r="BZ26" s="70">
        <v>0</v>
      </c>
      <c r="CA26" s="70">
        <v>0</v>
      </c>
      <c r="CB26" s="70">
        <v>0</v>
      </c>
      <c r="CC26" s="70">
        <v>0</v>
      </c>
      <c r="CD26" s="70">
        <v>0</v>
      </c>
    </row>
    <row r="27" spans="1:82">
      <c r="A27" s="70" t="s">
        <v>1748</v>
      </c>
      <c r="B27" s="70">
        <v>340</v>
      </c>
      <c r="C27" s="70">
        <v>19</v>
      </c>
      <c r="D27" s="70">
        <v>20</v>
      </c>
      <c r="E27" s="70">
        <v>2022</v>
      </c>
      <c r="F27" s="70" t="s">
        <v>161</v>
      </c>
      <c r="G27" s="1064" t="s">
        <v>1729</v>
      </c>
      <c r="H27" s="70" t="s">
        <v>1730</v>
      </c>
      <c r="I27" s="148"/>
      <c r="J27" s="71">
        <v>646.88134058375613</v>
      </c>
      <c r="K27" s="71">
        <v>7.0126901336884409</v>
      </c>
      <c r="L27" s="71">
        <v>9.7042025541747652</v>
      </c>
      <c r="M27" s="71">
        <v>149.46517597467258</v>
      </c>
      <c r="N27" s="71">
        <v>145.73792258446557</v>
      </c>
      <c r="O27" s="71">
        <v>98.210007375455888</v>
      </c>
      <c r="P27" s="71">
        <v>99.820850855889631</v>
      </c>
      <c r="Q27" s="71">
        <v>5.7483457716042432</v>
      </c>
      <c r="R27" s="71">
        <v>0</v>
      </c>
      <c r="S27" s="71">
        <v>9.9213014894461402</v>
      </c>
      <c r="T27" s="72"/>
      <c r="U27" s="71">
        <v>21300723</v>
      </c>
      <c r="V27" s="71">
        <v>2997</v>
      </c>
      <c r="W27" s="71">
        <v>459</v>
      </c>
      <c r="X27" s="71">
        <v>37160</v>
      </c>
      <c r="Y27" s="71">
        <v>45710</v>
      </c>
      <c r="Z27" s="71">
        <v>68654</v>
      </c>
      <c r="AA27" s="71">
        <v>21810</v>
      </c>
      <c r="AB27" s="71">
        <v>97645</v>
      </c>
      <c r="AC27" s="71">
        <v>0</v>
      </c>
      <c r="AD27" s="71">
        <v>9.9213014894461402</v>
      </c>
      <c r="AE27" s="72"/>
      <c r="AF27" s="71">
        <v>208655571.67160642</v>
      </c>
      <c r="AG27" s="71">
        <v>5441466.9981898777</v>
      </c>
      <c r="AH27" s="71">
        <v>2712146.0139375753</v>
      </c>
      <c r="AI27" s="71">
        <v>210548772.61070231</v>
      </c>
      <c r="AJ27" s="71">
        <v>221998331.51437485</v>
      </c>
      <c r="AK27" s="71">
        <v>0</v>
      </c>
      <c r="AL27" s="71">
        <v>0</v>
      </c>
      <c r="AM27" s="71">
        <v>12608634.6623828</v>
      </c>
      <c r="AN27" s="71">
        <v>0</v>
      </c>
      <c r="AO27" s="71">
        <v>0</v>
      </c>
      <c r="AP27" s="71">
        <v>661964923.47119391</v>
      </c>
      <c r="AQ27" s="72"/>
      <c r="AR27" s="71">
        <v>3461</v>
      </c>
      <c r="AS27" s="71">
        <v>2173</v>
      </c>
      <c r="AT27" s="71">
        <v>0</v>
      </c>
      <c r="AU27" s="71">
        <v>6</v>
      </c>
      <c r="AV27" s="71">
        <v>0</v>
      </c>
      <c r="AW27" s="71">
        <v>1</v>
      </c>
      <c r="AX27" s="71"/>
      <c r="AY27" s="72"/>
      <c r="AZ27" s="71">
        <v>17292.732999999949</v>
      </c>
      <c r="BA27" s="71">
        <v>108856.27499999983</v>
      </c>
      <c r="BB27" s="71">
        <v>0</v>
      </c>
      <c r="BC27" s="71">
        <v>1937</v>
      </c>
      <c r="BD27" s="71">
        <v>0</v>
      </c>
      <c r="BE27" s="71">
        <v>1179.95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1749</v>
      </c>
      <c r="B28" s="70">
        <v>340</v>
      </c>
      <c r="C28" s="70">
        <v>20</v>
      </c>
      <c r="D28" s="70">
        <v>20</v>
      </c>
      <c r="E28" s="70">
        <v>2023</v>
      </c>
      <c r="F28" s="70" t="s">
        <v>1539</v>
      </c>
      <c r="G28" s="70" t="s">
        <v>1729</v>
      </c>
      <c r="H28" s="70" t="s">
        <v>1730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3683</v>
      </c>
      <c r="AS28" s="71">
        <v>2202</v>
      </c>
      <c r="AT28" s="71">
        <v>0</v>
      </c>
      <c r="AU28" s="71">
        <v>7</v>
      </c>
      <c r="AV28" s="71">
        <v>0</v>
      </c>
      <c r="AW28" s="71">
        <v>1</v>
      </c>
      <c r="AX28" s="71"/>
      <c r="AY28" s="72"/>
      <c r="AZ28" s="71">
        <v>18627.146999999935</v>
      </c>
      <c r="BA28" s="71">
        <v>140161.77499999973</v>
      </c>
      <c r="BB28" s="71">
        <v>0</v>
      </c>
      <c r="BC28" s="71">
        <v>1986.9</v>
      </c>
      <c r="BD28" s="71">
        <v>0</v>
      </c>
      <c r="BE28" s="71">
        <v>1536.318</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1750</v>
      </c>
      <c r="B29" s="70">
        <v>340</v>
      </c>
      <c r="C29" s="70">
        <v>21</v>
      </c>
      <c r="D29" s="70">
        <v>20</v>
      </c>
      <c r="E29" s="70">
        <v>2024</v>
      </c>
      <c r="F29" s="70" t="s">
        <v>1554</v>
      </c>
      <c r="G29" s="70" t="s">
        <v>1729</v>
      </c>
      <c r="H29" s="70" t="s">
        <v>1730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1751</v>
      </c>
      <c r="B30" s="70">
        <v>35</v>
      </c>
      <c r="C30" s="70">
        <v>1</v>
      </c>
      <c r="D30" s="70">
        <v>3</v>
      </c>
      <c r="E30" s="70">
        <v>1990</v>
      </c>
      <c r="F30" s="70" t="s">
        <v>787</v>
      </c>
      <c r="G30" s="70" t="s">
        <v>1752</v>
      </c>
      <c r="H30" s="70" t="s">
        <v>1753</v>
      </c>
      <c r="I30" s="148"/>
      <c r="J30" s="71">
        <v>205.37933065319541</v>
      </c>
      <c r="K30" s="71">
        <v>12.451674858036981</v>
      </c>
      <c r="L30" s="71">
        <v>11.170215890552729</v>
      </c>
      <c r="M30" s="71">
        <v>45.684859947563289</v>
      </c>
      <c r="N30" s="71">
        <v>94.886629598307252</v>
      </c>
      <c r="O30" s="71">
        <v>74.240534525525788</v>
      </c>
      <c r="P30" s="71">
        <v>91.882128143850338</v>
      </c>
      <c r="Q30" s="71">
        <v>5.1213898802540303</v>
      </c>
      <c r="R30" s="71">
        <v>0</v>
      </c>
      <c r="S30" s="71">
        <v>4.616867675696751</v>
      </c>
      <c r="T30" s="72"/>
      <c r="U30" s="71">
        <v>30576291</v>
      </c>
      <c r="V30" s="71">
        <v>3631</v>
      </c>
      <c r="W30" s="71">
        <v>159</v>
      </c>
      <c r="X30" s="71">
        <v>15722</v>
      </c>
      <c r="Y30" s="71">
        <v>23583</v>
      </c>
      <c r="Z30" s="71">
        <v>30536</v>
      </c>
      <c r="AA30" s="71">
        <v>22310</v>
      </c>
      <c r="AB30" s="71">
        <v>83154</v>
      </c>
      <c r="AC30" s="71">
        <v>0</v>
      </c>
      <c r="AD30" s="71">
        <v>4.616867675696751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1754</v>
      </c>
      <c r="B31" s="70">
        <v>36</v>
      </c>
      <c r="C31" s="70">
        <v>2</v>
      </c>
      <c r="D31" s="70">
        <v>3</v>
      </c>
      <c r="E31" s="70">
        <v>2005</v>
      </c>
      <c r="F31" s="70" t="s">
        <v>789</v>
      </c>
      <c r="G31" s="70" t="s">
        <v>1752</v>
      </c>
      <c r="H31" s="70" t="s">
        <v>1753</v>
      </c>
      <c r="I31" s="148"/>
      <c r="J31" s="71">
        <v>478.05038787528878</v>
      </c>
      <c r="K31" s="71">
        <v>8.4656428089301006</v>
      </c>
      <c r="L31" s="71">
        <v>15.92897537811039</v>
      </c>
      <c r="M31" s="71">
        <v>103.30960044264759</v>
      </c>
      <c r="N31" s="71">
        <v>182.2918171220864</v>
      </c>
      <c r="O31" s="71">
        <v>123.4016574067617</v>
      </c>
      <c r="P31" s="71">
        <v>102.29307308043209</v>
      </c>
      <c r="Q31" s="71">
        <v>5.7076190251933996</v>
      </c>
      <c r="R31" s="71">
        <v>0</v>
      </c>
      <c r="S31" s="71">
        <v>8.4080481429946552</v>
      </c>
      <c r="T31" s="72"/>
      <c r="U31" s="71">
        <v>86138347</v>
      </c>
      <c r="V31" s="71">
        <v>3252</v>
      </c>
      <c r="W31" s="71">
        <v>213</v>
      </c>
      <c r="X31" s="71">
        <v>18960</v>
      </c>
      <c r="Y31" s="71">
        <v>34063</v>
      </c>
      <c r="Z31" s="71">
        <v>58735</v>
      </c>
      <c r="AA31" s="71">
        <v>20342</v>
      </c>
      <c r="AB31" s="71">
        <v>96880</v>
      </c>
      <c r="AC31" s="71">
        <v>0</v>
      </c>
      <c r="AD31" s="71">
        <v>8.4080481429946552</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1755</v>
      </c>
      <c r="B32" s="70">
        <v>37</v>
      </c>
      <c r="C32" s="70">
        <v>3</v>
      </c>
      <c r="D32" s="70">
        <v>3</v>
      </c>
      <c r="E32" s="70">
        <v>2006</v>
      </c>
      <c r="F32" s="70" t="s">
        <v>790</v>
      </c>
      <c r="G32" s="70" t="s">
        <v>1752</v>
      </c>
      <c r="H32" s="70" t="s">
        <v>1753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1756</v>
      </c>
      <c r="B33" s="70">
        <v>38</v>
      </c>
      <c r="C33" s="70">
        <v>4</v>
      </c>
      <c r="D33" s="70">
        <v>3</v>
      </c>
      <c r="E33" s="70">
        <v>2007</v>
      </c>
      <c r="F33" s="70" t="s">
        <v>791</v>
      </c>
      <c r="G33" s="70" t="s">
        <v>1752</v>
      </c>
      <c r="H33" s="70" t="s">
        <v>1753</v>
      </c>
      <c r="I33" s="148"/>
      <c r="J33" s="71">
        <v>518.32423105038094</v>
      </c>
      <c r="K33" s="71">
        <v>7.6155639315653323</v>
      </c>
      <c r="L33" s="71">
        <v>12.89539615222259</v>
      </c>
      <c r="M33" s="71">
        <v>101.1353071010482</v>
      </c>
      <c r="N33" s="71">
        <v>165.3507861691937</v>
      </c>
      <c r="O33" s="71">
        <v>120.2688940053972</v>
      </c>
      <c r="P33" s="71">
        <v>101.45597002158451</v>
      </c>
      <c r="Q33" s="71">
        <v>6.0736864144057696</v>
      </c>
      <c r="R33" s="71">
        <v>0</v>
      </c>
      <c r="S33" s="71">
        <v>7.9127859625443131</v>
      </c>
      <c r="T33" s="72"/>
      <c r="U33" s="71">
        <v>95545769</v>
      </c>
      <c r="V33" s="71">
        <v>2846</v>
      </c>
      <c r="W33" s="71">
        <v>210</v>
      </c>
      <c r="X33" s="71">
        <v>21657</v>
      </c>
      <c r="Y33" s="71">
        <v>35197</v>
      </c>
      <c r="Z33" s="71">
        <v>59508</v>
      </c>
      <c r="AA33" s="71">
        <v>19868</v>
      </c>
      <c r="AB33" s="71">
        <v>97642</v>
      </c>
      <c r="AC33" s="71">
        <v>0</v>
      </c>
      <c r="AD33" s="71">
        <v>7.9127859625443131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1757</v>
      </c>
      <c r="B34" s="70">
        <v>39</v>
      </c>
      <c r="C34" s="70">
        <v>5</v>
      </c>
      <c r="D34" s="70">
        <v>3</v>
      </c>
      <c r="E34" s="70">
        <v>2008</v>
      </c>
      <c r="F34" s="70" t="s">
        <v>792</v>
      </c>
      <c r="G34" s="70" t="s">
        <v>1752</v>
      </c>
      <c r="H34" s="70" t="s">
        <v>1753</v>
      </c>
      <c r="I34" s="148"/>
      <c r="J34" s="71">
        <v>379.34767972479642</v>
      </c>
      <c r="K34" s="71">
        <v>5.6453082521219837</v>
      </c>
      <c r="L34" s="71">
        <v>11.715766535922629</v>
      </c>
      <c r="M34" s="71">
        <v>109.408571357517</v>
      </c>
      <c r="N34" s="71">
        <v>151.35019462985531</v>
      </c>
      <c r="O34" s="71">
        <v>116.7277446399693</v>
      </c>
      <c r="P34" s="71">
        <v>99.264368435100792</v>
      </c>
      <c r="Q34" s="71">
        <v>5.9698960295073196</v>
      </c>
      <c r="R34" s="71">
        <v>0</v>
      </c>
      <c r="S34" s="71">
        <v>11.953383740940181</v>
      </c>
      <c r="T34" s="72"/>
      <c r="U34" s="71">
        <v>81144925</v>
      </c>
      <c r="V34" s="71">
        <v>2846</v>
      </c>
      <c r="W34" s="71">
        <v>210</v>
      </c>
      <c r="X34" s="71">
        <v>21657</v>
      </c>
      <c r="Y34" s="71">
        <v>35448</v>
      </c>
      <c r="Z34" s="71">
        <v>59783</v>
      </c>
      <c r="AA34" s="71">
        <v>19461</v>
      </c>
      <c r="AB34" s="71">
        <v>97552</v>
      </c>
      <c r="AC34" s="71">
        <v>0</v>
      </c>
      <c r="AD34" s="71">
        <v>11.953383740940181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1758</v>
      </c>
      <c r="B35" s="70">
        <v>40</v>
      </c>
      <c r="C35" s="70">
        <v>6</v>
      </c>
      <c r="D35" s="70">
        <v>3</v>
      </c>
      <c r="E35" s="70">
        <v>2009</v>
      </c>
      <c r="F35" s="70" t="s">
        <v>176</v>
      </c>
      <c r="G35" s="70" t="s">
        <v>1752</v>
      </c>
      <c r="H35" s="70" t="s">
        <v>1753</v>
      </c>
      <c r="I35" s="148"/>
      <c r="J35" s="71">
        <v>391.96384732150409</v>
      </c>
      <c r="K35" s="71">
        <v>5.6888380955959672</v>
      </c>
      <c r="L35" s="71">
        <v>24.109188144071041</v>
      </c>
      <c r="M35" s="71">
        <v>126.85325305710531</v>
      </c>
      <c r="N35" s="71">
        <v>154.19356608230129</v>
      </c>
      <c r="O35" s="71">
        <v>119.15349116648071</v>
      </c>
      <c r="P35" s="71">
        <v>95.026706255876235</v>
      </c>
      <c r="Q35" s="71">
        <v>5.6828847899591803</v>
      </c>
      <c r="R35" s="71">
        <v>0</v>
      </c>
      <c r="S35" s="71">
        <v>7.6069261199666682</v>
      </c>
      <c r="T35" s="72"/>
      <c r="U35" s="71">
        <v>62283914</v>
      </c>
      <c r="V35" s="71">
        <v>2748</v>
      </c>
      <c r="W35" s="71">
        <v>602</v>
      </c>
      <c r="X35" s="71">
        <v>25603</v>
      </c>
      <c r="Y35" s="71">
        <v>35836</v>
      </c>
      <c r="Z35" s="71">
        <v>60235</v>
      </c>
      <c r="AA35" s="71">
        <v>19126</v>
      </c>
      <c r="AB35" s="71">
        <v>97481</v>
      </c>
      <c r="AC35" s="71">
        <v>0</v>
      </c>
      <c r="AD35" s="71">
        <v>7.6069261199666682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125.20699999999999</v>
      </c>
      <c r="BK35" s="71">
        <v>0</v>
      </c>
      <c r="BL35" s="71">
        <v>4.82</v>
      </c>
      <c r="BM35" s="71">
        <v>0</v>
      </c>
      <c r="BN35" s="72"/>
      <c r="BO35" s="71">
        <v>0</v>
      </c>
      <c r="BP35" s="71">
        <v>0</v>
      </c>
      <c r="BQ35" s="71">
        <v>12</v>
      </c>
      <c r="BR35" s="71">
        <v>0</v>
      </c>
      <c r="BS35" s="71">
        <v>1</v>
      </c>
      <c r="BT35" s="71">
        <v>0</v>
      </c>
      <c r="BU35"/>
      <c r="BV35" s="70">
        <v>130.02699999999999</v>
      </c>
      <c r="BW35" s="70">
        <v>0</v>
      </c>
      <c r="BX35" s="70">
        <v>0</v>
      </c>
      <c r="BY35" s="70">
        <v>0</v>
      </c>
      <c r="BZ35" s="70">
        <v>0</v>
      </c>
      <c r="CA35" s="70">
        <v>0</v>
      </c>
      <c r="CB35" s="70">
        <v>0</v>
      </c>
      <c r="CC35" s="70">
        <v>0</v>
      </c>
      <c r="CD35" s="70">
        <v>0</v>
      </c>
    </row>
    <row r="36" spans="1:82">
      <c r="A36" s="70" t="s">
        <v>1759</v>
      </c>
      <c r="B36" s="70">
        <v>41</v>
      </c>
      <c r="C36" s="70">
        <v>7</v>
      </c>
      <c r="D36" s="70">
        <v>3</v>
      </c>
      <c r="E36" s="70">
        <v>2010</v>
      </c>
      <c r="F36" s="70" t="s">
        <v>177</v>
      </c>
      <c r="G36" s="70" t="s">
        <v>1752</v>
      </c>
      <c r="H36" s="70" t="s">
        <v>1753</v>
      </c>
      <c r="I36" s="148"/>
      <c r="J36" s="71">
        <v>409.05901899669158</v>
      </c>
      <c r="K36" s="71">
        <v>6.0943880764803424</v>
      </c>
      <c r="L36" s="71">
        <v>24.551452521145841</v>
      </c>
      <c r="M36" s="71">
        <v>131.06443973904271</v>
      </c>
      <c r="N36" s="71">
        <v>166.11776891209411</v>
      </c>
      <c r="O36" s="71">
        <v>119.8979679585249</v>
      </c>
      <c r="P36" s="71">
        <v>96.354888172863028</v>
      </c>
      <c r="Q36" s="71">
        <v>5.9402558209032303</v>
      </c>
      <c r="R36" s="71">
        <v>0</v>
      </c>
      <c r="S36" s="71">
        <v>7.9475170155477963</v>
      </c>
      <c r="T36" s="72"/>
      <c r="U36" s="71">
        <v>75904143</v>
      </c>
      <c r="V36" s="71">
        <v>2748</v>
      </c>
      <c r="W36" s="71">
        <v>602</v>
      </c>
      <c r="X36" s="71">
        <v>25603</v>
      </c>
      <c r="Y36" s="71">
        <v>36276</v>
      </c>
      <c r="Z36" s="71">
        <v>60893</v>
      </c>
      <c r="AA36" s="71">
        <v>18909</v>
      </c>
      <c r="AB36" s="71">
        <v>97639</v>
      </c>
      <c r="AC36" s="71">
        <v>0</v>
      </c>
      <c r="AD36" s="71">
        <v>7.9475170155477963</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133.453</v>
      </c>
      <c r="BK36" s="71">
        <v>0</v>
      </c>
      <c r="BL36" s="71">
        <v>10.518000000000001</v>
      </c>
      <c r="BM36" s="71">
        <v>0</v>
      </c>
      <c r="BN36" s="72"/>
      <c r="BO36" s="71">
        <v>0</v>
      </c>
      <c r="BP36" s="71">
        <v>0</v>
      </c>
      <c r="BQ36" s="71">
        <v>12</v>
      </c>
      <c r="BR36" s="71">
        <v>0</v>
      </c>
      <c r="BS36" s="71">
        <v>2</v>
      </c>
      <c r="BT36" s="71">
        <v>0</v>
      </c>
      <c r="BU36"/>
      <c r="BV36" s="70">
        <v>143.971</v>
      </c>
      <c r="BW36" s="70">
        <v>0</v>
      </c>
      <c r="BX36" s="70">
        <v>0</v>
      </c>
      <c r="BY36" s="70">
        <v>0</v>
      </c>
      <c r="BZ36" s="70">
        <v>0</v>
      </c>
      <c r="CA36" s="70">
        <v>0</v>
      </c>
      <c r="CB36" s="70">
        <v>0</v>
      </c>
      <c r="CC36" s="70">
        <v>0</v>
      </c>
      <c r="CD36" s="70">
        <v>0</v>
      </c>
    </row>
    <row r="37" spans="1:82">
      <c r="A37" s="70" t="s">
        <v>1760</v>
      </c>
      <c r="B37" s="70">
        <v>42</v>
      </c>
      <c r="C37" s="70">
        <v>8</v>
      </c>
      <c r="D37" s="70">
        <v>3</v>
      </c>
      <c r="E37" s="70">
        <v>2011</v>
      </c>
      <c r="F37" s="70" t="s">
        <v>178</v>
      </c>
      <c r="G37" s="70" t="s">
        <v>1752</v>
      </c>
      <c r="H37" s="70" t="s">
        <v>1753</v>
      </c>
      <c r="I37" s="148"/>
      <c r="J37" s="71">
        <v>368.10210373025723</v>
      </c>
      <c r="K37" s="71">
        <v>7.649249632742376</v>
      </c>
      <c r="L37" s="71">
        <v>21.906313350947912</v>
      </c>
      <c r="M37" s="71">
        <v>144.23799430017729</v>
      </c>
      <c r="N37" s="71">
        <v>157.9949937060826</v>
      </c>
      <c r="O37" s="71">
        <v>118.67057986129245</v>
      </c>
      <c r="P37" s="71">
        <v>93.144820006010377</v>
      </c>
      <c r="Q37" s="71">
        <v>6.8629638031874904</v>
      </c>
      <c r="R37" s="71">
        <v>0</v>
      </c>
      <c r="S37" s="71">
        <v>8.8993540409970162</v>
      </c>
      <c r="T37" s="72"/>
      <c r="U37" s="71">
        <v>64769678</v>
      </c>
      <c r="V37" s="71">
        <v>2748</v>
      </c>
      <c r="W37" s="71">
        <v>602</v>
      </c>
      <c r="X37" s="71">
        <v>25603</v>
      </c>
      <c r="Y37" s="71">
        <v>36741</v>
      </c>
      <c r="Z37" s="71">
        <v>61579</v>
      </c>
      <c r="AA37" s="71">
        <v>18823</v>
      </c>
      <c r="AB37" s="71">
        <v>97795</v>
      </c>
      <c r="AC37" s="71">
        <v>0</v>
      </c>
      <c r="AD37" s="71">
        <v>8.8993540409970162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3.57</v>
      </c>
      <c r="BI37" s="71">
        <v>0</v>
      </c>
      <c r="BJ37" s="71">
        <v>127.167</v>
      </c>
      <c r="BK37" s="71">
        <v>0</v>
      </c>
      <c r="BL37" s="71">
        <v>10.145</v>
      </c>
      <c r="BM37" s="71">
        <v>0</v>
      </c>
      <c r="BN37" s="72"/>
      <c r="BO37" s="71">
        <v>1</v>
      </c>
      <c r="BP37" s="71">
        <v>0</v>
      </c>
      <c r="BQ37" s="71">
        <v>12</v>
      </c>
      <c r="BR37" s="71">
        <v>0</v>
      </c>
      <c r="BS37" s="71">
        <v>2</v>
      </c>
      <c r="BT37" s="71">
        <v>0</v>
      </c>
      <c r="BU37"/>
      <c r="BV37" s="70">
        <v>140.88200000000001</v>
      </c>
      <c r="BW37" s="70">
        <v>0</v>
      </c>
      <c r="BX37" s="70">
        <v>0</v>
      </c>
      <c r="BY37" s="70">
        <v>0</v>
      </c>
      <c r="BZ37" s="70">
        <v>0</v>
      </c>
      <c r="CA37" s="70">
        <v>0</v>
      </c>
      <c r="CB37" s="70">
        <v>0</v>
      </c>
      <c r="CC37" s="70">
        <v>0</v>
      </c>
      <c r="CD37" s="70">
        <v>0</v>
      </c>
    </row>
    <row r="38" spans="1:82">
      <c r="A38" s="70" t="s">
        <v>1761</v>
      </c>
      <c r="B38" s="70">
        <v>43</v>
      </c>
      <c r="C38" s="70">
        <v>9</v>
      </c>
      <c r="D38" s="70">
        <v>3</v>
      </c>
      <c r="E38" s="70">
        <v>2012</v>
      </c>
      <c r="F38" s="70" t="s">
        <v>179</v>
      </c>
      <c r="G38" s="70" t="s">
        <v>1752</v>
      </c>
      <c r="H38" s="70" t="s">
        <v>1753</v>
      </c>
      <c r="I38" s="148"/>
      <c r="J38" s="71">
        <v>216.2971556335217</v>
      </c>
      <c r="K38" s="71">
        <v>6.9044155591819063</v>
      </c>
      <c r="L38" s="71">
        <v>22.273523609460909</v>
      </c>
      <c r="M38" s="71">
        <v>129.8587436300256</v>
      </c>
      <c r="N38" s="71">
        <v>157.4489051452131</v>
      </c>
      <c r="O38" s="71">
        <v>119.38103069605387</v>
      </c>
      <c r="P38" s="71">
        <v>92.744141413594306</v>
      </c>
      <c r="Q38" s="71">
        <v>7.5683246802134203</v>
      </c>
      <c r="R38" s="71">
        <v>0</v>
      </c>
      <c r="S38" s="71">
        <v>8.3036159694559935</v>
      </c>
      <c r="T38" s="72"/>
      <c r="U38" s="71">
        <v>39051372</v>
      </c>
      <c r="V38" s="71">
        <v>2748</v>
      </c>
      <c r="W38" s="71">
        <v>602</v>
      </c>
      <c r="X38" s="71">
        <v>25603</v>
      </c>
      <c r="Y38" s="71">
        <v>37801</v>
      </c>
      <c r="Z38" s="71">
        <v>62439</v>
      </c>
      <c r="AA38" s="71">
        <v>18636</v>
      </c>
      <c r="AB38" s="71">
        <v>99262</v>
      </c>
      <c r="AC38" s="71">
        <v>0</v>
      </c>
      <c r="AD38" s="71">
        <v>8.3036159694559935</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100.56699999999999</v>
      </c>
      <c r="BK38" s="71">
        <v>0</v>
      </c>
      <c r="BL38" s="71">
        <v>10.835999999999999</v>
      </c>
      <c r="BM38" s="71">
        <v>0</v>
      </c>
      <c r="BN38" s="72"/>
      <c r="BO38" s="71">
        <v>0</v>
      </c>
      <c r="BP38" s="71">
        <v>0</v>
      </c>
      <c r="BQ38" s="71">
        <v>10</v>
      </c>
      <c r="BR38" s="71">
        <v>0</v>
      </c>
      <c r="BS38" s="71">
        <v>2</v>
      </c>
      <c r="BT38" s="71">
        <v>0</v>
      </c>
      <c r="BU38"/>
      <c r="BV38" s="70">
        <v>111.40300000000001</v>
      </c>
      <c r="BW38" s="70">
        <v>0</v>
      </c>
      <c r="BX38" s="70">
        <v>0</v>
      </c>
      <c r="BY38" s="70">
        <v>0</v>
      </c>
      <c r="BZ38" s="70">
        <v>0</v>
      </c>
      <c r="CA38" s="70">
        <v>0</v>
      </c>
      <c r="CB38" s="70">
        <v>0</v>
      </c>
      <c r="CC38" s="70">
        <v>0</v>
      </c>
      <c r="CD38" s="70">
        <v>0</v>
      </c>
    </row>
    <row r="39" spans="1:82">
      <c r="A39" s="70" t="s">
        <v>1762</v>
      </c>
      <c r="B39" s="70">
        <v>44</v>
      </c>
      <c r="C39" s="70">
        <v>10</v>
      </c>
      <c r="D39" s="70">
        <v>3</v>
      </c>
      <c r="E39" s="70">
        <v>2013</v>
      </c>
      <c r="F39" s="70" t="s">
        <v>180</v>
      </c>
      <c r="G39" s="70" t="s">
        <v>1752</v>
      </c>
      <c r="H39" s="70" t="s">
        <v>1753</v>
      </c>
      <c r="I39" s="148"/>
      <c r="J39" s="71">
        <v>223.0885559191268</v>
      </c>
      <c r="K39" s="71">
        <v>5.6794696550139054</v>
      </c>
      <c r="L39" s="71">
        <v>22.641845722845851</v>
      </c>
      <c r="M39" s="71">
        <v>125.1862542781199</v>
      </c>
      <c r="N39" s="71">
        <v>169.20721980366361</v>
      </c>
      <c r="O39" s="71">
        <v>116.00095846851349</v>
      </c>
      <c r="P39" s="71">
        <v>92.294343783838329</v>
      </c>
      <c r="Q39" s="71">
        <v>7.6655605558067501</v>
      </c>
      <c r="R39" s="71">
        <v>0</v>
      </c>
      <c r="S39" s="71">
        <v>8.0360440997311855</v>
      </c>
      <c r="T39" s="72"/>
      <c r="U39" s="71">
        <v>39997173</v>
      </c>
      <c r="V39" s="71">
        <v>2748</v>
      </c>
      <c r="W39" s="71">
        <v>602</v>
      </c>
      <c r="X39" s="71">
        <v>25603</v>
      </c>
      <c r="Y39" s="71">
        <v>37957</v>
      </c>
      <c r="Z39" s="71">
        <v>63380</v>
      </c>
      <c r="AA39" s="71">
        <v>18476</v>
      </c>
      <c r="AB39" s="71">
        <v>99096</v>
      </c>
      <c r="AC39" s="71">
        <v>0</v>
      </c>
      <c r="AD39" s="71">
        <v>8.0360440997311855</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3.968</v>
      </c>
      <c r="BI39" s="71">
        <v>0</v>
      </c>
      <c r="BJ39" s="71">
        <v>106.286</v>
      </c>
      <c r="BK39" s="71">
        <v>0</v>
      </c>
      <c r="BL39" s="71">
        <v>10.304</v>
      </c>
      <c r="BM39" s="71">
        <v>0</v>
      </c>
      <c r="BN39" s="72"/>
      <c r="BO39" s="71">
        <v>1</v>
      </c>
      <c r="BP39" s="71">
        <v>0</v>
      </c>
      <c r="BQ39" s="71">
        <v>11</v>
      </c>
      <c r="BR39" s="71">
        <v>0</v>
      </c>
      <c r="BS39" s="71">
        <v>2</v>
      </c>
      <c r="BT39" s="71">
        <v>0</v>
      </c>
      <c r="BU39"/>
      <c r="BV39" s="70">
        <v>120.55800000000001</v>
      </c>
      <c r="BW39" s="70">
        <v>0</v>
      </c>
      <c r="BX39" s="70">
        <v>0</v>
      </c>
      <c r="BY39" s="70">
        <v>0</v>
      </c>
      <c r="BZ39" s="70">
        <v>0</v>
      </c>
      <c r="CA39" s="70">
        <v>0</v>
      </c>
      <c r="CB39" s="70">
        <v>0</v>
      </c>
      <c r="CC39" s="70">
        <v>0</v>
      </c>
      <c r="CD39" s="70">
        <v>0</v>
      </c>
    </row>
    <row r="40" spans="1:82">
      <c r="A40" s="70" t="s">
        <v>1763</v>
      </c>
      <c r="B40" s="70">
        <v>45</v>
      </c>
      <c r="C40" s="70">
        <v>11</v>
      </c>
      <c r="D40" s="70">
        <v>3</v>
      </c>
      <c r="E40" s="70">
        <v>2014</v>
      </c>
      <c r="F40" s="70" t="s">
        <v>181</v>
      </c>
      <c r="G40" s="70" t="s">
        <v>1752</v>
      </c>
      <c r="H40" s="70" t="s">
        <v>1753</v>
      </c>
      <c r="I40" s="148"/>
      <c r="J40" s="71">
        <v>202.9472075547616</v>
      </c>
      <c r="K40" s="71">
        <v>4.9729622309609924</v>
      </c>
      <c r="L40" s="71">
        <v>15.43896074425167</v>
      </c>
      <c r="M40" s="71">
        <v>128.8368857128786</v>
      </c>
      <c r="N40" s="71">
        <v>168.6780273081105</v>
      </c>
      <c r="O40" s="71">
        <v>111.17304200944287</v>
      </c>
      <c r="P40" s="71">
        <v>92.477817272341383</v>
      </c>
      <c r="Q40" s="71">
        <v>7.3200634526809001</v>
      </c>
      <c r="R40" s="71">
        <v>0</v>
      </c>
      <c r="S40" s="71">
        <v>8.3553184780399103</v>
      </c>
      <c r="T40" s="72"/>
      <c r="U40" s="71">
        <v>39830404</v>
      </c>
      <c r="V40" s="71">
        <v>2049</v>
      </c>
      <c r="W40" s="71">
        <v>570</v>
      </c>
      <c r="X40" s="71">
        <v>26468</v>
      </c>
      <c r="Y40" s="71">
        <v>38167</v>
      </c>
      <c r="Z40" s="71">
        <v>63975</v>
      </c>
      <c r="AA40" s="71">
        <v>18417</v>
      </c>
      <c r="AB40" s="71">
        <v>98630</v>
      </c>
      <c r="AC40" s="71">
        <v>0</v>
      </c>
      <c r="AD40" s="71">
        <v>8.3553184780399103</v>
      </c>
      <c r="AE40" s="72"/>
      <c r="AF40" s="71"/>
      <c r="AG40" s="71"/>
      <c r="AH40" s="71"/>
      <c r="AI40" s="71"/>
      <c r="AJ40" s="71"/>
      <c r="AK40" s="71"/>
      <c r="AL40" s="71"/>
      <c r="AM40" s="71"/>
      <c r="AN40" s="71"/>
      <c r="AO40" s="71"/>
      <c r="AP40" s="71"/>
      <c r="AQ40" s="72"/>
      <c r="AR40" s="71">
        <v>3235</v>
      </c>
      <c r="AS40" s="71">
        <v>387</v>
      </c>
      <c r="AT40" s="71">
        <v>0</v>
      </c>
      <c r="AU40" s="71">
        <v>0</v>
      </c>
      <c r="AV40" s="71">
        <v>0</v>
      </c>
      <c r="AW40" s="71">
        <v>0</v>
      </c>
      <c r="AX40" s="71"/>
      <c r="AY40" s="72"/>
      <c r="AZ40" s="71">
        <v>13620</v>
      </c>
      <c r="BA40" s="71">
        <v>14429.6</v>
      </c>
      <c r="BB40" s="71">
        <v>0</v>
      </c>
      <c r="BC40" s="71">
        <v>0</v>
      </c>
      <c r="BD40" s="71">
        <v>0</v>
      </c>
      <c r="BE40" s="71">
        <v>0</v>
      </c>
      <c r="BF40" s="71"/>
      <c r="BG40" s="72"/>
      <c r="BH40" s="71">
        <v>0</v>
      </c>
      <c r="BI40" s="71">
        <v>0</v>
      </c>
      <c r="BJ40" s="71">
        <v>100.251</v>
      </c>
      <c r="BK40" s="71">
        <v>0</v>
      </c>
      <c r="BL40" s="71">
        <v>9.8990000000000009</v>
      </c>
      <c r="BM40" s="71">
        <v>0</v>
      </c>
      <c r="BN40" s="72"/>
      <c r="BO40" s="71">
        <v>0</v>
      </c>
      <c r="BP40" s="71">
        <v>0</v>
      </c>
      <c r="BQ40" s="71">
        <v>10</v>
      </c>
      <c r="BR40" s="71">
        <v>0</v>
      </c>
      <c r="BS40" s="71">
        <v>2</v>
      </c>
      <c r="BT40" s="71">
        <v>0</v>
      </c>
      <c r="BU40"/>
      <c r="BV40" s="70">
        <v>110.15</v>
      </c>
      <c r="BW40" s="70">
        <v>0</v>
      </c>
      <c r="BX40" s="70">
        <v>0</v>
      </c>
      <c r="BY40" s="70">
        <v>0</v>
      </c>
      <c r="BZ40" s="70">
        <v>0</v>
      </c>
      <c r="CA40" s="70">
        <v>0</v>
      </c>
      <c r="CB40" s="70">
        <v>0</v>
      </c>
      <c r="CC40" s="70">
        <v>0</v>
      </c>
      <c r="CD40" s="70">
        <v>0</v>
      </c>
    </row>
    <row r="41" spans="1:82">
      <c r="A41" s="70" t="s">
        <v>1764</v>
      </c>
      <c r="B41" s="70">
        <v>46</v>
      </c>
      <c r="C41" s="70">
        <v>12</v>
      </c>
      <c r="D41" s="70">
        <v>3</v>
      </c>
      <c r="E41" s="70">
        <v>2015</v>
      </c>
      <c r="F41" s="70" t="s">
        <v>182</v>
      </c>
      <c r="G41" s="70" t="s">
        <v>1752</v>
      </c>
      <c r="H41" s="70" t="s">
        <v>1753</v>
      </c>
      <c r="I41" s="148"/>
      <c r="J41" s="71">
        <v>212.9852052654586</v>
      </c>
      <c r="K41" s="71">
        <v>4.6278316916458841</v>
      </c>
      <c r="L41" s="71">
        <v>16.656300593015601</v>
      </c>
      <c r="M41" s="71">
        <v>137.3464381389783</v>
      </c>
      <c r="N41" s="71">
        <v>145.9853706927826</v>
      </c>
      <c r="O41" s="71">
        <v>111.02211050283572</v>
      </c>
      <c r="P41" s="71">
        <v>92.1337805672717</v>
      </c>
      <c r="Q41" s="71">
        <v>7.1574424792379201</v>
      </c>
      <c r="R41" s="71">
        <v>0</v>
      </c>
      <c r="S41" s="71">
        <v>10.59648289403367</v>
      </c>
      <c r="T41" s="72"/>
      <c r="U41" s="71">
        <v>45121128</v>
      </c>
      <c r="V41" s="71">
        <v>2049</v>
      </c>
      <c r="W41" s="71">
        <v>570</v>
      </c>
      <c r="X41" s="71">
        <v>26468</v>
      </c>
      <c r="Y41" s="71">
        <v>38540</v>
      </c>
      <c r="Z41" s="71">
        <v>64503</v>
      </c>
      <c r="AA41" s="71">
        <v>18334</v>
      </c>
      <c r="AB41" s="71">
        <v>98514</v>
      </c>
      <c r="AC41" s="71">
        <v>0</v>
      </c>
      <c r="AD41" s="71">
        <v>10.59648289403367</v>
      </c>
      <c r="AE41" s="72"/>
      <c r="AF41" s="71">
        <v>306457623.72447598</v>
      </c>
      <c r="AG41" s="71">
        <v>3557966.6109681712</v>
      </c>
      <c r="AH41" s="71">
        <v>3502715.022924677</v>
      </c>
      <c r="AI41" s="71">
        <v>171883909.73115119</v>
      </c>
      <c r="AJ41" s="71">
        <v>189461407.3273052</v>
      </c>
      <c r="AK41" s="71">
        <v>0</v>
      </c>
      <c r="AL41" s="71">
        <v>0</v>
      </c>
      <c r="AM41" s="71">
        <v>13500930.449312661</v>
      </c>
      <c r="AN41" s="71">
        <v>0</v>
      </c>
      <c r="AO41" s="71">
        <v>0</v>
      </c>
      <c r="AP41" s="71">
        <v>688364552.86613786</v>
      </c>
      <c r="AQ41" s="72"/>
      <c r="AR41" s="71">
        <v>3504</v>
      </c>
      <c r="AS41" s="71">
        <v>562</v>
      </c>
      <c r="AT41" s="71">
        <v>0</v>
      </c>
      <c r="AU41" s="71">
        <v>0</v>
      </c>
      <c r="AV41" s="71">
        <v>0</v>
      </c>
      <c r="AW41" s="71">
        <v>0</v>
      </c>
      <c r="AX41" s="71"/>
      <c r="AY41" s="72"/>
      <c r="AZ41" s="71">
        <v>14985.4</v>
      </c>
      <c r="BA41" s="71">
        <v>20840.7</v>
      </c>
      <c r="BB41" s="71">
        <v>0</v>
      </c>
      <c r="BC41" s="71">
        <v>0</v>
      </c>
      <c r="BD41" s="71">
        <v>0</v>
      </c>
      <c r="BE41" s="71">
        <v>0</v>
      </c>
      <c r="BF41" s="71"/>
      <c r="BG41" s="72"/>
      <c r="BH41" s="71">
        <v>0</v>
      </c>
      <c r="BI41" s="71">
        <v>0</v>
      </c>
      <c r="BJ41" s="71">
        <v>105.509</v>
      </c>
      <c r="BK41" s="71">
        <v>0</v>
      </c>
      <c r="BL41" s="71">
        <v>9.4540000000000006</v>
      </c>
      <c r="BM41" s="71">
        <v>0</v>
      </c>
      <c r="BN41" s="72"/>
      <c r="BO41" s="71">
        <v>0</v>
      </c>
      <c r="BP41" s="71">
        <v>0</v>
      </c>
      <c r="BQ41" s="71">
        <v>10</v>
      </c>
      <c r="BR41" s="71">
        <v>0</v>
      </c>
      <c r="BS41" s="71">
        <v>2</v>
      </c>
      <c r="BT41" s="71">
        <v>0</v>
      </c>
      <c r="BU41"/>
      <c r="BV41" s="70">
        <v>114.96299999999999</v>
      </c>
      <c r="BW41" s="70">
        <v>0</v>
      </c>
      <c r="BX41" s="70">
        <v>0</v>
      </c>
      <c r="BY41" s="70">
        <v>0</v>
      </c>
      <c r="BZ41" s="70">
        <v>0</v>
      </c>
      <c r="CA41" s="70">
        <v>0</v>
      </c>
      <c r="CB41" s="70">
        <v>0</v>
      </c>
      <c r="CC41" s="70">
        <v>0</v>
      </c>
      <c r="CD41" s="70">
        <v>0</v>
      </c>
    </row>
    <row r="42" spans="1:82">
      <c r="A42" s="70" t="s">
        <v>1765</v>
      </c>
      <c r="B42" s="70">
        <v>47</v>
      </c>
      <c r="C42" s="70">
        <v>13</v>
      </c>
      <c r="D42" s="70">
        <v>3</v>
      </c>
      <c r="E42" s="70">
        <v>2016</v>
      </c>
      <c r="F42" s="70" t="s">
        <v>155</v>
      </c>
      <c r="G42" s="70" t="s">
        <v>1752</v>
      </c>
      <c r="H42" s="70" t="s">
        <v>1753</v>
      </c>
      <c r="I42" s="148"/>
      <c r="J42" s="71">
        <v>205.21913434357032</v>
      </c>
      <c r="K42" s="71">
        <v>4.65564116177198</v>
      </c>
      <c r="L42" s="71">
        <v>16.007164269965301</v>
      </c>
      <c r="M42" s="71">
        <v>111.02898734480283</v>
      </c>
      <c r="N42" s="71">
        <v>156.70900800826837</v>
      </c>
      <c r="O42" s="71">
        <v>110.80290928676237</v>
      </c>
      <c r="P42" s="71">
        <v>89.638560961486192</v>
      </c>
      <c r="Q42" s="71">
        <v>6.9289313001852744</v>
      </c>
      <c r="R42" s="71">
        <v>0</v>
      </c>
      <c r="S42" s="71">
        <v>11.665368289043917</v>
      </c>
      <c r="T42" s="72"/>
      <c r="U42" s="71">
        <v>43145118</v>
      </c>
      <c r="V42" s="71">
        <v>2049</v>
      </c>
      <c r="W42" s="71">
        <v>570</v>
      </c>
      <c r="X42" s="71">
        <v>26468</v>
      </c>
      <c r="Y42" s="71">
        <v>38859</v>
      </c>
      <c r="Z42" s="71">
        <v>65167</v>
      </c>
      <c r="AA42" s="71">
        <v>18449</v>
      </c>
      <c r="AB42" s="71">
        <v>98099</v>
      </c>
      <c r="AC42" s="71">
        <v>0</v>
      </c>
      <c r="AD42" s="71">
        <v>11.66536828904392</v>
      </c>
      <c r="AE42" s="72"/>
      <c r="AF42" s="71">
        <v>301449138.4379639</v>
      </c>
      <c r="AG42" s="71">
        <v>3440386.7583779758</v>
      </c>
      <c r="AH42" s="71">
        <v>2614176.243039486</v>
      </c>
      <c r="AI42" s="71">
        <v>167214716.20816639</v>
      </c>
      <c r="AJ42" s="71">
        <v>190790877.7202172</v>
      </c>
      <c r="AK42" s="71">
        <v>0</v>
      </c>
      <c r="AL42" s="71">
        <v>0</v>
      </c>
      <c r="AM42" s="71">
        <v>13454501.1529072</v>
      </c>
      <c r="AN42" s="71">
        <v>0</v>
      </c>
      <c r="AO42" s="71">
        <v>0</v>
      </c>
      <c r="AP42" s="71">
        <v>678963796.5206722</v>
      </c>
      <c r="AQ42" s="72"/>
      <c r="AR42" s="71">
        <v>3747</v>
      </c>
      <c r="AS42" s="71">
        <v>670</v>
      </c>
      <c r="AT42" s="71">
        <v>0</v>
      </c>
      <c r="AU42" s="71">
        <v>1</v>
      </c>
      <c r="AV42" s="71">
        <v>0</v>
      </c>
      <c r="AW42" s="71">
        <v>1</v>
      </c>
      <c r="AX42" s="71"/>
      <c r="AY42" s="72"/>
      <c r="AZ42" s="71">
        <v>16274</v>
      </c>
      <c r="BA42" s="71">
        <v>24611.7</v>
      </c>
      <c r="BB42" s="71">
        <v>0</v>
      </c>
      <c r="BC42" s="71">
        <v>17.5</v>
      </c>
      <c r="BD42" s="71">
        <v>0</v>
      </c>
      <c r="BE42" s="71">
        <v>1900</v>
      </c>
      <c r="BF42" s="71"/>
      <c r="BG42" s="72"/>
      <c r="BH42" s="71">
        <v>4.7549999999999999</v>
      </c>
      <c r="BI42" s="71">
        <v>0</v>
      </c>
      <c r="BJ42" s="71">
        <v>102.81399999999999</v>
      </c>
      <c r="BK42" s="71">
        <v>0</v>
      </c>
      <c r="BL42" s="71">
        <v>9.2220000000000013</v>
      </c>
      <c r="BM42" s="71">
        <v>0</v>
      </c>
      <c r="BN42" s="72"/>
      <c r="BO42" s="71">
        <v>1</v>
      </c>
      <c r="BP42" s="71">
        <v>0</v>
      </c>
      <c r="BQ42" s="71">
        <v>10</v>
      </c>
      <c r="BR42" s="71">
        <v>0</v>
      </c>
      <c r="BS42" s="71">
        <v>2</v>
      </c>
      <c r="BT42" s="71">
        <v>0</v>
      </c>
      <c r="BU42"/>
      <c r="BV42" s="70">
        <v>116.791</v>
      </c>
      <c r="BW42" s="70">
        <v>0</v>
      </c>
      <c r="BX42" s="70">
        <v>0</v>
      </c>
      <c r="BY42" s="70">
        <v>0</v>
      </c>
      <c r="BZ42" s="70">
        <v>0</v>
      </c>
      <c r="CA42" s="70">
        <v>0</v>
      </c>
      <c r="CB42" s="70">
        <v>0</v>
      </c>
      <c r="CC42" s="70">
        <v>0</v>
      </c>
      <c r="CD42" s="70">
        <v>0</v>
      </c>
    </row>
    <row r="43" spans="1:82">
      <c r="A43" s="70" t="s">
        <v>1766</v>
      </c>
      <c r="B43" s="70">
        <v>48</v>
      </c>
      <c r="C43" s="70">
        <v>14</v>
      </c>
      <c r="D43" s="70">
        <v>3</v>
      </c>
      <c r="E43" s="70">
        <v>2017</v>
      </c>
      <c r="F43" s="70" t="s">
        <v>156</v>
      </c>
      <c r="G43" s="70" t="s">
        <v>1752</v>
      </c>
      <c r="H43" s="70" t="s">
        <v>1753</v>
      </c>
      <c r="I43" s="148"/>
      <c r="J43" s="71">
        <v>211.04061681138236</v>
      </c>
      <c r="K43" s="71">
        <v>4.5912908820463336</v>
      </c>
      <c r="L43" s="71">
        <v>15.74120257758892</v>
      </c>
      <c r="M43" s="71">
        <v>105.47727967791407</v>
      </c>
      <c r="N43" s="71">
        <v>163.36816512133677</v>
      </c>
      <c r="O43" s="71">
        <v>109.79936492526136</v>
      </c>
      <c r="P43" s="71">
        <v>88.631389812999373</v>
      </c>
      <c r="Q43" s="71">
        <v>6.6974937803772301</v>
      </c>
      <c r="R43" s="71">
        <v>0</v>
      </c>
      <c r="S43" s="71">
        <v>9.4684498258296212</v>
      </c>
      <c r="T43" s="72"/>
      <c r="U43" s="71">
        <v>47103243</v>
      </c>
      <c r="V43" s="71">
        <v>2049</v>
      </c>
      <c r="W43" s="71">
        <v>570</v>
      </c>
      <c r="X43" s="71">
        <v>26468</v>
      </c>
      <c r="Y43" s="71">
        <v>39320</v>
      </c>
      <c r="Z43" s="71">
        <v>65648</v>
      </c>
      <c r="AA43" s="71">
        <v>18358</v>
      </c>
      <c r="AB43" s="71">
        <v>98056</v>
      </c>
      <c r="AC43" s="71">
        <v>0</v>
      </c>
      <c r="AD43" s="71">
        <v>9.4684498258296212</v>
      </c>
      <c r="AE43" s="72"/>
      <c r="AF43" s="71">
        <v>314225681.15265602</v>
      </c>
      <c r="AG43" s="71">
        <v>3431163.1128028822</v>
      </c>
      <c r="AH43" s="71">
        <v>3371484.115272</v>
      </c>
      <c r="AI43" s="71">
        <v>165623786.57786891</v>
      </c>
      <c r="AJ43" s="71">
        <v>192499558.38252929</v>
      </c>
      <c r="AK43" s="71">
        <v>0</v>
      </c>
      <c r="AL43" s="71">
        <v>0</v>
      </c>
      <c r="AM43" s="71">
        <v>13469646.998593871</v>
      </c>
      <c r="AN43" s="71">
        <v>0</v>
      </c>
      <c r="AO43" s="71">
        <v>0</v>
      </c>
      <c r="AP43" s="71">
        <v>692621320.33972299</v>
      </c>
      <c r="AQ43" s="72"/>
      <c r="AR43" s="71">
        <v>3977</v>
      </c>
      <c r="AS43" s="71">
        <v>730</v>
      </c>
      <c r="AT43" s="71">
        <v>0</v>
      </c>
      <c r="AU43" s="71">
        <v>1</v>
      </c>
      <c r="AV43" s="71">
        <v>0</v>
      </c>
      <c r="AW43" s="71">
        <v>1</v>
      </c>
      <c r="AX43" s="71"/>
      <c r="AY43" s="72"/>
      <c r="AZ43" s="71">
        <v>17487.3</v>
      </c>
      <c r="BA43" s="71">
        <v>28410.500000000011</v>
      </c>
      <c r="BB43" s="71">
        <v>0</v>
      </c>
      <c r="BC43" s="71">
        <v>17.5</v>
      </c>
      <c r="BD43" s="71">
        <v>0</v>
      </c>
      <c r="BE43" s="71">
        <v>1900</v>
      </c>
      <c r="BF43" s="71"/>
      <c r="BG43" s="72"/>
      <c r="BH43" s="71">
        <v>5.0490000000000004</v>
      </c>
      <c r="BI43" s="71">
        <v>0</v>
      </c>
      <c r="BJ43" s="71">
        <v>108.081</v>
      </c>
      <c r="BK43" s="71">
        <v>0</v>
      </c>
      <c r="BL43" s="71">
        <v>9.0719999999999992</v>
      </c>
      <c r="BM43" s="71">
        <v>0</v>
      </c>
      <c r="BN43" s="72"/>
      <c r="BO43" s="71">
        <v>1</v>
      </c>
      <c r="BP43" s="71">
        <v>0</v>
      </c>
      <c r="BQ43" s="71">
        <v>10</v>
      </c>
      <c r="BR43" s="71">
        <v>0</v>
      </c>
      <c r="BS43" s="71">
        <v>2</v>
      </c>
      <c r="BT43" s="71">
        <v>0</v>
      </c>
      <c r="BU43"/>
      <c r="BV43" s="70">
        <v>122.202</v>
      </c>
      <c r="BW43" s="70">
        <v>0</v>
      </c>
      <c r="BX43" s="70">
        <v>0</v>
      </c>
      <c r="BY43" s="70">
        <v>0</v>
      </c>
      <c r="BZ43" s="70">
        <v>0</v>
      </c>
      <c r="CA43" s="70">
        <v>0</v>
      </c>
      <c r="CB43" s="70">
        <v>0</v>
      </c>
      <c r="CC43" s="70">
        <v>0</v>
      </c>
      <c r="CD43" s="70">
        <v>0</v>
      </c>
    </row>
    <row r="44" spans="1:82">
      <c r="A44" s="70" t="s">
        <v>1767</v>
      </c>
      <c r="B44" s="70">
        <v>49</v>
      </c>
      <c r="C44" s="70">
        <v>15</v>
      </c>
      <c r="D44" s="70">
        <v>3</v>
      </c>
      <c r="E44" s="70">
        <v>2018</v>
      </c>
      <c r="F44" s="70" t="s">
        <v>183</v>
      </c>
      <c r="G44" s="70" t="s">
        <v>1752</v>
      </c>
      <c r="H44" s="70" t="s">
        <v>1753</v>
      </c>
      <c r="I44" s="148"/>
      <c r="J44" s="71">
        <v>212.65102784330065</v>
      </c>
      <c r="K44" s="71">
        <v>4.3082679947332592</v>
      </c>
      <c r="L44" s="71">
        <v>14.111979140898375</v>
      </c>
      <c r="M44" s="71">
        <v>102.65234783944858</v>
      </c>
      <c r="N44" s="71">
        <v>159.83716920704282</v>
      </c>
      <c r="O44" s="71">
        <v>108.46677443968073</v>
      </c>
      <c r="P44" s="71">
        <v>87.863849165570727</v>
      </c>
      <c r="Q44" s="71">
        <v>6.1986455045834798</v>
      </c>
      <c r="R44" s="71">
        <v>0</v>
      </c>
      <c r="S44" s="71">
        <v>11.56704667266847</v>
      </c>
      <c r="T44" s="72"/>
      <c r="U44" s="71">
        <v>51026544</v>
      </c>
      <c r="V44" s="71">
        <v>2049</v>
      </c>
      <c r="W44" s="71">
        <v>570</v>
      </c>
      <c r="X44" s="71">
        <v>26468</v>
      </c>
      <c r="Y44" s="71">
        <v>39692</v>
      </c>
      <c r="Z44" s="71">
        <v>66093</v>
      </c>
      <c r="AA44" s="71">
        <v>18382</v>
      </c>
      <c r="AB44" s="71">
        <v>97800</v>
      </c>
      <c r="AC44" s="71">
        <v>0</v>
      </c>
      <c r="AD44" s="71">
        <v>11.56704667266847</v>
      </c>
      <c r="AE44" s="72"/>
      <c r="AF44" s="71">
        <v>325479539.56939018</v>
      </c>
      <c r="AG44" s="71">
        <v>3047881.53568993</v>
      </c>
      <c r="AH44" s="71">
        <v>3185806.1881777388</v>
      </c>
      <c r="AI44" s="71">
        <v>158200553.4839465</v>
      </c>
      <c r="AJ44" s="71">
        <v>186492286.2863977</v>
      </c>
      <c r="AK44" s="71">
        <v>0</v>
      </c>
      <c r="AL44" s="71">
        <v>0</v>
      </c>
      <c r="AM44" s="71">
        <v>13462278.62759926</v>
      </c>
      <c r="AN44" s="71">
        <v>0</v>
      </c>
      <c r="AO44" s="71">
        <v>0</v>
      </c>
      <c r="AP44" s="71">
        <v>689868345.69120121</v>
      </c>
      <c r="AQ44" s="72"/>
      <c r="AR44" s="71">
        <v>4240</v>
      </c>
      <c r="AS44" s="71">
        <v>821</v>
      </c>
      <c r="AT44" s="71">
        <v>0</v>
      </c>
      <c r="AU44" s="71">
        <v>1</v>
      </c>
      <c r="AV44" s="71">
        <v>0</v>
      </c>
      <c r="AW44" s="71">
        <v>1</v>
      </c>
      <c r="AX44" s="71"/>
      <c r="AY44" s="72"/>
      <c r="AZ44" s="71">
        <v>18838.5</v>
      </c>
      <c r="BA44" s="71">
        <v>30541</v>
      </c>
      <c r="BB44" s="71">
        <v>0</v>
      </c>
      <c r="BC44" s="71">
        <v>18</v>
      </c>
      <c r="BD44" s="71">
        <v>0</v>
      </c>
      <c r="BE44" s="71">
        <v>1900</v>
      </c>
      <c r="BF44" s="71"/>
      <c r="BG44" s="72"/>
      <c r="BH44" s="71">
        <v>4.8339999999999996</v>
      </c>
      <c r="BI44" s="71">
        <v>0</v>
      </c>
      <c r="BJ44" s="71">
        <v>108.988</v>
      </c>
      <c r="BK44" s="71">
        <v>0</v>
      </c>
      <c r="BL44" s="71">
        <v>8.66</v>
      </c>
      <c r="BM44" s="71">
        <v>0</v>
      </c>
      <c r="BN44" s="72"/>
      <c r="BO44" s="71">
        <v>1</v>
      </c>
      <c r="BP44" s="71">
        <v>0</v>
      </c>
      <c r="BQ44" s="71">
        <v>12</v>
      </c>
      <c r="BR44" s="71">
        <v>0</v>
      </c>
      <c r="BS44" s="71">
        <v>2</v>
      </c>
      <c r="BT44" s="71">
        <v>0</v>
      </c>
      <c r="BU44"/>
      <c r="BV44" s="70">
        <v>122.482</v>
      </c>
      <c r="BW44" s="70">
        <v>0</v>
      </c>
      <c r="BX44" s="70">
        <v>0</v>
      </c>
      <c r="BY44" s="70">
        <v>0</v>
      </c>
      <c r="BZ44" s="70">
        <v>0</v>
      </c>
      <c r="CA44" s="70">
        <v>0</v>
      </c>
      <c r="CB44" s="70">
        <v>0</v>
      </c>
      <c r="CC44" s="70">
        <v>0</v>
      </c>
      <c r="CD44" s="70">
        <v>0</v>
      </c>
    </row>
    <row r="45" spans="1:82">
      <c r="A45" s="70" t="s">
        <v>1768</v>
      </c>
      <c r="B45" s="70">
        <v>50</v>
      </c>
      <c r="C45" s="70">
        <v>16</v>
      </c>
      <c r="D45" s="70">
        <v>3</v>
      </c>
      <c r="E45" s="70">
        <v>2019</v>
      </c>
      <c r="F45" s="70" t="s">
        <v>158</v>
      </c>
      <c r="G45" s="1064" t="s">
        <v>1752</v>
      </c>
      <c r="H45" s="70" t="s">
        <v>1753</v>
      </c>
      <c r="I45" s="148"/>
      <c r="J45" s="71">
        <v>188.814541011123</v>
      </c>
      <c r="K45" s="71">
        <v>3.9106956034359102</v>
      </c>
      <c r="L45" s="71">
        <v>14.188793944488348</v>
      </c>
      <c r="M45" s="71">
        <v>98.300536509332673</v>
      </c>
      <c r="N45" s="71">
        <v>142.82275807355524</v>
      </c>
      <c r="O45" s="71">
        <v>105.89122006549204</v>
      </c>
      <c r="P45" s="71">
        <v>87.240621995365387</v>
      </c>
      <c r="Q45" s="71">
        <v>6.0163761442202404</v>
      </c>
      <c r="R45" s="71">
        <v>0</v>
      </c>
      <c r="S45" s="71">
        <v>11.464171629987353</v>
      </c>
      <c r="T45" s="72"/>
      <c r="U45" s="71">
        <v>45925924</v>
      </c>
      <c r="V45" s="71">
        <v>2049</v>
      </c>
      <c r="W45" s="71">
        <v>570</v>
      </c>
      <c r="X45" s="71">
        <v>26468</v>
      </c>
      <c r="Y45" s="71">
        <v>39959</v>
      </c>
      <c r="Z45" s="71">
        <v>66295</v>
      </c>
      <c r="AA45" s="71">
        <v>18115</v>
      </c>
      <c r="AB45" s="71">
        <v>97494</v>
      </c>
      <c r="AC45" s="71">
        <v>0</v>
      </c>
      <c r="AD45" s="71">
        <v>11.46417162998735</v>
      </c>
      <c r="AE45" s="72"/>
      <c r="AF45" s="71">
        <v>306696751.30651391</v>
      </c>
      <c r="AG45" s="71">
        <v>2951156.6903477968</v>
      </c>
      <c r="AH45" s="71">
        <v>3365015.1829868699</v>
      </c>
      <c r="AI45" s="71">
        <v>162115957.3063013</v>
      </c>
      <c r="AJ45" s="71">
        <v>182401296.91004649</v>
      </c>
      <c r="AK45" s="71">
        <v>0</v>
      </c>
      <c r="AL45" s="71">
        <v>0</v>
      </c>
      <c r="AM45" s="71">
        <v>13277948.865560945</v>
      </c>
      <c r="AN45" s="71">
        <v>0</v>
      </c>
      <c r="AO45" s="71">
        <v>0</v>
      </c>
      <c r="AP45" s="71">
        <v>670808126.26175725</v>
      </c>
      <c r="AQ45" s="72"/>
      <c r="AR45" s="71">
        <v>4475</v>
      </c>
      <c r="AS45" s="71">
        <v>879</v>
      </c>
      <c r="AT45" s="71">
        <v>0</v>
      </c>
      <c r="AU45" s="71">
        <v>1</v>
      </c>
      <c r="AV45" s="71">
        <v>0</v>
      </c>
      <c r="AW45" s="71">
        <v>1</v>
      </c>
      <c r="AX45" s="71"/>
      <c r="AY45" s="72"/>
      <c r="AZ45" s="71">
        <v>20080.899999999961</v>
      </c>
      <c r="BA45" s="71">
        <v>32473.400000000009</v>
      </c>
      <c r="BB45" s="71">
        <v>0</v>
      </c>
      <c r="BC45" s="71">
        <v>17.5</v>
      </c>
      <c r="BD45" s="71">
        <v>0</v>
      </c>
      <c r="BE45" s="71">
        <v>1900</v>
      </c>
      <c r="BF45" s="71"/>
      <c r="BG45" s="72"/>
      <c r="BH45" s="71">
        <v>4.6609999999999996</v>
      </c>
      <c r="BI45" s="71">
        <v>0</v>
      </c>
      <c r="BJ45" s="71">
        <v>107.959</v>
      </c>
      <c r="BK45" s="71">
        <v>0</v>
      </c>
      <c r="BL45" s="71">
        <v>8.2919999999999998</v>
      </c>
      <c r="BM45" s="71">
        <v>0</v>
      </c>
      <c r="BN45" s="72"/>
      <c r="BO45" s="71">
        <v>1</v>
      </c>
      <c r="BP45" s="71">
        <v>0</v>
      </c>
      <c r="BQ45" s="71">
        <v>12</v>
      </c>
      <c r="BR45" s="71">
        <v>0</v>
      </c>
      <c r="BS45" s="71">
        <v>2</v>
      </c>
      <c r="BT45" s="71">
        <v>0</v>
      </c>
      <c r="BU45"/>
      <c r="BV45" s="70">
        <v>120.91200000000001</v>
      </c>
      <c r="BW45" s="70">
        <v>0</v>
      </c>
      <c r="BX45" s="70">
        <v>0</v>
      </c>
      <c r="BY45" s="70">
        <v>0</v>
      </c>
      <c r="BZ45" s="70">
        <v>0</v>
      </c>
      <c r="CA45" s="70">
        <v>0</v>
      </c>
      <c r="CB45" s="70">
        <v>0</v>
      </c>
      <c r="CC45" s="70">
        <v>0</v>
      </c>
      <c r="CD45" s="70">
        <v>0</v>
      </c>
    </row>
    <row r="46" spans="1:82">
      <c r="A46" s="70" t="s">
        <v>1769</v>
      </c>
      <c r="B46" s="70">
        <v>51</v>
      </c>
      <c r="C46" s="70">
        <v>17</v>
      </c>
      <c r="D46" s="70">
        <v>3</v>
      </c>
      <c r="E46" s="70">
        <v>2020</v>
      </c>
      <c r="F46" s="70" t="s">
        <v>159</v>
      </c>
      <c r="G46" s="1064" t="s">
        <v>1752</v>
      </c>
      <c r="H46" s="70" t="s">
        <v>1753</v>
      </c>
      <c r="I46" s="148"/>
      <c r="J46" s="71">
        <v>160.91006037817971</v>
      </c>
      <c r="K46" s="71">
        <v>4.170901564029184</v>
      </c>
      <c r="L46" s="71">
        <v>17.302862364483445</v>
      </c>
      <c r="M46" s="71">
        <v>87.441497815117927</v>
      </c>
      <c r="N46" s="71">
        <v>141.04689387599331</v>
      </c>
      <c r="O46" s="71">
        <v>93.385834553109547</v>
      </c>
      <c r="P46" s="71">
        <v>82.481587838122906</v>
      </c>
      <c r="Q46" s="71">
        <v>5.7281521996518601</v>
      </c>
      <c r="R46" s="71">
        <v>0</v>
      </c>
      <c r="S46" s="71">
        <v>9.9671757764941802</v>
      </c>
      <c r="T46" s="72"/>
      <c r="U46" s="71">
        <v>39819951</v>
      </c>
      <c r="V46" s="71">
        <v>1912</v>
      </c>
      <c r="W46" s="71">
        <v>778</v>
      </c>
      <c r="X46" s="71">
        <v>26160</v>
      </c>
      <c r="Y46" s="71">
        <v>40253</v>
      </c>
      <c r="Z46" s="71">
        <v>66731</v>
      </c>
      <c r="AA46" s="71">
        <v>18204</v>
      </c>
      <c r="AB46" s="71">
        <v>97152</v>
      </c>
      <c r="AC46" s="71">
        <v>0</v>
      </c>
      <c r="AD46" s="71">
        <v>9.9671757764941802</v>
      </c>
      <c r="AE46" s="72"/>
      <c r="AF46" s="71">
        <v>268449616.69479728</v>
      </c>
      <c r="AG46" s="71">
        <v>3007551.3649917417</v>
      </c>
      <c r="AH46" s="71">
        <v>4452235.8685807791</v>
      </c>
      <c r="AI46" s="71">
        <v>151159525.50627652</v>
      </c>
      <c r="AJ46" s="71">
        <v>183866464.0189963</v>
      </c>
      <c r="AK46" s="71"/>
      <c r="AL46" s="71"/>
      <c r="AM46" s="71">
        <v>12679415.381232705</v>
      </c>
      <c r="AN46" s="71"/>
      <c r="AO46" s="71"/>
      <c r="AP46" s="71">
        <v>623614808.83487535</v>
      </c>
      <c r="AQ46" s="72"/>
      <c r="AR46" s="71">
        <v>4699</v>
      </c>
      <c r="AS46" s="71">
        <v>905</v>
      </c>
      <c r="AT46" s="71">
        <v>0</v>
      </c>
      <c r="AU46" s="71">
        <v>1</v>
      </c>
      <c r="AV46" s="71">
        <v>0</v>
      </c>
      <c r="AW46" s="71">
        <v>1</v>
      </c>
      <c r="AX46" s="71"/>
      <c r="AY46" s="72"/>
      <c r="AZ46" s="71">
        <v>21327.19999999995</v>
      </c>
      <c r="BA46" s="71">
        <v>33030.300000000032</v>
      </c>
      <c r="BB46" s="71">
        <v>0</v>
      </c>
      <c r="BC46" s="71">
        <v>17.5</v>
      </c>
      <c r="BD46" s="71">
        <v>0</v>
      </c>
      <c r="BE46" s="71">
        <v>1900</v>
      </c>
      <c r="BF46" s="71"/>
      <c r="BG46" s="72"/>
      <c r="BH46" s="71">
        <v>4.6890000000000001</v>
      </c>
      <c r="BI46" s="71">
        <v>0</v>
      </c>
      <c r="BJ46" s="71">
        <v>105.239</v>
      </c>
      <c r="BK46" s="71">
        <v>0</v>
      </c>
      <c r="BL46" s="71">
        <v>8.1289999999999996</v>
      </c>
      <c r="BM46" s="71">
        <v>0</v>
      </c>
      <c r="BN46" s="72"/>
      <c r="BO46" s="71">
        <v>1</v>
      </c>
      <c r="BP46" s="71">
        <v>0</v>
      </c>
      <c r="BQ46" s="71">
        <v>12</v>
      </c>
      <c r="BR46" s="71">
        <v>0</v>
      </c>
      <c r="BS46" s="71">
        <v>2</v>
      </c>
      <c r="BT46" s="71">
        <v>0</v>
      </c>
      <c r="BU46"/>
      <c r="BV46" s="70">
        <v>118.057</v>
      </c>
      <c r="BW46" s="70">
        <v>0</v>
      </c>
      <c r="BX46" s="70">
        <v>0</v>
      </c>
      <c r="BY46" s="70">
        <v>0</v>
      </c>
      <c r="BZ46" s="70">
        <v>0</v>
      </c>
      <c r="CA46" s="70">
        <v>0</v>
      </c>
      <c r="CB46" s="70">
        <v>0</v>
      </c>
      <c r="CC46" s="70">
        <v>0</v>
      </c>
      <c r="CD46" s="70">
        <v>0</v>
      </c>
    </row>
    <row r="47" spans="1:82">
      <c r="A47" s="70" t="s">
        <v>1770</v>
      </c>
      <c r="B47" s="70">
        <v>51</v>
      </c>
      <c r="C47" s="70">
        <v>18</v>
      </c>
      <c r="D47" s="70">
        <v>3</v>
      </c>
      <c r="E47" s="70">
        <v>2021</v>
      </c>
      <c r="F47" s="70" t="s">
        <v>160</v>
      </c>
      <c r="G47" s="70" t="s">
        <v>1752</v>
      </c>
      <c r="H47" s="70" t="s">
        <v>1753</v>
      </c>
      <c r="I47" s="148"/>
      <c r="J47" s="71">
        <v>179.36954845273155</v>
      </c>
      <c r="K47" s="71">
        <v>4.4725151871251017</v>
      </c>
      <c r="L47" s="71">
        <v>22.699988703242671</v>
      </c>
      <c r="M47" s="71">
        <v>98.909479877731783</v>
      </c>
      <c r="N47" s="71">
        <v>155.51472345360941</v>
      </c>
      <c r="O47" s="71">
        <v>90.951999716545345</v>
      </c>
      <c r="P47" s="71">
        <v>85.265291694872815</v>
      </c>
      <c r="Q47" s="71">
        <v>5.6490694149167302</v>
      </c>
      <c r="R47" s="71">
        <v>0</v>
      </c>
      <c r="S47" s="71">
        <v>11.39146406493963</v>
      </c>
      <c r="T47" s="72"/>
      <c r="U47" s="71">
        <v>46949368</v>
      </c>
      <c r="V47" s="71">
        <v>1912</v>
      </c>
      <c r="W47" s="71">
        <v>778</v>
      </c>
      <c r="X47" s="71">
        <v>26160</v>
      </c>
      <c r="Y47" s="71">
        <v>40653</v>
      </c>
      <c r="Z47" s="71">
        <v>66919</v>
      </c>
      <c r="AA47" s="71">
        <v>18350</v>
      </c>
      <c r="AB47" s="71">
        <v>96752</v>
      </c>
      <c r="AC47" s="71">
        <v>0</v>
      </c>
      <c r="AD47" s="71">
        <v>11.39146406493963</v>
      </c>
      <c r="AE47" s="72"/>
      <c r="AF47" s="71">
        <v>283304325.4310385</v>
      </c>
      <c r="AG47" s="71">
        <v>3097155.6372592417</v>
      </c>
      <c r="AH47" s="71">
        <v>5333163.6944912048</v>
      </c>
      <c r="AI47" s="71">
        <v>161770449.48945907</v>
      </c>
      <c r="AJ47" s="71">
        <v>196956940.93069899</v>
      </c>
      <c r="AK47" s="71">
        <v>0</v>
      </c>
      <c r="AL47" s="71">
        <v>0</v>
      </c>
      <c r="AM47" s="71">
        <v>12700043.673180548</v>
      </c>
      <c r="AN47" s="71">
        <v>0</v>
      </c>
      <c r="AO47" s="71">
        <v>0</v>
      </c>
      <c r="AP47" s="71">
        <v>663162078.85612762</v>
      </c>
      <c r="AQ47" s="72"/>
      <c r="AR47" s="71">
        <v>4950</v>
      </c>
      <c r="AS47" s="71">
        <v>918</v>
      </c>
      <c r="AT47" s="71">
        <v>0</v>
      </c>
      <c r="AU47" s="71">
        <v>2</v>
      </c>
      <c r="AV47" s="71">
        <v>0</v>
      </c>
      <c r="AW47" s="71">
        <v>2</v>
      </c>
      <c r="AX47" s="71"/>
      <c r="AY47" s="72"/>
      <c r="AZ47" s="71">
        <v>22772.899999999951</v>
      </c>
      <c r="BA47" s="71">
        <v>33376.800000000017</v>
      </c>
      <c r="BB47" s="71">
        <v>0</v>
      </c>
      <c r="BC47" s="71">
        <v>211.2</v>
      </c>
      <c r="BD47" s="71">
        <v>0</v>
      </c>
      <c r="BE47" s="71">
        <v>3468.37</v>
      </c>
      <c r="BF47" s="71"/>
      <c r="BG47" s="72"/>
      <c r="BH47" s="71">
        <v>4.4379999999999997</v>
      </c>
      <c r="BI47" s="71">
        <v>0</v>
      </c>
      <c r="BJ47" s="71">
        <v>103.51900000000001</v>
      </c>
      <c r="BK47" s="71">
        <v>0</v>
      </c>
      <c r="BL47" s="71">
        <v>7.9380000000000006</v>
      </c>
      <c r="BM47" s="71">
        <v>0</v>
      </c>
      <c r="BN47" s="72"/>
      <c r="BO47" s="71">
        <v>1</v>
      </c>
      <c r="BP47" s="71">
        <v>0</v>
      </c>
      <c r="BQ47" s="71">
        <v>12</v>
      </c>
      <c r="BR47" s="71">
        <v>0</v>
      </c>
      <c r="BS47" s="71">
        <v>2</v>
      </c>
      <c r="BT47" s="71">
        <v>0</v>
      </c>
      <c r="BU47"/>
      <c r="BV47" s="70">
        <v>115.895</v>
      </c>
      <c r="BW47" s="70">
        <v>0</v>
      </c>
      <c r="BX47" s="70">
        <v>0</v>
      </c>
      <c r="BY47" s="70">
        <v>0</v>
      </c>
      <c r="BZ47" s="70">
        <v>0</v>
      </c>
      <c r="CA47" s="70">
        <v>0</v>
      </c>
      <c r="CB47" s="70">
        <v>0</v>
      </c>
      <c r="CC47" s="70">
        <v>0</v>
      </c>
      <c r="CD47" s="70">
        <v>0</v>
      </c>
    </row>
    <row r="48" spans="1:82">
      <c r="A48" s="70" t="s">
        <v>1771</v>
      </c>
      <c r="B48" s="70">
        <v>51</v>
      </c>
      <c r="C48" s="70">
        <v>19</v>
      </c>
      <c r="D48" s="70">
        <v>3</v>
      </c>
      <c r="E48" s="70">
        <v>2022</v>
      </c>
      <c r="F48" s="70" t="s">
        <v>161</v>
      </c>
      <c r="G48" s="70" t="s">
        <v>1752</v>
      </c>
      <c r="H48" s="70" t="s">
        <v>1753</v>
      </c>
      <c r="I48" s="148"/>
      <c r="J48" s="71">
        <v>203.17324479573097</v>
      </c>
      <c r="K48" s="71">
        <v>4.0294157253122087</v>
      </c>
      <c r="L48" s="71">
        <v>14.545429837985896</v>
      </c>
      <c r="M48" s="71">
        <v>97.678592311963882</v>
      </c>
      <c r="N48" s="71">
        <v>154.22152528887665</v>
      </c>
      <c r="O48" s="71">
        <v>96.357501191530474</v>
      </c>
      <c r="P48" s="71">
        <v>84.451826684680213</v>
      </c>
      <c r="Q48" s="71">
        <v>5.6871211353968754</v>
      </c>
      <c r="R48" s="71">
        <v>0</v>
      </c>
      <c r="S48" s="71">
        <v>10.443478649090411</v>
      </c>
      <c r="T48" s="72"/>
      <c r="U48" s="71">
        <v>59012474</v>
      </c>
      <c r="V48" s="71">
        <v>1912</v>
      </c>
      <c r="W48" s="71">
        <v>778</v>
      </c>
      <c r="X48" s="71">
        <v>26160</v>
      </c>
      <c r="Y48" s="71">
        <v>41226</v>
      </c>
      <c r="Z48" s="71">
        <v>67359</v>
      </c>
      <c r="AA48" s="71">
        <v>18452</v>
      </c>
      <c r="AB48" s="71">
        <v>96605</v>
      </c>
      <c r="AC48" s="71">
        <v>0</v>
      </c>
      <c r="AD48" s="71">
        <v>10.443478649090411</v>
      </c>
      <c r="AE48" s="72"/>
      <c r="AF48" s="71">
        <v>316279639.40343374</v>
      </c>
      <c r="AG48" s="71">
        <v>3007922.7079223688</v>
      </c>
      <c r="AH48" s="71">
        <v>4163647.2157216468</v>
      </c>
      <c r="AI48" s="71">
        <v>160655785.54999959</v>
      </c>
      <c r="AJ48" s="71">
        <v>198034938.08977252</v>
      </c>
      <c r="AK48" s="71">
        <v>0</v>
      </c>
      <c r="AL48" s="71">
        <v>0</v>
      </c>
      <c r="AM48" s="71">
        <v>12474342.276199399</v>
      </c>
      <c r="AN48" s="71">
        <v>0</v>
      </c>
      <c r="AO48" s="71">
        <v>0</v>
      </c>
      <c r="AP48" s="71">
        <v>694616275.24304914</v>
      </c>
      <c r="AQ48" s="72"/>
      <c r="AR48" s="71">
        <v>5242</v>
      </c>
      <c r="AS48" s="71">
        <v>921</v>
      </c>
      <c r="AT48" s="71">
        <v>0</v>
      </c>
      <c r="AU48" s="71">
        <v>2</v>
      </c>
      <c r="AV48" s="71">
        <v>0</v>
      </c>
      <c r="AW48" s="71">
        <v>2</v>
      </c>
      <c r="AX48" s="71"/>
      <c r="AY48" s="72"/>
      <c r="AZ48" s="71">
        <v>24591.799999999937</v>
      </c>
      <c r="BA48" s="71">
        <v>33492.300000000017</v>
      </c>
      <c r="BB48" s="71">
        <v>0</v>
      </c>
      <c r="BC48" s="71">
        <v>211.2</v>
      </c>
      <c r="BD48" s="71">
        <v>0</v>
      </c>
      <c r="BE48" s="71">
        <v>3468.37</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1772</v>
      </c>
      <c r="B49" s="70">
        <v>51</v>
      </c>
      <c r="C49" s="70">
        <v>20</v>
      </c>
      <c r="D49" s="70">
        <v>3</v>
      </c>
      <c r="E49" s="70">
        <v>2023</v>
      </c>
      <c r="F49" s="70" t="s">
        <v>1539</v>
      </c>
      <c r="G49" s="70" t="s">
        <v>1752</v>
      </c>
      <c r="H49" s="70" t="s">
        <v>1753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5514</v>
      </c>
      <c r="AS49" s="71">
        <v>927</v>
      </c>
      <c r="AT49" s="71">
        <v>0</v>
      </c>
      <c r="AU49" s="71">
        <v>2</v>
      </c>
      <c r="AV49" s="71">
        <v>0</v>
      </c>
      <c r="AW49" s="71">
        <v>2</v>
      </c>
      <c r="AX49" s="71"/>
      <c r="AY49" s="72"/>
      <c r="AZ49" s="71">
        <v>26314.899999999965</v>
      </c>
      <c r="BA49" s="71">
        <v>34208.100000000028</v>
      </c>
      <c r="BB49" s="71">
        <v>0</v>
      </c>
      <c r="BC49" s="71">
        <v>211.2</v>
      </c>
      <c r="BD49" s="71">
        <v>0</v>
      </c>
      <c r="BE49" s="71">
        <v>3981.13</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1773</v>
      </c>
      <c r="B50" s="70">
        <v>51</v>
      </c>
      <c r="C50" s="70">
        <v>21</v>
      </c>
      <c r="D50" s="70">
        <v>3</v>
      </c>
      <c r="E50" s="70">
        <v>2024</v>
      </c>
      <c r="F50" s="70" t="s">
        <v>1554</v>
      </c>
      <c r="G50" s="70" t="s">
        <v>1752</v>
      </c>
      <c r="H50" s="70" t="s">
        <v>1753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1774</v>
      </c>
      <c r="B51" s="70">
        <v>290</v>
      </c>
      <c r="C51" s="70">
        <v>1</v>
      </c>
      <c r="D51" s="70">
        <v>18</v>
      </c>
      <c r="E51" s="70">
        <v>1990</v>
      </c>
      <c r="F51" s="70" t="s">
        <v>787</v>
      </c>
      <c r="G51" s="70" t="s">
        <v>1775</v>
      </c>
      <c r="H51" s="70" t="s">
        <v>1776</v>
      </c>
      <c r="I51" s="148"/>
      <c r="J51" s="71">
        <v>202.37154217248909</v>
      </c>
      <c r="K51" s="71">
        <v>22.835500655375451</v>
      </c>
      <c r="L51" s="71">
        <v>17.84424425283267</v>
      </c>
      <c r="M51" s="71">
        <v>97.852541580854464</v>
      </c>
      <c r="N51" s="71">
        <v>133.94292071948641</v>
      </c>
      <c r="O51" s="71">
        <v>88.212906542757807</v>
      </c>
      <c r="P51" s="71">
        <v>127.8771886538123</v>
      </c>
      <c r="Q51" s="71">
        <v>6.7995729076148503</v>
      </c>
      <c r="R51" s="71">
        <v>0</v>
      </c>
      <c r="S51" s="71">
        <v>6.12972827683903</v>
      </c>
      <c r="T51" s="72"/>
      <c r="U51" s="71">
        <v>30128500</v>
      </c>
      <c r="V51" s="71">
        <v>6659</v>
      </c>
      <c r="W51" s="71">
        <v>254</v>
      </c>
      <c r="X51" s="71">
        <v>33675</v>
      </c>
      <c r="Y51" s="71">
        <v>33290</v>
      </c>
      <c r="Z51" s="71">
        <v>36283</v>
      </c>
      <c r="AA51" s="71">
        <v>31050</v>
      </c>
      <c r="AB51" s="71">
        <v>110402</v>
      </c>
      <c r="AC51" s="71">
        <v>0</v>
      </c>
      <c r="AD51" s="71">
        <v>6.12972827683903</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1777</v>
      </c>
      <c r="B52" s="70">
        <v>291</v>
      </c>
      <c r="C52" s="70">
        <v>2</v>
      </c>
      <c r="D52" s="70">
        <v>18</v>
      </c>
      <c r="E52" s="70">
        <v>2005</v>
      </c>
      <c r="F52" s="70" t="s">
        <v>789</v>
      </c>
      <c r="G52" s="70" t="s">
        <v>1775</v>
      </c>
      <c r="H52" s="70" t="s">
        <v>1776</v>
      </c>
      <c r="I52" s="148"/>
      <c r="J52" s="71">
        <v>145.24868012417991</v>
      </c>
      <c r="K52" s="71">
        <v>15.29126256446968</v>
      </c>
      <c r="L52" s="71">
        <v>18.770764412702849</v>
      </c>
      <c r="M52" s="71">
        <v>170.61885646944219</v>
      </c>
      <c r="N52" s="71">
        <v>199.4169621413354</v>
      </c>
      <c r="O52" s="71">
        <v>134.07258646045949</v>
      </c>
      <c r="P52" s="71">
        <v>124.5851384115478</v>
      </c>
      <c r="Q52" s="71">
        <v>6.3563245690249897</v>
      </c>
      <c r="R52" s="71">
        <v>0</v>
      </c>
      <c r="S52" s="71">
        <v>2.3588497289284902</v>
      </c>
      <c r="T52" s="72"/>
      <c r="U52" s="71">
        <v>26171888</v>
      </c>
      <c r="V52" s="71">
        <v>5874</v>
      </c>
      <c r="W52" s="71">
        <v>251</v>
      </c>
      <c r="X52" s="71">
        <v>31313</v>
      </c>
      <c r="Y52" s="71">
        <v>37263</v>
      </c>
      <c r="Z52" s="71">
        <v>63814</v>
      </c>
      <c r="AA52" s="71">
        <v>24775</v>
      </c>
      <c r="AB52" s="71">
        <v>107891</v>
      </c>
      <c r="AC52" s="71">
        <v>0</v>
      </c>
      <c r="AD52" s="71">
        <v>2.3588497289284902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1778</v>
      </c>
      <c r="B53" s="70">
        <v>292</v>
      </c>
      <c r="C53" s="70">
        <v>3</v>
      </c>
      <c r="D53" s="70">
        <v>18</v>
      </c>
      <c r="E53" s="70">
        <v>2006</v>
      </c>
      <c r="F53" s="70" t="s">
        <v>790</v>
      </c>
      <c r="G53" s="70" t="s">
        <v>1775</v>
      </c>
      <c r="H53" s="70" t="s">
        <v>1776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1779</v>
      </c>
      <c r="B54" s="70">
        <v>293</v>
      </c>
      <c r="C54" s="70">
        <v>4</v>
      </c>
      <c r="D54" s="70">
        <v>18</v>
      </c>
      <c r="E54" s="70">
        <v>2007</v>
      </c>
      <c r="F54" s="70" t="s">
        <v>791</v>
      </c>
      <c r="G54" s="70" t="s">
        <v>1775</v>
      </c>
      <c r="H54" s="70" t="s">
        <v>1776</v>
      </c>
      <c r="I54" s="148"/>
      <c r="J54" s="71">
        <v>170.2911111360323</v>
      </c>
      <c r="K54" s="71">
        <v>14.158098651409761</v>
      </c>
      <c r="L54" s="71">
        <v>26.896111974635691</v>
      </c>
      <c r="M54" s="71">
        <v>169.58621588283529</v>
      </c>
      <c r="N54" s="71">
        <v>177.10014879126811</v>
      </c>
      <c r="O54" s="71">
        <v>129.660732925258</v>
      </c>
      <c r="P54" s="71">
        <v>122.76029390572231</v>
      </c>
      <c r="Q54" s="71">
        <v>6.6374378735499802</v>
      </c>
      <c r="R54" s="71">
        <v>0</v>
      </c>
      <c r="S54" s="71">
        <v>2.3248621511735288</v>
      </c>
      <c r="T54" s="72"/>
      <c r="U54" s="71">
        <v>31390767</v>
      </c>
      <c r="V54" s="71">
        <v>5291</v>
      </c>
      <c r="W54" s="71">
        <v>438</v>
      </c>
      <c r="X54" s="71">
        <v>36315</v>
      </c>
      <c r="Y54" s="71">
        <v>37698</v>
      </c>
      <c r="Z54" s="71">
        <v>64155</v>
      </c>
      <c r="AA54" s="71">
        <v>24040</v>
      </c>
      <c r="AB54" s="71">
        <v>106705</v>
      </c>
      <c r="AC54" s="71">
        <v>0</v>
      </c>
      <c r="AD54" s="71">
        <v>2.3248621511735288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1780</v>
      </c>
      <c r="B55" s="70">
        <v>294</v>
      </c>
      <c r="C55" s="70">
        <v>5</v>
      </c>
      <c r="D55" s="70">
        <v>18</v>
      </c>
      <c r="E55" s="70">
        <v>2008</v>
      </c>
      <c r="F55" s="70" t="s">
        <v>792</v>
      </c>
      <c r="G55" s="70" t="s">
        <v>1775</v>
      </c>
      <c r="H55" s="70" t="s">
        <v>1776</v>
      </c>
      <c r="I55" s="148"/>
      <c r="J55" s="71">
        <v>142.9958489496415</v>
      </c>
      <c r="K55" s="71">
        <v>10.49519534855145</v>
      </c>
      <c r="L55" s="71">
        <v>24.435741632067192</v>
      </c>
      <c r="M55" s="71">
        <v>183.45903259215169</v>
      </c>
      <c r="N55" s="71">
        <v>161.3112644806636</v>
      </c>
      <c r="O55" s="71">
        <v>125.73669055718349</v>
      </c>
      <c r="P55" s="71">
        <v>120.6974333425718</v>
      </c>
      <c r="Q55" s="71">
        <v>6.4883575593784197</v>
      </c>
      <c r="R55" s="71">
        <v>0</v>
      </c>
      <c r="S55" s="71">
        <v>2.1647180932062939</v>
      </c>
      <c r="T55" s="72"/>
      <c r="U55" s="71">
        <v>30587738</v>
      </c>
      <c r="V55" s="71">
        <v>5291</v>
      </c>
      <c r="W55" s="71">
        <v>438</v>
      </c>
      <c r="X55" s="71">
        <v>36315</v>
      </c>
      <c r="Y55" s="71">
        <v>37781</v>
      </c>
      <c r="Z55" s="71">
        <v>64397</v>
      </c>
      <c r="AA55" s="71">
        <v>23663</v>
      </c>
      <c r="AB55" s="71">
        <v>106024</v>
      </c>
      <c r="AC55" s="71">
        <v>0</v>
      </c>
      <c r="AD55" s="71">
        <v>2.1647180932062939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1781</v>
      </c>
      <c r="B56" s="70">
        <v>295</v>
      </c>
      <c r="C56" s="70">
        <v>6</v>
      </c>
      <c r="D56" s="70">
        <v>18</v>
      </c>
      <c r="E56" s="70">
        <v>2009</v>
      </c>
      <c r="F56" s="70" t="s">
        <v>176</v>
      </c>
      <c r="G56" s="70" t="s">
        <v>1775</v>
      </c>
      <c r="H56" s="70" t="s">
        <v>1776</v>
      </c>
      <c r="I56" s="148"/>
      <c r="J56" s="71">
        <v>143.5903174451569</v>
      </c>
      <c r="K56" s="71">
        <v>11.34662358149982</v>
      </c>
      <c r="L56" s="71">
        <v>29.5157336581069</v>
      </c>
      <c r="M56" s="71">
        <v>194.9000670041539</v>
      </c>
      <c r="N56" s="71">
        <v>163.08736285348439</v>
      </c>
      <c r="O56" s="71">
        <v>127.6397280238594</v>
      </c>
      <c r="P56" s="71">
        <v>115.0346821051083</v>
      </c>
      <c r="Q56" s="71">
        <v>6.1524117141631898</v>
      </c>
      <c r="R56" s="71">
        <v>0</v>
      </c>
      <c r="S56" s="71">
        <v>2.1073060024898269</v>
      </c>
      <c r="T56" s="72"/>
      <c r="U56" s="71">
        <v>22816816</v>
      </c>
      <c r="V56" s="71">
        <v>5481</v>
      </c>
      <c r="W56" s="71">
        <v>737</v>
      </c>
      <c r="X56" s="71">
        <v>39337</v>
      </c>
      <c r="Y56" s="71">
        <v>37903</v>
      </c>
      <c r="Z56" s="71">
        <v>64525</v>
      </c>
      <c r="AA56" s="71">
        <v>23153</v>
      </c>
      <c r="AB56" s="71">
        <v>105535</v>
      </c>
      <c r="AC56" s="71">
        <v>0</v>
      </c>
      <c r="AD56" s="71">
        <v>2.1073060024898269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61.759</v>
      </c>
      <c r="BK56" s="71">
        <v>0</v>
      </c>
      <c r="BL56" s="71">
        <v>10.76</v>
      </c>
      <c r="BM56" s="71">
        <v>0</v>
      </c>
      <c r="BN56" s="72"/>
      <c r="BO56" s="71">
        <v>0</v>
      </c>
      <c r="BP56" s="71">
        <v>0</v>
      </c>
      <c r="BQ56" s="71">
        <v>7</v>
      </c>
      <c r="BR56" s="71">
        <v>0</v>
      </c>
      <c r="BS56" s="71">
        <v>2</v>
      </c>
      <c r="BT56" s="71">
        <v>0</v>
      </c>
      <c r="BU56"/>
      <c r="BV56" s="70">
        <v>59.649000000000001</v>
      </c>
      <c r="BW56" s="70">
        <v>0</v>
      </c>
      <c r="BX56" s="70">
        <v>0</v>
      </c>
      <c r="BY56" s="70">
        <v>0</v>
      </c>
      <c r="BZ56" s="70">
        <v>0</v>
      </c>
      <c r="CA56" s="70">
        <v>7.54</v>
      </c>
      <c r="CB56" s="70">
        <v>5.33</v>
      </c>
      <c r="CC56" s="70">
        <v>0</v>
      </c>
      <c r="CD56" s="70">
        <v>0</v>
      </c>
    </row>
    <row r="57" spans="1:82">
      <c r="A57" s="70" t="s">
        <v>1782</v>
      </c>
      <c r="B57" s="70">
        <v>296</v>
      </c>
      <c r="C57" s="70">
        <v>7</v>
      </c>
      <c r="D57" s="70">
        <v>18</v>
      </c>
      <c r="E57" s="70">
        <v>2010</v>
      </c>
      <c r="F57" s="70" t="s">
        <v>177</v>
      </c>
      <c r="G57" s="70" t="s">
        <v>1775</v>
      </c>
      <c r="H57" s="70" t="s">
        <v>1776</v>
      </c>
      <c r="I57" s="148"/>
      <c r="J57" s="71">
        <v>143.96102412870519</v>
      </c>
      <c r="K57" s="71">
        <v>12.15550984249955</v>
      </c>
      <c r="L57" s="71">
        <v>30.057176923728381</v>
      </c>
      <c r="M57" s="71">
        <v>201.37022481797919</v>
      </c>
      <c r="N57" s="71">
        <v>173.93001154535119</v>
      </c>
      <c r="O57" s="71">
        <v>127.21671965250999</v>
      </c>
      <c r="P57" s="71">
        <v>116.2128922560852</v>
      </c>
      <c r="Q57" s="71">
        <v>6.3843194352046098</v>
      </c>
      <c r="R57" s="71">
        <v>0</v>
      </c>
      <c r="S57" s="71">
        <v>1.8474044174464539</v>
      </c>
      <c r="T57" s="72"/>
      <c r="U57" s="71">
        <v>26713109</v>
      </c>
      <c r="V57" s="71">
        <v>5481</v>
      </c>
      <c r="W57" s="71">
        <v>737</v>
      </c>
      <c r="X57" s="71">
        <v>39337</v>
      </c>
      <c r="Y57" s="71">
        <v>37982</v>
      </c>
      <c r="Z57" s="71">
        <v>64610</v>
      </c>
      <c r="AA57" s="71">
        <v>22806</v>
      </c>
      <c r="AB57" s="71">
        <v>104938</v>
      </c>
      <c r="AC57" s="71">
        <v>0</v>
      </c>
      <c r="AD57" s="71">
        <v>1.8474044174464539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59.276000000000003</v>
      </c>
      <c r="BK57" s="71">
        <v>0</v>
      </c>
      <c r="BL57" s="71">
        <v>11.076000000000001</v>
      </c>
      <c r="BM57" s="71">
        <v>0</v>
      </c>
      <c r="BN57" s="72"/>
      <c r="BO57" s="71">
        <v>0</v>
      </c>
      <c r="BP57" s="71">
        <v>0</v>
      </c>
      <c r="BQ57" s="71">
        <v>7</v>
      </c>
      <c r="BR57" s="71">
        <v>0</v>
      </c>
      <c r="BS57" s="71">
        <v>2</v>
      </c>
      <c r="BT57" s="71">
        <v>0</v>
      </c>
      <c r="BU57"/>
      <c r="BV57" s="70">
        <v>64.891999999999996</v>
      </c>
      <c r="BW57" s="70">
        <v>0</v>
      </c>
      <c r="BX57" s="70">
        <v>0</v>
      </c>
      <c r="BY57" s="70">
        <v>0</v>
      </c>
      <c r="BZ57" s="70">
        <v>0</v>
      </c>
      <c r="CA57" s="70">
        <v>5.46</v>
      </c>
      <c r="CB57" s="70">
        <v>0</v>
      </c>
      <c r="CC57" s="70">
        <v>0</v>
      </c>
      <c r="CD57" s="70">
        <v>0</v>
      </c>
    </row>
    <row r="58" spans="1:82">
      <c r="A58" s="70" t="s">
        <v>1783</v>
      </c>
      <c r="B58" s="70">
        <v>297</v>
      </c>
      <c r="C58" s="70">
        <v>8</v>
      </c>
      <c r="D58" s="70">
        <v>18</v>
      </c>
      <c r="E58" s="70">
        <v>2011</v>
      </c>
      <c r="F58" s="70" t="s">
        <v>178</v>
      </c>
      <c r="G58" s="70" t="s">
        <v>1775</v>
      </c>
      <c r="H58" s="70" t="s">
        <v>1776</v>
      </c>
      <c r="I58" s="148"/>
      <c r="J58" s="71">
        <v>135.75784467829601</v>
      </c>
      <c r="K58" s="71">
        <v>15.2567457194545</v>
      </c>
      <c r="L58" s="71">
        <v>26.818858703735231</v>
      </c>
      <c r="M58" s="71">
        <v>221.6103574497549</v>
      </c>
      <c r="N58" s="71">
        <v>164.28623988315999</v>
      </c>
      <c r="O58" s="71">
        <v>125.64292689417955</v>
      </c>
      <c r="P58" s="71">
        <v>112.07267085459935</v>
      </c>
      <c r="Q58" s="71">
        <v>7.3308341408923896</v>
      </c>
      <c r="R58" s="71">
        <v>0</v>
      </c>
      <c r="S58" s="71">
        <v>1.8549700954320629</v>
      </c>
      <c r="T58" s="72"/>
      <c r="U58" s="71">
        <v>23887372</v>
      </c>
      <c r="V58" s="71">
        <v>5481</v>
      </c>
      <c r="W58" s="71">
        <v>737</v>
      </c>
      <c r="X58" s="71">
        <v>39337</v>
      </c>
      <c r="Y58" s="71">
        <v>38204</v>
      </c>
      <c r="Z58" s="71">
        <v>65197</v>
      </c>
      <c r="AA58" s="71">
        <v>22648</v>
      </c>
      <c r="AB58" s="71">
        <v>104462</v>
      </c>
      <c r="AC58" s="71">
        <v>0</v>
      </c>
      <c r="AD58" s="71">
        <v>1.8549700954320629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58.207999999999998</v>
      </c>
      <c r="BK58" s="71">
        <v>0</v>
      </c>
      <c r="BL58" s="71">
        <v>10.135999999999999</v>
      </c>
      <c r="BM58" s="71">
        <v>0</v>
      </c>
      <c r="BN58" s="72"/>
      <c r="BO58" s="71">
        <v>0</v>
      </c>
      <c r="BP58" s="71">
        <v>0</v>
      </c>
      <c r="BQ58" s="71">
        <v>9</v>
      </c>
      <c r="BR58" s="71">
        <v>0</v>
      </c>
      <c r="BS58" s="71">
        <v>2</v>
      </c>
      <c r="BT58" s="71">
        <v>0</v>
      </c>
      <c r="BU58"/>
      <c r="BV58" s="70">
        <v>61.567</v>
      </c>
      <c r="BW58" s="70">
        <v>0</v>
      </c>
      <c r="BX58" s="70">
        <v>0</v>
      </c>
      <c r="BY58" s="70">
        <v>0</v>
      </c>
      <c r="BZ58" s="70">
        <v>0</v>
      </c>
      <c r="CA58" s="70">
        <v>3.6589999999999998</v>
      </c>
      <c r="CB58" s="70">
        <v>3.1139999999999999</v>
      </c>
      <c r="CC58" s="70">
        <v>4.0000000000000001E-3</v>
      </c>
      <c r="CD58" s="70">
        <v>0</v>
      </c>
    </row>
    <row r="59" spans="1:82">
      <c r="A59" s="70" t="s">
        <v>1784</v>
      </c>
      <c r="B59" s="70">
        <v>298</v>
      </c>
      <c r="C59" s="70">
        <v>9</v>
      </c>
      <c r="D59" s="70">
        <v>18</v>
      </c>
      <c r="E59" s="70">
        <v>2012</v>
      </c>
      <c r="F59" s="70" t="s">
        <v>179</v>
      </c>
      <c r="G59" s="70" t="s">
        <v>1775</v>
      </c>
      <c r="H59" s="70" t="s">
        <v>1776</v>
      </c>
      <c r="I59" s="148"/>
      <c r="J59" s="71">
        <v>144.05281588488819</v>
      </c>
      <c r="K59" s="71">
        <v>13.771143260508021</v>
      </c>
      <c r="L59" s="71">
        <v>27.268416777695499</v>
      </c>
      <c r="M59" s="71">
        <v>199.51776737781969</v>
      </c>
      <c r="N59" s="71">
        <v>163.05527075261651</v>
      </c>
      <c r="O59" s="71">
        <v>125.78610529417011</v>
      </c>
      <c r="P59" s="71">
        <v>111.27206792587225</v>
      </c>
      <c r="Q59" s="71">
        <v>8.0808499013493496</v>
      </c>
      <c r="R59" s="71">
        <v>0</v>
      </c>
      <c r="S59" s="71">
        <v>2.3586935785610228</v>
      </c>
      <c r="T59" s="72"/>
      <c r="U59" s="71">
        <v>26008017</v>
      </c>
      <c r="V59" s="71">
        <v>5481</v>
      </c>
      <c r="W59" s="71">
        <v>737</v>
      </c>
      <c r="X59" s="71">
        <v>39337</v>
      </c>
      <c r="Y59" s="71">
        <v>39147</v>
      </c>
      <c r="Z59" s="71">
        <v>65789</v>
      </c>
      <c r="AA59" s="71">
        <v>22359</v>
      </c>
      <c r="AB59" s="71">
        <v>105984</v>
      </c>
      <c r="AC59" s="71">
        <v>0</v>
      </c>
      <c r="AD59" s="71">
        <v>2.3586935785610228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62.484000000000002</v>
      </c>
      <c r="BK59" s="71">
        <v>0</v>
      </c>
      <c r="BL59" s="71">
        <v>11.004</v>
      </c>
      <c r="BM59" s="71">
        <v>0</v>
      </c>
      <c r="BN59" s="72"/>
      <c r="BO59" s="71">
        <v>0</v>
      </c>
      <c r="BP59" s="71">
        <v>0</v>
      </c>
      <c r="BQ59" s="71">
        <v>10</v>
      </c>
      <c r="BR59" s="71">
        <v>0</v>
      </c>
      <c r="BS59" s="71">
        <v>2</v>
      </c>
      <c r="BT59" s="71">
        <v>0</v>
      </c>
      <c r="BU59"/>
      <c r="BV59" s="70">
        <v>66.052000000000007</v>
      </c>
      <c r="BW59" s="70">
        <v>0</v>
      </c>
      <c r="BX59" s="70">
        <v>0</v>
      </c>
      <c r="BY59" s="70">
        <v>0</v>
      </c>
      <c r="BZ59" s="70">
        <v>0</v>
      </c>
      <c r="CA59" s="70">
        <v>3.6139999999999999</v>
      </c>
      <c r="CB59" s="70">
        <v>3.8220000000000001</v>
      </c>
      <c r="CC59" s="70">
        <v>0</v>
      </c>
      <c r="CD59" s="70">
        <v>0</v>
      </c>
    </row>
    <row r="60" spans="1:82">
      <c r="A60" s="70" t="s">
        <v>1785</v>
      </c>
      <c r="B60" s="70">
        <v>299</v>
      </c>
      <c r="C60" s="70">
        <v>10</v>
      </c>
      <c r="D60" s="70">
        <v>18</v>
      </c>
      <c r="E60" s="70">
        <v>2013</v>
      </c>
      <c r="F60" s="70" t="s">
        <v>180</v>
      </c>
      <c r="G60" s="70" t="s">
        <v>1775</v>
      </c>
      <c r="H60" s="70" t="s">
        <v>1776</v>
      </c>
      <c r="I60" s="148"/>
      <c r="J60" s="71">
        <v>150.60203919742781</v>
      </c>
      <c r="K60" s="71">
        <v>11.327937838111801</v>
      </c>
      <c r="L60" s="71">
        <v>27.719336042753142</v>
      </c>
      <c r="M60" s="71">
        <v>192.33885421780269</v>
      </c>
      <c r="N60" s="71">
        <v>174.61015339699389</v>
      </c>
      <c r="O60" s="71">
        <v>121.7881946735851</v>
      </c>
      <c r="P60" s="71">
        <v>111.23676376805109</v>
      </c>
      <c r="Q60" s="71">
        <v>8.1647316854852505</v>
      </c>
      <c r="R60" s="71">
        <v>0</v>
      </c>
      <c r="S60" s="71">
        <v>2.1937673316952582</v>
      </c>
      <c r="T60" s="72"/>
      <c r="U60" s="71">
        <v>27001187</v>
      </c>
      <c r="V60" s="71">
        <v>5481</v>
      </c>
      <c r="W60" s="71">
        <v>737</v>
      </c>
      <c r="X60" s="71">
        <v>39337</v>
      </c>
      <c r="Y60" s="71">
        <v>39169</v>
      </c>
      <c r="Z60" s="71">
        <v>66542</v>
      </c>
      <c r="AA60" s="71">
        <v>22268</v>
      </c>
      <c r="AB60" s="71">
        <v>105549</v>
      </c>
      <c r="AC60" s="71">
        <v>0</v>
      </c>
      <c r="AD60" s="71">
        <v>2.1937673316952582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54.366</v>
      </c>
      <c r="BK60" s="71">
        <v>0</v>
      </c>
      <c r="BL60" s="71">
        <v>13.843999999999999</v>
      </c>
      <c r="BM60" s="71">
        <v>0</v>
      </c>
      <c r="BN60" s="72"/>
      <c r="BO60" s="71">
        <v>0</v>
      </c>
      <c r="BP60" s="71">
        <v>0</v>
      </c>
      <c r="BQ60" s="71">
        <v>7</v>
      </c>
      <c r="BR60" s="71">
        <v>0</v>
      </c>
      <c r="BS60" s="71">
        <v>3</v>
      </c>
      <c r="BT60" s="71">
        <v>0</v>
      </c>
      <c r="BU60"/>
      <c r="BV60" s="70">
        <v>63.036000000000001</v>
      </c>
      <c r="BW60" s="70">
        <v>0</v>
      </c>
      <c r="BX60" s="70">
        <v>0</v>
      </c>
      <c r="BY60" s="70">
        <v>0</v>
      </c>
      <c r="BZ60" s="70">
        <v>0</v>
      </c>
      <c r="CA60" s="70">
        <v>0</v>
      </c>
      <c r="CB60" s="70">
        <v>5.1740000000000004</v>
      </c>
      <c r="CC60" s="70">
        <v>0</v>
      </c>
      <c r="CD60" s="70">
        <v>0</v>
      </c>
    </row>
    <row r="61" spans="1:82">
      <c r="A61" s="70" t="s">
        <v>1786</v>
      </c>
      <c r="B61" s="70">
        <v>300</v>
      </c>
      <c r="C61" s="70">
        <v>11</v>
      </c>
      <c r="D61" s="70">
        <v>18</v>
      </c>
      <c r="E61" s="70">
        <v>2014</v>
      </c>
      <c r="F61" s="70" t="s">
        <v>181</v>
      </c>
      <c r="G61" s="70" t="s">
        <v>1775</v>
      </c>
      <c r="H61" s="70" t="s">
        <v>1776</v>
      </c>
      <c r="I61" s="148"/>
      <c r="J61" s="71">
        <v>143.26073349914941</v>
      </c>
      <c r="K61" s="71">
        <v>11.251660762681871</v>
      </c>
      <c r="L61" s="71">
        <v>13.407518541060661</v>
      </c>
      <c r="M61" s="71">
        <v>191.02594615823671</v>
      </c>
      <c r="N61" s="71">
        <v>174.09188177538419</v>
      </c>
      <c r="O61" s="71">
        <v>116.12738890696411</v>
      </c>
      <c r="P61" s="71">
        <v>111.72959288303568</v>
      </c>
      <c r="Q61" s="71">
        <v>7.7773911521173797</v>
      </c>
      <c r="R61" s="71">
        <v>0</v>
      </c>
      <c r="S61" s="71">
        <v>2.0480384265642009</v>
      </c>
      <c r="T61" s="72"/>
      <c r="U61" s="71">
        <v>28116341</v>
      </c>
      <c r="V61" s="71">
        <v>4636</v>
      </c>
      <c r="W61" s="71">
        <v>495</v>
      </c>
      <c r="X61" s="71">
        <v>39244</v>
      </c>
      <c r="Y61" s="71">
        <v>39392</v>
      </c>
      <c r="Z61" s="71">
        <v>66826</v>
      </c>
      <c r="AA61" s="71">
        <v>22251</v>
      </c>
      <c r="AB61" s="71">
        <v>104792</v>
      </c>
      <c r="AC61" s="71">
        <v>0</v>
      </c>
      <c r="AD61" s="71">
        <v>2.0480384265642009</v>
      </c>
      <c r="AE61" s="72"/>
      <c r="AF61" s="71"/>
      <c r="AG61" s="71"/>
      <c r="AH61" s="71"/>
      <c r="AI61" s="71"/>
      <c r="AJ61" s="71"/>
      <c r="AK61" s="71"/>
      <c r="AL61" s="71"/>
      <c r="AM61" s="71"/>
      <c r="AN61" s="71"/>
      <c r="AO61" s="71"/>
      <c r="AP61" s="71"/>
      <c r="AQ61" s="72"/>
      <c r="AR61" s="71">
        <v>3666</v>
      </c>
      <c r="AS61" s="71">
        <v>547</v>
      </c>
      <c r="AT61" s="71">
        <v>0</v>
      </c>
      <c r="AU61" s="71">
        <v>0</v>
      </c>
      <c r="AV61" s="71">
        <v>0</v>
      </c>
      <c r="AW61" s="71">
        <v>0</v>
      </c>
      <c r="AX61" s="71"/>
      <c r="AY61" s="72"/>
      <c r="AZ61" s="71">
        <v>15445</v>
      </c>
      <c r="BA61" s="71">
        <v>17542.5</v>
      </c>
      <c r="BB61" s="71">
        <v>0</v>
      </c>
      <c r="BC61" s="71">
        <v>0</v>
      </c>
      <c r="BD61" s="71">
        <v>0</v>
      </c>
      <c r="BE61" s="71">
        <v>0</v>
      </c>
      <c r="BF61" s="71"/>
      <c r="BG61" s="72"/>
      <c r="BH61" s="71">
        <v>0</v>
      </c>
      <c r="BI61" s="71">
        <v>0</v>
      </c>
      <c r="BJ61" s="71">
        <v>54.018000000000001</v>
      </c>
      <c r="BK61" s="71">
        <v>0</v>
      </c>
      <c r="BL61" s="71">
        <v>7.7829999999999995</v>
      </c>
      <c r="BM61" s="71">
        <v>0</v>
      </c>
      <c r="BN61" s="72"/>
      <c r="BO61" s="71">
        <v>0</v>
      </c>
      <c r="BP61" s="71">
        <v>0</v>
      </c>
      <c r="BQ61" s="71">
        <v>7</v>
      </c>
      <c r="BR61" s="71">
        <v>0</v>
      </c>
      <c r="BS61" s="71">
        <v>2</v>
      </c>
      <c r="BT61" s="71">
        <v>0</v>
      </c>
      <c r="BU61"/>
      <c r="BV61" s="70">
        <v>57.225000000000001</v>
      </c>
      <c r="BW61" s="70">
        <v>0</v>
      </c>
      <c r="BX61" s="70">
        <v>0</v>
      </c>
      <c r="BY61" s="70">
        <v>0</v>
      </c>
      <c r="BZ61" s="70">
        <v>0</v>
      </c>
      <c r="CA61" s="70">
        <v>0</v>
      </c>
      <c r="CB61" s="70">
        <v>4.5759999999999996</v>
      </c>
      <c r="CC61" s="70">
        <v>0</v>
      </c>
      <c r="CD61" s="70">
        <v>0</v>
      </c>
    </row>
    <row r="62" spans="1:82">
      <c r="A62" s="70" t="s">
        <v>1787</v>
      </c>
      <c r="B62" s="70">
        <v>301</v>
      </c>
      <c r="C62" s="70">
        <v>12</v>
      </c>
      <c r="D62" s="70">
        <v>18</v>
      </c>
      <c r="E62" s="70">
        <v>2015</v>
      </c>
      <c r="F62" s="70" t="s">
        <v>182</v>
      </c>
      <c r="G62" s="70" t="s">
        <v>1775</v>
      </c>
      <c r="H62" s="70" t="s">
        <v>1776</v>
      </c>
      <c r="I62" s="148"/>
      <c r="J62" s="71">
        <v>122.9549419924904</v>
      </c>
      <c r="K62" s="71">
        <v>10.47077975718415</v>
      </c>
      <c r="L62" s="71">
        <v>14.464682093934609</v>
      </c>
      <c r="M62" s="71">
        <v>203.64302623266079</v>
      </c>
      <c r="N62" s="71">
        <v>150.14826437185289</v>
      </c>
      <c r="O62" s="71">
        <v>115.39738304672062</v>
      </c>
      <c r="P62" s="71">
        <v>111.21483024622503</v>
      </c>
      <c r="Q62" s="71">
        <v>7.5739682292173196</v>
      </c>
      <c r="R62" s="71">
        <v>0</v>
      </c>
      <c r="S62" s="71">
        <v>2.4227715617789829</v>
      </c>
      <c r="T62" s="72"/>
      <c r="U62" s="71">
        <v>26048127</v>
      </c>
      <c r="V62" s="71">
        <v>4636</v>
      </c>
      <c r="W62" s="71">
        <v>495</v>
      </c>
      <c r="X62" s="71">
        <v>39244</v>
      </c>
      <c r="Y62" s="71">
        <v>39639</v>
      </c>
      <c r="Z62" s="71">
        <v>67045</v>
      </c>
      <c r="AA62" s="71">
        <v>22131</v>
      </c>
      <c r="AB62" s="71">
        <v>104247</v>
      </c>
      <c r="AC62" s="71">
        <v>0</v>
      </c>
      <c r="AD62" s="71">
        <v>2.4227715617789829</v>
      </c>
      <c r="AE62" s="72"/>
      <c r="AF62" s="71">
        <v>176915947.28955719</v>
      </c>
      <c r="AG62" s="71">
        <v>8050138.217886013</v>
      </c>
      <c r="AH62" s="71">
        <v>3041831.4672766938</v>
      </c>
      <c r="AI62" s="71">
        <v>254851600.17716849</v>
      </c>
      <c r="AJ62" s="71">
        <v>194864056.17662299</v>
      </c>
      <c r="AK62" s="71">
        <v>0</v>
      </c>
      <c r="AL62" s="71">
        <v>0</v>
      </c>
      <c r="AM62" s="71">
        <v>14286614.05028216</v>
      </c>
      <c r="AN62" s="71">
        <v>0</v>
      </c>
      <c r="AO62" s="71">
        <v>0</v>
      </c>
      <c r="AP62" s="71">
        <v>652010187.37879348</v>
      </c>
      <c r="AQ62" s="72"/>
      <c r="AR62" s="71">
        <v>3941</v>
      </c>
      <c r="AS62" s="71">
        <v>726</v>
      </c>
      <c r="AT62" s="71">
        <v>0</v>
      </c>
      <c r="AU62" s="71">
        <v>0</v>
      </c>
      <c r="AV62" s="71">
        <v>0</v>
      </c>
      <c r="AW62" s="71">
        <v>0</v>
      </c>
      <c r="AX62" s="71"/>
      <c r="AY62" s="72"/>
      <c r="AZ62" s="71">
        <v>16942.900000000001</v>
      </c>
      <c r="BA62" s="71">
        <v>24438</v>
      </c>
      <c r="BB62" s="71">
        <v>0</v>
      </c>
      <c r="BC62" s="71">
        <v>0</v>
      </c>
      <c r="BD62" s="71">
        <v>0</v>
      </c>
      <c r="BE62" s="71">
        <v>0</v>
      </c>
      <c r="BF62" s="71"/>
      <c r="BG62" s="72"/>
      <c r="BH62" s="71">
        <v>0</v>
      </c>
      <c r="BI62" s="71">
        <v>0</v>
      </c>
      <c r="BJ62" s="71">
        <v>54.76</v>
      </c>
      <c r="BK62" s="71">
        <v>0</v>
      </c>
      <c r="BL62" s="71">
        <v>12.884</v>
      </c>
      <c r="BM62" s="71">
        <v>0</v>
      </c>
      <c r="BN62" s="72"/>
      <c r="BO62" s="71">
        <v>0</v>
      </c>
      <c r="BP62" s="71">
        <v>0</v>
      </c>
      <c r="BQ62" s="71">
        <v>8</v>
      </c>
      <c r="BR62" s="71">
        <v>0</v>
      </c>
      <c r="BS62" s="71">
        <v>3</v>
      </c>
      <c r="BT62" s="71">
        <v>0</v>
      </c>
      <c r="BU62"/>
      <c r="BV62" s="70">
        <v>64.274000000000001</v>
      </c>
      <c r="BW62" s="70">
        <v>0</v>
      </c>
      <c r="BX62" s="70">
        <v>0</v>
      </c>
      <c r="BY62" s="70">
        <v>0</v>
      </c>
      <c r="BZ62" s="70">
        <v>0</v>
      </c>
      <c r="CA62" s="70">
        <v>0</v>
      </c>
      <c r="CB62" s="70">
        <v>3.37</v>
      </c>
      <c r="CC62" s="70">
        <v>0</v>
      </c>
      <c r="CD62" s="70">
        <v>0</v>
      </c>
    </row>
    <row r="63" spans="1:82">
      <c r="A63" s="70" t="s">
        <v>1788</v>
      </c>
      <c r="B63" s="70">
        <v>302</v>
      </c>
      <c r="C63" s="70">
        <v>13</v>
      </c>
      <c r="D63" s="70">
        <v>18</v>
      </c>
      <c r="E63" s="70">
        <v>2016</v>
      </c>
      <c r="F63" s="70" t="s">
        <v>155</v>
      </c>
      <c r="G63" s="70" t="s">
        <v>1775</v>
      </c>
      <c r="H63" s="70" t="s">
        <v>1776</v>
      </c>
      <c r="I63" s="148"/>
      <c r="J63" s="71">
        <v>110.42345995221216</v>
      </c>
      <c r="K63" s="71">
        <v>10.533700549524108</v>
      </c>
      <c r="L63" s="71">
        <v>13.900958444969866</v>
      </c>
      <c r="M63" s="71">
        <v>164.62224495086303</v>
      </c>
      <c r="N63" s="71">
        <v>160.33042619173744</v>
      </c>
      <c r="O63" s="71">
        <v>114.68977611551831</v>
      </c>
      <c r="P63" s="71">
        <v>107.47492918142308</v>
      </c>
      <c r="Q63" s="71">
        <v>7.3109093068051383</v>
      </c>
      <c r="R63" s="71">
        <v>0</v>
      </c>
      <c r="S63" s="71">
        <v>2.5023734579312267</v>
      </c>
      <c r="T63" s="72"/>
      <c r="U63" s="71">
        <v>23215346</v>
      </c>
      <c r="V63" s="71">
        <v>4636</v>
      </c>
      <c r="W63" s="71">
        <v>495</v>
      </c>
      <c r="X63" s="71">
        <v>39244</v>
      </c>
      <c r="Y63" s="71">
        <v>39757</v>
      </c>
      <c r="Z63" s="71">
        <v>67453</v>
      </c>
      <c r="AA63" s="71">
        <v>22120</v>
      </c>
      <c r="AB63" s="71">
        <v>103507</v>
      </c>
      <c r="AC63" s="71">
        <v>0</v>
      </c>
      <c r="AD63" s="71">
        <v>2.5023734579312271</v>
      </c>
      <c r="AE63" s="72"/>
      <c r="AF63" s="71">
        <v>162202501.10891411</v>
      </c>
      <c r="AG63" s="71">
        <v>7784105.9110982399</v>
      </c>
      <c r="AH63" s="71">
        <v>2270205.6847448172</v>
      </c>
      <c r="AI63" s="71">
        <v>247928605.2166118</v>
      </c>
      <c r="AJ63" s="71">
        <v>195199900.2939519</v>
      </c>
      <c r="AK63" s="71">
        <v>0</v>
      </c>
      <c r="AL63" s="71">
        <v>0</v>
      </c>
      <c r="AM63" s="71">
        <v>14196220.66314606</v>
      </c>
      <c r="AN63" s="71">
        <v>0</v>
      </c>
      <c r="AO63" s="71">
        <v>0</v>
      </c>
      <c r="AP63" s="71">
        <v>629581538.87846684</v>
      </c>
      <c r="AQ63" s="72"/>
      <c r="AR63" s="71">
        <v>4205</v>
      </c>
      <c r="AS63" s="71">
        <v>850</v>
      </c>
      <c r="AT63" s="71">
        <v>0</v>
      </c>
      <c r="AU63" s="71">
        <v>0</v>
      </c>
      <c r="AV63" s="71">
        <v>0</v>
      </c>
      <c r="AW63" s="71">
        <v>1</v>
      </c>
      <c r="AX63" s="71"/>
      <c r="AY63" s="72"/>
      <c r="AZ63" s="71">
        <v>18406.7</v>
      </c>
      <c r="BA63" s="71">
        <v>27656.799999999999</v>
      </c>
      <c r="BB63" s="71">
        <v>0</v>
      </c>
      <c r="BC63" s="71">
        <v>0</v>
      </c>
      <c r="BD63" s="71">
        <v>0</v>
      </c>
      <c r="BE63" s="71">
        <v>360</v>
      </c>
      <c r="BF63" s="71"/>
      <c r="BG63" s="72"/>
      <c r="BH63" s="71">
        <v>0</v>
      </c>
      <c r="BI63" s="71">
        <v>0</v>
      </c>
      <c r="BJ63" s="71">
        <v>49.225000000000001</v>
      </c>
      <c r="BK63" s="71">
        <v>0</v>
      </c>
      <c r="BL63" s="71">
        <v>13.303000000000001</v>
      </c>
      <c r="BM63" s="71">
        <v>0</v>
      </c>
      <c r="BN63" s="72"/>
      <c r="BO63" s="71">
        <v>0</v>
      </c>
      <c r="BP63" s="71">
        <v>0</v>
      </c>
      <c r="BQ63" s="71">
        <v>9</v>
      </c>
      <c r="BR63" s="71">
        <v>0</v>
      </c>
      <c r="BS63" s="71">
        <v>3</v>
      </c>
      <c r="BT63" s="71">
        <v>0</v>
      </c>
      <c r="BU63"/>
      <c r="BV63" s="70">
        <v>62.527999999999999</v>
      </c>
      <c r="BW63" s="70">
        <v>0</v>
      </c>
      <c r="BX63" s="70">
        <v>0</v>
      </c>
      <c r="BY63" s="70">
        <v>0</v>
      </c>
      <c r="BZ63" s="70">
        <v>0</v>
      </c>
      <c r="CA63" s="70">
        <v>0</v>
      </c>
      <c r="CB63" s="70">
        <v>0</v>
      </c>
      <c r="CC63" s="70">
        <v>0</v>
      </c>
      <c r="CD63" s="70">
        <v>0</v>
      </c>
    </row>
    <row r="64" spans="1:82">
      <c r="A64" s="70" t="s">
        <v>1789</v>
      </c>
      <c r="B64" s="70">
        <v>303</v>
      </c>
      <c r="C64" s="70">
        <v>14</v>
      </c>
      <c r="D64" s="70">
        <v>18</v>
      </c>
      <c r="E64" s="70">
        <v>2017</v>
      </c>
      <c r="F64" s="70" t="s">
        <v>156</v>
      </c>
      <c r="G64" s="1064" t="s">
        <v>1775</v>
      </c>
      <c r="H64" s="70" t="s">
        <v>1776</v>
      </c>
      <c r="I64" s="148"/>
      <c r="J64" s="71">
        <v>99.727326452498758</v>
      </c>
      <c r="K64" s="71">
        <v>10.388103723361054</v>
      </c>
      <c r="L64" s="71">
        <v>13.669991712116696</v>
      </c>
      <c r="M64" s="71">
        <v>156.39074972344187</v>
      </c>
      <c r="N64" s="71">
        <v>165.65332511158945</v>
      </c>
      <c r="O64" s="71">
        <v>113.41541152178243</v>
      </c>
      <c r="P64" s="71">
        <v>107.34449946084695</v>
      </c>
      <c r="Q64" s="71">
        <v>7.0097739219686099</v>
      </c>
      <c r="R64" s="71">
        <v>0</v>
      </c>
      <c r="S64" s="71">
        <v>5.637018495553404</v>
      </c>
      <c r="T64" s="72"/>
      <c r="U64" s="71">
        <v>22258656</v>
      </c>
      <c r="V64" s="71">
        <v>4636</v>
      </c>
      <c r="W64" s="71">
        <v>495</v>
      </c>
      <c r="X64" s="71">
        <v>39244</v>
      </c>
      <c r="Y64" s="71">
        <v>39870</v>
      </c>
      <c r="Z64" s="71">
        <v>67810</v>
      </c>
      <c r="AA64" s="71">
        <v>22234</v>
      </c>
      <c r="AB64" s="71">
        <v>102628</v>
      </c>
      <c r="AC64" s="71">
        <v>0</v>
      </c>
      <c r="AD64" s="71">
        <v>5.637018495553404</v>
      </c>
      <c r="AE64" s="72"/>
      <c r="AF64" s="71">
        <v>148487469.17792159</v>
      </c>
      <c r="AG64" s="71">
        <v>7763236.7940235035</v>
      </c>
      <c r="AH64" s="71">
        <v>2927867.7843151591</v>
      </c>
      <c r="AI64" s="71">
        <v>245569740.08092359</v>
      </c>
      <c r="AJ64" s="71">
        <v>195192202.2561405</v>
      </c>
      <c r="AK64" s="71">
        <v>0</v>
      </c>
      <c r="AL64" s="71">
        <v>0</v>
      </c>
      <c r="AM64" s="71">
        <v>14097688.38389994</v>
      </c>
      <c r="AN64" s="71">
        <v>0</v>
      </c>
      <c r="AO64" s="71">
        <v>0</v>
      </c>
      <c r="AP64" s="71">
        <v>614038204.47722423</v>
      </c>
      <c r="AQ64" s="72"/>
      <c r="AR64" s="71">
        <v>4402</v>
      </c>
      <c r="AS64" s="71">
        <v>954</v>
      </c>
      <c r="AT64" s="71">
        <v>0</v>
      </c>
      <c r="AU64" s="71">
        <v>0</v>
      </c>
      <c r="AV64" s="71">
        <v>0</v>
      </c>
      <c r="AW64" s="71">
        <v>2</v>
      </c>
      <c r="AX64" s="71"/>
      <c r="AY64" s="72"/>
      <c r="AZ64" s="71">
        <v>19455.3</v>
      </c>
      <c r="BA64" s="71">
        <v>32751.9</v>
      </c>
      <c r="BB64" s="71">
        <v>0</v>
      </c>
      <c r="BC64" s="71">
        <v>0</v>
      </c>
      <c r="BD64" s="71">
        <v>0</v>
      </c>
      <c r="BE64" s="71">
        <v>1002.5</v>
      </c>
      <c r="BF64" s="71"/>
      <c r="BG64" s="72"/>
      <c r="BH64" s="71">
        <v>0</v>
      </c>
      <c r="BI64" s="71">
        <v>0</v>
      </c>
      <c r="BJ64" s="71">
        <v>39.741</v>
      </c>
      <c r="BK64" s="71">
        <v>0</v>
      </c>
      <c r="BL64" s="71">
        <v>8.4220000000000006</v>
      </c>
      <c r="BM64" s="71">
        <v>0</v>
      </c>
      <c r="BN64" s="72"/>
      <c r="BO64" s="71">
        <v>0</v>
      </c>
      <c r="BP64" s="71">
        <v>0</v>
      </c>
      <c r="BQ64" s="71">
        <v>8</v>
      </c>
      <c r="BR64" s="71">
        <v>0</v>
      </c>
      <c r="BS64" s="71">
        <v>2</v>
      </c>
      <c r="BT64" s="71">
        <v>0</v>
      </c>
      <c r="BU64"/>
      <c r="BV64" s="70">
        <v>48.162999999999997</v>
      </c>
      <c r="BW64" s="70">
        <v>0</v>
      </c>
      <c r="BX64" s="70">
        <v>0</v>
      </c>
      <c r="BY64" s="70">
        <v>0</v>
      </c>
      <c r="BZ64" s="70">
        <v>0</v>
      </c>
      <c r="CA64" s="70">
        <v>0</v>
      </c>
      <c r="CB64" s="70">
        <v>0</v>
      </c>
      <c r="CC64" s="70">
        <v>0</v>
      </c>
      <c r="CD64" s="70">
        <v>0</v>
      </c>
    </row>
    <row r="65" spans="1:82">
      <c r="A65" s="70" t="s">
        <v>1790</v>
      </c>
      <c r="B65" s="70">
        <v>304</v>
      </c>
      <c r="C65" s="70">
        <v>15</v>
      </c>
      <c r="D65" s="70">
        <v>18</v>
      </c>
      <c r="E65" s="70">
        <v>2018</v>
      </c>
      <c r="F65" s="70" t="s">
        <v>183</v>
      </c>
      <c r="G65" s="1064" t="s">
        <v>1775</v>
      </c>
      <c r="H65" s="70" t="s">
        <v>1776</v>
      </c>
      <c r="I65" s="148"/>
      <c r="J65" s="71">
        <v>95.437881535130131</v>
      </c>
      <c r="K65" s="71">
        <v>9.7477454483081445</v>
      </c>
      <c r="L65" s="71">
        <v>12.255139780253851</v>
      </c>
      <c r="M65" s="71">
        <v>152.2022343437857</v>
      </c>
      <c r="N65" s="71">
        <v>161.12578893258583</v>
      </c>
      <c r="O65" s="71">
        <v>111.41915558771433</v>
      </c>
      <c r="P65" s="71">
        <v>106.31898580077194</v>
      </c>
      <c r="Q65" s="71">
        <v>6.4552111181065301</v>
      </c>
      <c r="R65" s="71">
        <v>0</v>
      </c>
      <c r="S65" s="71">
        <v>6.5074904480793041</v>
      </c>
      <c r="T65" s="72"/>
      <c r="U65" s="71">
        <v>22900737</v>
      </c>
      <c r="V65" s="71">
        <v>4636</v>
      </c>
      <c r="W65" s="71">
        <v>495</v>
      </c>
      <c r="X65" s="71">
        <v>39244</v>
      </c>
      <c r="Y65" s="71">
        <v>40012</v>
      </c>
      <c r="Z65" s="71">
        <v>67892</v>
      </c>
      <c r="AA65" s="71">
        <v>22243</v>
      </c>
      <c r="AB65" s="71">
        <v>101848</v>
      </c>
      <c r="AC65" s="71">
        <v>0</v>
      </c>
      <c r="AD65" s="71">
        <v>6.5074904480793041</v>
      </c>
      <c r="AE65" s="72"/>
      <c r="AF65" s="71">
        <v>146075370.7826989</v>
      </c>
      <c r="AG65" s="71">
        <v>6896036.5053482251</v>
      </c>
      <c r="AH65" s="71">
        <v>2766621.1634175102</v>
      </c>
      <c r="AI65" s="71">
        <v>234563341.42829061</v>
      </c>
      <c r="AJ65" s="71">
        <v>187995801.6449497</v>
      </c>
      <c r="AK65" s="71">
        <v>0</v>
      </c>
      <c r="AL65" s="71">
        <v>0</v>
      </c>
      <c r="AM65" s="71">
        <v>14019490.32376001</v>
      </c>
      <c r="AN65" s="71">
        <v>0</v>
      </c>
      <c r="AO65" s="71">
        <v>0</v>
      </c>
      <c r="AP65" s="71">
        <v>592316661.84846497</v>
      </c>
      <c r="AQ65" s="72"/>
      <c r="AR65" s="71">
        <v>4615</v>
      </c>
      <c r="AS65" s="71">
        <v>1062</v>
      </c>
      <c r="AT65" s="71">
        <v>0</v>
      </c>
      <c r="AU65" s="71">
        <v>0</v>
      </c>
      <c r="AV65" s="71">
        <v>0</v>
      </c>
      <c r="AW65" s="71">
        <v>2</v>
      </c>
      <c r="AX65" s="71"/>
      <c r="AY65" s="72"/>
      <c r="AZ65" s="71">
        <v>20607.699999999997</v>
      </c>
      <c r="BA65" s="71">
        <v>35680</v>
      </c>
      <c r="BB65" s="71">
        <v>0</v>
      </c>
      <c r="BC65" s="71">
        <v>0</v>
      </c>
      <c r="BD65" s="71">
        <v>0</v>
      </c>
      <c r="BE65" s="71">
        <v>1003</v>
      </c>
      <c r="BF65" s="71"/>
      <c r="BG65" s="72"/>
      <c r="BH65" s="71">
        <v>0</v>
      </c>
      <c r="BI65" s="71">
        <v>0</v>
      </c>
      <c r="BJ65" s="71">
        <v>28.242000000000001</v>
      </c>
      <c r="BK65" s="71">
        <v>0</v>
      </c>
      <c r="BL65" s="71">
        <v>5.827</v>
      </c>
      <c r="BM65" s="71">
        <v>0</v>
      </c>
      <c r="BN65" s="72"/>
      <c r="BO65" s="71">
        <v>0</v>
      </c>
      <c r="BP65" s="71">
        <v>0</v>
      </c>
      <c r="BQ65" s="71">
        <v>7</v>
      </c>
      <c r="BR65" s="71">
        <v>0</v>
      </c>
      <c r="BS65" s="71">
        <v>1</v>
      </c>
      <c r="BT65" s="71">
        <v>0</v>
      </c>
      <c r="BU65"/>
      <c r="BV65" s="70">
        <v>34.069000000000003</v>
      </c>
      <c r="BW65" s="70">
        <v>0</v>
      </c>
      <c r="BX65" s="70">
        <v>0</v>
      </c>
      <c r="BY65" s="70">
        <v>0</v>
      </c>
      <c r="BZ65" s="70">
        <v>0</v>
      </c>
      <c r="CA65" s="70">
        <v>0</v>
      </c>
      <c r="CB65" s="70">
        <v>0</v>
      </c>
      <c r="CC65" s="70">
        <v>0</v>
      </c>
      <c r="CD65" s="70">
        <v>0</v>
      </c>
    </row>
    <row r="66" spans="1:82">
      <c r="A66" s="70" t="s">
        <v>1791</v>
      </c>
      <c r="B66" s="70">
        <v>305</v>
      </c>
      <c r="C66" s="70">
        <v>16</v>
      </c>
      <c r="D66" s="70">
        <v>18</v>
      </c>
      <c r="E66" s="70">
        <v>2019</v>
      </c>
      <c r="F66" s="70" t="s">
        <v>158</v>
      </c>
      <c r="G66" s="70" t="s">
        <v>1775</v>
      </c>
      <c r="H66" s="70" t="s">
        <v>1776</v>
      </c>
      <c r="I66" s="148"/>
      <c r="J66" s="71">
        <v>89.457279816382723</v>
      </c>
      <c r="K66" s="71">
        <v>8.8482112335426439</v>
      </c>
      <c r="L66" s="71">
        <v>12.321847372845145</v>
      </c>
      <c r="M66" s="71">
        <v>145.74982071831084</v>
      </c>
      <c r="N66" s="71">
        <v>143.14443900217256</v>
      </c>
      <c r="O66" s="71">
        <v>108.22164151621308</v>
      </c>
      <c r="P66" s="71">
        <v>105.81567466089807</v>
      </c>
      <c r="Q66" s="71">
        <v>6.2143425285173102</v>
      </c>
      <c r="R66" s="71">
        <v>0</v>
      </c>
      <c r="S66" s="71">
        <v>5.2432748977607062</v>
      </c>
      <c r="T66" s="72"/>
      <c r="U66" s="71">
        <v>21758961</v>
      </c>
      <c r="V66" s="71">
        <v>4636</v>
      </c>
      <c r="W66" s="71">
        <v>495</v>
      </c>
      <c r="X66" s="71">
        <v>39244</v>
      </c>
      <c r="Y66" s="71">
        <v>40049</v>
      </c>
      <c r="Z66" s="71">
        <v>67754</v>
      </c>
      <c r="AA66" s="71">
        <v>21972</v>
      </c>
      <c r="AB66" s="71">
        <v>100702</v>
      </c>
      <c r="AC66" s="71">
        <v>0</v>
      </c>
      <c r="AD66" s="71">
        <v>5.2432748977607062</v>
      </c>
      <c r="AE66" s="72"/>
      <c r="AF66" s="71">
        <v>145307967.03197819</v>
      </c>
      <c r="AG66" s="71">
        <v>6677190.0519533372</v>
      </c>
      <c r="AH66" s="71">
        <v>2922250.0273307031</v>
      </c>
      <c r="AI66" s="71">
        <v>240368695.35017711</v>
      </c>
      <c r="AJ66" s="71">
        <v>182812120.92270711</v>
      </c>
      <c r="AK66" s="71">
        <v>0</v>
      </c>
      <c r="AL66" s="71">
        <v>0</v>
      </c>
      <c r="AM66" s="71">
        <v>13714854.315749874</v>
      </c>
      <c r="AN66" s="71">
        <v>0</v>
      </c>
      <c r="AO66" s="71">
        <v>0</v>
      </c>
      <c r="AP66" s="71">
        <v>591803077.69989634</v>
      </c>
      <c r="AQ66" s="72"/>
      <c r="AR66" s="71">
        <v>4777</v>
      </c>
      <c r="AS66" s="71">
        <v>1139</v>
      </c>
      <c r="AT66" s="71">
        <v>0</v>
      </c>
      <c r="AU66" s="71">
        <v>1</v>
      </c>
      <c r="AV66" s="71">
        <v>0</v>
      </c>
      <c r="AW66" s="71">
        <v>2</v>
      </c>
      <c r="AX66" s="71"/>
      <c r="AY66" s="72"/>
      <c r="AZ66" s="71">
        <v>21455.69999999999</v>
      </c>
      <c r="BA66" s="71">
        <v>40128.700000000012</v>
      </c>
      <c r="BB66" s="71">
        <v>0</v>
      </c>
      <c r="BC66" s="71">
        <v>2</v>
      </c>
      <c r="BD66" s="71">
        <v>0</v>
      </c>
      <c r="BE66" s="71">
        <v>1002.5</v>
      </c>
      <c r="BF66" s="71"/>
      <c r="BG66" s="72"/>
      <c r="BH66" s="71">
        <v>0</v>
      </c>
      <c r="BI66" s="71">
        <v>0</v>
      </c>
      <c r="BJ66" s="71">
        <v>31.015999999999998</v>
      </c>
      <c r="BK66" s="71">
        <v>0</v>
      </c>
      <c r="BL66" s="71">
        <v>5.601</v>
      </c>
      <c r="BM66" s="71">
        <v>0</v>
      </c>
      <c r="BN66" s="72"/>
      <c r="BO66" s="71">
        <v>0</v>
      </c>
      <c r="BP66" s="71">
        <v>0</v>
      </c>
      <c r="BQ66" s="71">
        <v>8</v>
      </c>
      <c r="BR66" s="71">
        <v>0</v>
      </c>
      <c r="BS66" s="71">
        <v>1</v>
      </c>
      <c r="BT66" s="71">
        <v>0</v>
      </c>
      <c r="BU66"/>
      <c r="BV66" s="70">
        <v>36.616999999999997</v>
      </c>
      <c r="BW66" s="70">
        <v>0</v>
      </c>
      <c r="BX66" s="70">
        <v>0</v>
      </c>
      <c r="BY66" s="70">
        <v>0</v>
      </c>
      <c r="BZ66" s="70">
        <v>0</v>
      </c>
      <c r="CA66" s="70">
        <v>0</v>
      </c>
      <c r="CB66" s="70">
        <v>0</v>
      </c>
      <c r="CC66" s="70">
        <v>0</v>
      </c>
      <c r="CD66" s="70">
        <v>0</v>
      </c>
    </row>
    <row r="67" spans="1:82">
      <c r="A67" s="70" t="s">
        <v>1792</v>
      </c>
      <c r="B67" s="70">
        <v>306</v>
      </c>
      <c r="C67" s="70">
        <v>17</v>
      </c>
      <c r="D67" s="70">
        <v>18</v>
      </c>
      <c r="E67" s="70">
        <v>2020</v>
      </c>
      <c r="F67" s="70" t="s">
        <v>159</v>
      </c>
      <c r="G67" s="70" t="s">
        <v>1775</v>
      </c>
      <c r="H67" s="70" t="s">
        <v>1776</v>
      </c>
      <c r="I67" s="148"/>
      <c r="J67" s="71">
        <v>82.944865899263519</v>
      </c>
      <c r="K67" s="71">
        <v>9.7750051822253017</v>
      </c>
      <c r="L67" s="71">
        <v>10.786488749067445</v>
      </c>
      <c r="M67" s="71">
        <v>123.58465209168024</v>
      </c>
      <c r="N67" s="71">
        <v>140.55633254782796</v>
      </c>
      <c r="O67" s="71">
        <v>94.764280058718839</v>
      </c>
      <c r="P67" s="71">
        <v>99.42737659414243</v>
      </c>
      <c r="Q67" s="71">
        <v>5.8688914464050796</v>
      </c>
      <c r="R67" s="71">
        <v>0</v>
      </c>
      <c r="S67" s="71">
        <v>4.3223954266903952</v>
      </c>
      <c r="T67" s="72"/>
      <c r="U67" s="71">
        <v>20526128</v>
      </c>
      <c r="V67" s="71">
        <v>4481</v>
      </c>
      <c r="W67" s="71">
        <v>485</v>
      </c>
      <c r="X67" s="71">
        <v>36973</v>
      </c>
      <c r="Y67" s="71">
        <v>40113</v>
      </c>
      <c r="Z67" s="71">
        <v>67716</v>
      </c>
      <c r="AA67" s="71">
        <v>21944</v>
      </c>
      <c r="AB67" s="71">
        <v>99539</v>
      </c>
      <c r="AC67" s="71">
        <v>0</v>
      </c>
      <c r="AD67" s="71">
        <v>4.3223954266903952</v>
      </c>
      <c r="AE67" s="72"/>
      <c r="AF67" s="71">
        <v>138378653.29940629</v>
      </c>
      <c r="AG67" s="71">
        <v>7048555.2649204982</v>
      </c>
      <c r="AH67" s="71">
        <v>2775494.0825985572</v>
      </c>
      <c r="AI67" s="71">
        <v>213639951.70273554</v>
      </c>
      <c r="AJ67" s="71">
        <v>183226976.1556654</v>
      </c>
      <c r="AK67" s="71"/>
      <c r="AL67" s="71"/>
      <c r="AM67" s="71">
        <v>12990945.401355837</v>
      </c>
      <c r="AN67" s="71"/>
      <c r="AO67" s="71"/>
      <c r="AP67" s="71">
        <v>558060575.90668213</v>
      </c>
      <c r="AQ67" s="72"/>
      <c r="AR67" s="71">
        <v>4939</v>
      </c>
      <c r="AS67" s="71">
        <v>1186</v>
      </c>
      <c r="AT67" s="71">
        <v>0</v>
      </c>
      <c r="AU67" s="71">
        <v>1</v>
      </c>
      <c r="AV67" s="71">
        <v>0</v>
      </c>
      <c r="AW67" s="71">
        <v>2</v>
      </c>
      <c r="AX67" s="71"/>
      <c r="AY67" s="72"/>
      <c r="AZ67" s="71">
        <v>22412.89999999998</v>
      </c>
      <c r="BA67" s="71">
        <v>42294.499999999993</v>
      </c>
      <c r="BB67" s="71">
        <v>0</v>
      </c>
      <c r="BC67" s="71">
        <v>2</v>
      </c>
      <c r="BD67" s="71">
        <v>0</v>
      </c>
      <c r="BE67" s="71">
        <v>1002.5</v>
      </c>
      <c r="BF67" s="71"/>
      <c r="BG67" s="72"/>
      <c r="BH67" s="71">
        <v>0</v>
      </c>
      <c r="BI67" s="71">
        <v>0</v>
      </c>
      <c r="BJ67" s="71">
        <v>43.024999999999999</v>
      </c>
      <c r="BK67" s="71">
        <v>0</v>
      </c>
      <c r="BL67" s="71">
        <v>5.2110000000000003</v>
      </c>
      <c r="BM67" s="71">
        <v>0</v>
      </c>
      <c r="BN67" s="72"/>
      <c r="BO67" s="71">
        <v>0</v>
      </c>
      <c r="BP67" s="71">
        <v>0</v>
      </c>
      <c r="BQ67" s="71">
        <v>8</v>
      </c>
      <c r="BR67" s="71">
        <v>0</v>
      </c>
      <c r="BS67" s="71">
        <v>1</v>
      </c>
      <c r="BT67" s="71">
        <v>0</v>
      </c>
      <c r="BU67"/>
      <c r="BV67" s="70">
        <v>31.135999999999999</v>
      </c>
      <c r="BW67" s="70">
        <v>0</v>
      </c>
      <c r="BX67" s="70">
        <v>0</v>
      </c>
      <c r="BY67" s="70">
        <v>0</v>
      </c>
      <c r="BZ67" s="70">
        <v>0</v>
      </c>
      <c r="CA67" s="70">
        <v>0</v>
      </c>
      <c r="CB67" s="70">
        <v>0</v>
      </c>
      <c r="CC67" s="70">
        <v>17.100000000000001</v>
      </c>
      <c r="CD67" s="70">
        <v>0</v>
      </c>
    </row>
    <row r="68" spans="1:82">
      <c r="A68" s="70" t="s">
        <v>1793</v>
      </c>
      <c r="B68" s="70">
        <v>306</v>
      </c>
      <c r="C68" s="70">
        <v>18</v>
      </c>
      <c r="D68" s="70">
        <v>18</v>
      </c>
      <c r="E68" s="70">
        <v>2021</v>
      </c>
      <c r="F68" s="70" t="s">
        <v>160</v>
      </c>
      <c r="G68" s="70" t="s">
        <v>1775</v>
      </c>
      <c r="H68" s="70" t="s">
        <v>1776</v>
      </c>
      <c r="I68" s="148"/>
      <c r="J68" s="71">
        <v>78.859349607387159</v>
      </c>
      <c r="K68" s="71">
        <v>10.481872674428649</v>
      </c>
      <c r="L68" s="71">
        <v>14.151021235311948</v>
      </c>
      <c r="M68" s="71">
        <v>139.792821082545</v>
      </c>
      <c r="N68" s="71">
        <v>153.31128260768708</v>
      </c>
      <c r="O68" s="71">
        <v>91.853106663930546</v>
      </c>
      <c r="P68" s="71">
        <v>102.38804918237179</v>
      </c>
      <c r="Q68" s="71">
        <v>5.7451745936929104</v>
      </c>
      <c r="R68" s="71">
        <v>0</v>
      </c>
      <c r="S68" s="71">
        <v>5.3536428262072766</v>
      </c>
      <c r="T68" s="72"/>
      <c r="U68" s="71">
        <v>20641166</v>
      </c>
      <c r="V68" s="71">
        <v>4481</v>
      </c>
      <c r="W68" s="71">
        <v>485</v>
      </c>
      <c r="X68" s="71">
        <v>36973</v>
      </c>
      <c r="Y68" s="71">
        <v>40077</v>
      </c>
      <c r="Z68" s="71">
        <v>67582</v>
      </c>
      <c r="AA68" s="71">
        <v>22035</v>
      </c>
      <c r="AB68" s="71">
        <v>98398</v>
      </c>
      <c r="AC68" s="71">
        <v>0</v>
      </c>
      <c r="AD68" s="71">
        <v>5.3536428262072766</v>
      </c>
      <c r="AE68" s="72"/>
      <c r="AF68" s="71">
        <v>124554000.59357746</v>
      </c>
      <c r="AG68" s="71">
        <v>7258553.5620076684</v>
      </c>
      <c r="AH68" s="71">
        <v>3324658.6013216381</v>
      </c>
      <c r="AI68" s="71">
        <v>228636805.38890558</v>
      </c>
      <c r="AJ68" s="71">
        <v>194166317.90223661</v>
      </c>
      <c r="AK68" s="71">
        <v>0</v>
      </c>
      <c r="AL68" s="71">
        <v>0</v>
      </c>
      <c r="AM68" s="71">
        <v>12916104.032512192</v>
      </c>
      <c r="AN68" s="71">
        <v>0</v>
      </c>
      <c r="AO68" s="71">
        <v>0</v>
      </c>
      <c r="AP68" s="71">
        <v>570856440.08056116</v>
      </c>
      <c r="AQ68" s="72"/>
      <c r="AR68" s="71">
        <v>5105</v>
      </c>
      <c r="AS68" s="71">
        <v>1208</v>
      </c>
      <c r="AT68" s="71">
        <v>0</v>
      </c>
      <c r="AU68" s="71">
        <v>1</v>
      </c>
      <c r="AV68" s="71">
        <v>0</v>
      </c>
      <c r="AW68" s="71">
        <v>2</v>
      </c>
      <c r="AX68" s="71"/>
      <c r="AY68" s="72"/>
      <c r="AZ68" s="71">
        <v>23413.299999999981</v>
      </c>
      <c r="BA68" s="71">
        <v>43122.299999999981</v>
      </c>
      <c r="BB68" s="71">
        <v>0</v>
      </c>
      <c r="BC68" s="71">
        <v>2</v>
      </c>
      <c r="BD68" s="71">
        <v>0</v>
      </c>
      <c r="BE68" s="71">
        <v>1002.5</v>
      </c>
      <c r="BF68" s="71"/>
      <c r="BG68" s="72"/>
      <c r="BH68" s="71">
        <v>0</v>
      </c>
      <c r="BI68" s="71">
        <v>0</v>
      </c>
      <c r="BJ68" s="71">
        <v>67.941000000000003</v>
      </c>
      <c r="BK68" s="71">
        <v>0</v>
      </c>
      <c r="BL68" s="71">
        <v>5.0830000000000002</v>
      </c>
      <c r="BM68" s="71">
        <v>0</v>
      </c>
      <c r="BN68" s="72"/>
      <c r="BO68" s="71">
        <v>0</v>
      </c>
      <c r="BP68" s="71">
        <v>0</v>
      </c>
      <c r="BQ68" s="71">
        <v>8</v>
      </c>
      <c r="BR68" s="71">
        <v>0</v>
      </c>
      <c r="BS68" s="71">
        <v>1</v>
      </c>
      <c r="BT68" s="71">
        <v>0</v>
      </c>
      <c r="BU68"/>
      <c r="BV68" s="70">
        <v>30.388000000000002</v>
      </c>
      <c r="BW68" s="70">
        <v>0</v>
      </c>
      <c r="BX68" s="70">
        <v>0</v>
      </c>
      <c r="BY68" s="70">
        <v>0</v>
      </c>
      <c r="BZ68" s="70">
        <v>0</v>
      </c>
      <c r="CA68" s="70">
        <v>0</v>
      </c>
      <c r="CB68" s="70">
        <v>0</v>
      </c>
      <c r="CC68" s="70">
        <v>42.636000000000003</v>
      </c>
      <c r="CD68" s="70">
        <v>0</v>
      </c>
    </row>
    <row r="69" spans="1:82">
      <c r="A69" s="70" t="s">
        <v>1794</v>
      </c>
      <c r="B69" s="70">
        <v>306</v>
      </c>
      <c r="C69" s="70">
        <v>19</v>
      </c>
      <c r="D69" s="70">
        <v>18</v>
      </c>
      <c r="E69" s="70">
        <v>2022</v>
      </c>
      <c r="F69" s="70" t="s">
        <v>161</v>
      </c>
      <c r="G69" s="70" t="s">
        <v>1775</v>
      </c>
      <c r="H69" s="70" t="s">
        <v>1776</v>
      </c>
      <c r="I69" s="148"/>
      <c r="J69" s="71">
        <v>73.395029028037072</v>
      </c>
      <c r="K69" s="71">
        <v>9.4434162474497949</v>
      </c>
      <c r="L69" s="71">
        <v>9.0675237421891506</v>
      </c>
      <c r="M69" s="71">
        <v>138.0531572458043</v>
      </c>
      <c r="N69" s="71">
        <v>150.45071809217586</v>
      </c>
      <c r="O69" s="71">
        <v>96.566355170567633</v>
      </c>
      <c r="P69" s="71">
        <v>101.86669773037761</v>
      </c>
      <c r="Q69" s="71">
        <v>5.7293308124744549</v>
      </c>
      <c r="R69" s="71">
        <v>0</v>
      </c>
      <c r="S69" s="71">
        <v>5.9558472042812092</v>
      </c>
      <c r="T69" s="72"/>
      <c r="U69" s="71">
        <v>21317877</v>
      </c>
      <c r="V69" s="71">
        <v>4481</v>
      </c>
      <c r="W69" s="71">
        <v>485</v>
      </c>
      <c r="X69" s="71">
        <v>36973</v>
      </c>
      <c r="Y69" s="71">
        <v>40218</v>
      </c>
      <c r="Z69" s="71">
        <v>67505</v>
      </c>
      <c r="AA69" s="71">
        <v>22257</v>
      </c>
      <c r="AB69" s="71">
        <v>97322</v>
      </c>
      <c r="AC69" s="71">
        <v>0</v>
      </c>
      <c r="AD69" s="71">
        <v>5.9558472042812092</v>
      </c>
      <c r="AE69" s="72"/>
      <c r="AF69" s="71">
        <v>114253987.22322257</v>
      </c>
      <c r="AG69" s="71">
        <v>7049425.551359904</v>
      </c>
      <c r="AH69" s="71">
        <v>2595589.8452763483</v>
      </c>
      <c r="AI69" s="71">
        <v>227061405.16590729</v>
      </c>
      <c r="AJ69" s="71">
        <v>193192867.12498111</v>
      </c>
      <c r="AK69" s="71">
        <v>0</v>
      </c>
      <c r="AL69" s="71">
        <v>0</v>
      </c>
      <c r="AM69" s="71">
        <v>12566926.546289301</v>
      </c>
      <c r="AN69" s="71">
        <v>0</v>
      </c>
      <c r="AO69" s="71">
        <v>0</v>
      </c>
      <c r="AP69" s="71">
        <v>556720201.45703661</v>
      </c>
      <c r="AQ69" s="72"/>
      <c r="AR69" s="71">
        <v>5351</v>
      </c>
      <c r="AS69" s="71">
        <v>1223</v>
      </c>
      <c r="AT69" s="71">
        <v>0</v>
      </c>
      <c r="AU69" s="71">
        <v>1</v>
      </c>
      <c r="AV69" s="71">
        <v>0</v>
      </c>
      <c r="AW69" s="71">
        <v>2</v>
      </c>
      <c r="AX69" s="71"/>
      <c r="AY69" s="72"/>
      <c r="AZ69" s="71">
        <v>24845.799999999974</v>
      </c>
      <c r="BA69" s="71">
        <v>43674.699999999983</v>
      </c>
      <c r="BB69" s="71">
        <v>0</v>
      </c>
      <c r="BC69" s="71">
        <v>2</v>
      </c>
      <c r="BD69" s="71">
        <v>0</v>
      </c>
      <c r="BE69" s="71">
        <v>1002.5</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1795</v>
      </c>
      <c r="B70" s="70">
        <v>306</v>
      </c>
      <c r="C70" s="70">
        <v>20</v>
      </c>
      <c r="D70" s="70">
        <v>18</v>
      </c>
      <c r="E70" s="70">
        <v>2023</v>
      </c>
      <c r="F70" s="70" t="s">
        <v>1539</v>
      </c>
      <c r="G70" s="70" t="s">
        <v>1775</v>
      </c>
      <c r="H70" s="70" t="s">
        <v>1776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5605</v>
      </c>
      <c r="AS70" s="71">
        <v>1239</v>
      </c>
      <c r="AT70" s="71">
        <v>0</v>
      </c>
      <c r="AU70" s="71">
        <v>2</v>
      </c>
      <c r="AV70" s="71">
        <v>0</v>
      </c>
      <c r="AW70" s="71">
        <v>2</v>
      </c>
      <c r="AX70" s="71"/>
      <c r="AY70" s="72"/>
      <c r="AZ70" s="71">
        <v>26411.099999999944</v>
      </c>
      <c r="BA70" s="71">
        <v>44053.89999999998</v>
      </c>
      <c r="BB70" s="71">
        <v>0</v>
      </c>
      <c r="BC70" s="71">
        <v>343.5</v>
      </c>
      <c r="BD70" s="71">
        <v>0</v>
      </c>
      <c r="BE70" s="71">
        <v>1002.5</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1796</v>
      </c>
      <c r="B71" s="70">
        <v>306</v>
      </c>
      <c r="C71" s="70">
        <v>21</v>
      </c>
      <c r="D71" s="70">
        <v>18</v>
      </c>
      <c r="E71" s="70">
        <v>2024</v>
      </c>
      <c r="F71" s="70" t="s">
        <v>1554</v>
      </c>
      <c r="G71" s="70" t="s">
        <v>1775</v>
      </c>
      <c r="H71" s="70" t="s">
        <v>1776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1797</v>
      </c>
      <c r="B72" s="70">
        <v>256</v>
      </c>
      <c r="C72" s="70">
        <v>1</v>
      </c>
      <c r="D72" s="70">
        <v>16</v>
      </c>
      <c r="E72" s="70">
        <v>1990</v>
      </c>
      <c r="F72" s="70" t="s">
        <v>787</v>
      </c>
      <c r="G72" s="70" t="s">
        <v>1798</v>
      </c>
      <c r="H72" s="70" t="s">
        <v>1799</v>
      </c>
      <c r="I72" s="148"/>
      <c r="J72" s="71">
        <v>152.78186080044199</v>
      </c>
      <c r="K72" s="71">
        <v>27.389792195337069</v>
      </c>
      <c r="L72" s="71">
        <v>33.485964658177018</v>
      </c>
      <c r="M72" s="71">
        <v>90.142607929142287</v>
      </c>
      <c r="N72" s="71">
        <v>136.00137908741661</v>
      </c>
      <c r="O72" s="71">
        <v>86.880583615066286</v>
      </c>
      <c r="P72" s="71">
        <v>143.3665962714287</v>
      </c>
      <c r="Q72" s="71">
        <v>7.5662355002670703</v>
      </c>
      <c r="R72" s="71">
        <v>7.3685204239147666</v>
      </c>
      <c r="S72" s="71">
        <v>6.1728544612560494</v>
      </c>
      <c r="T72" s="72"/>
      <c r="U72" s="71">
        <v>24825291</v>
      </c>
      <c r="V72" s="71">
        <v>7873</v>
      </c>
      <c r="W72" s="71">
        <v>481</v>
      </c>
      <c r="X72" s="71">
        <v>37809</v>
      </c>
      <c r="Y72" s="71">
        <v>35353</v>
      </c>
      <c r="Z72" s="71">
        <v>35735</v>
      </c>
      <c r="AA72" s="71">
        <v>34811</v>
      </c>
      <c r="AB72" s="71">
        <v>122850</v>
      </c>
      <c r="AC72" s="71">
        <v>1276241</v>
      </c>
      <c r="AD72" s="71">
        <v>6.1728544612560494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1800</v>
      </c>
      <c r="B73" s="70">
        <v>257</v>
      </c>
      <c r="C73" s="70">
        <v>2</v>
      </c>
      <c r="D73" s="70">
        <v>16</v>
      </c>
      <c r="E73" s="70">
        <v>2005</v>
      </c>
      <c r="F73" s="70" t="s">
        <v>789</v>
      </c>
      <c r="G73" s="70" t="s">
        <v>1798</v>
      </c>
      <c r="H73" s="70" t="s">
        <v>1799</v>
      </c>
      <c r="I73" s="148"/>
      <c r="J73" s="71">
        <v>171.72275088918209</v>
      </c>
      <c r="K73" s="71">
        <v>18.061569641557789</v>
      </c>
      <c r="L73" s="71">
        <v>19.71402768727862</v>
      </c>
      <c r="M73" s="71">
        <v>198.60597248856951</v>
      </c>
      <c r="N73" s="71">
        <v>224.59274107283011</v>
      </c>
      <c r="O73" s="71">
        <v>134.71338846112459</v>
      </c>
      <c r="P73" s="71">
        <v>126.7927216915749</v>
      </c>
      <c r="Q73" s="71">
        <v>6.9280291006153796</v>
      </c>
      <c r="R73" s="71">
        <v>7.7417772143204351</v>
      </c>
      <c r="S73" s="71">
        <v>17.77713804274023</v>
      </c>
      <c r="T73" s="72"/>
      <c r="U73" s="71">
        <v>22179601</v>
      </c>
      <c r="V73" s="71">
        <v>6661</v>
      </c>
      <c r="W73" s="71">
        <v>221</v>
      </c>
      <c r="X73" s="71">
        <v>33076</v>
      </c>
      <c r="Y73" s="71">
        <v>41713</v>
      </c>
      <c r="Z73" s="71">
        <v>64119</v>
      </c>
      <c r="AA73" s="71">
        <v>25214</v>
      </c>
      <c r="AB73" s="71">
        <v>117595</v>
      </c>
      <c r="AC73" s="71">
        <v>1368973</v>
      </c>
      <c r="AD73" s="71">
        <v>17.77713804274023</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1801</v>
      </c>
      <c r="B74" s="70">
        <v>258</v>
      </c>
      <c r="C74" s="70">
        <v>3</v>
      </c>
      <c r="D74" s="70">
        <v>16</v>
      </c>
      <c r="E74" s="70">
        <v>2006</v>
      </c>
      <c r="F74" s="70" t="s">
        <v>790</v>
      </c>
      <c r="G74" s="70" t="s">
        <v>1798</v>
      </c>
      <c r="H74" s="70" t="s">
        <v>1799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1802</v>
      </c>
      <c r="B75" s="70">
        <v>259</v>
      </c>
      <c r="C75" s="70">
        <v>4</v>
      </c>
      <c r="D75" s="70">
        <v>16</v>
      </c>
      <c r="E75" s="70">
        <v>2007</v>
      </c>
      <c r="F75" s="70" t="s">
        <v>791</v>
      </c>
      <c r="G75" s="70" t="s">
        <v>1798</v>
      </c>
      <c r="H75" s="70" t="s">
        <v>1799</v>
      </c>
      <c r="I75" s="148"/>
      <c r="J75" s="71">
        <v>156.00605169491209</v>
      </c>
      <c r="K75" s="71">
        <v>16.087972768541999</v>
      </c>
      <c r="L75" s="71">
        <v>20.370300090775959</v>
      </c>
      <c r="M75" s="71">
        <v>191.05032883950309</v>
      </c>
      <c r="N75" s="71">
        <v>222.4167356753955</v>
      </c>
      <c r="O75" s="71">
        <v>129.78805934056919</v>
      </c>
      <c r="P75" s="71">
        <v>123.3883935792</v>
      </c>
      <c r="Q75" s="71">
        <v>7.1539767808360502</v>
      </c>
      <c r="R75" s="71">
        <v>5.6271919892852083</v>
      </c>
      <c r="S75" s="71">
        <v>15.77239307137444</v>
      </c>
      <c r="T75" s="72"/>
      <c r="U75" s="71">
        <v>22426545</v>
      </c>
      <c r="V75" s="71">
        <v>6262</v>
      </c>
      <c r="W75" s="71">
        <v>236</v>
      </c>
      <c r="X75" s="71">
        <v>39202</v>
      </c>
      <c r="Y75" s="71">
        <v>41427</v>
      </c>
      <c r="Z75" s="71">
        <v>64218</v>
      </c>
      <c r="AA75" s="71">
        <v>24163</v>
      </c>
      <c r="AB75" s="71">
        <v>115009</v>
      </c>
      <c r="AC75" s="71">
        <v>1023603</v>
      </c>
      <c r="AD75" s="71">
        <v>15.77239307137444</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1803</v>
      </c>
      <c r="B76" s="70">
        <v>260</v>
      </c>
      <c r="C76" s="70">
        <v>5</v>
      </c>
      <c r="D76" s="70">
        <v>16</v>
      </c>
      <c r="E76" s="70">
        <v>2008</v>
      </c>
      <c r="F76" s="70" t="s">
        <v>792</v>
      </c>
      <c r="G76" s="70" t="s">
        <v>1798</v>
      </c>
      <c r="H76" s="70" t="s">
        <v>1799</v>
      </c>
      <c r="I76" s="148"/>
      <c r="J76" s="71">
        <v>138.24450741380889</v>
      </c>
      <c r="K76" s="71">
        <v>12.032195255796371</v>
      </c>
      <c r="L76" s="71">
        <v>18.147814297736279</v>
      </c>
      <c r="M76" s="71">
        <v>193.2543210634264</v>
      </c>
      <c r="N76" s="71">
        <v>215.86176567537871</v>
      </c>
      <c r="O76" s="71">
        <v>125.7581683216155</v>
      </c>
      <c r="P76" s="71">
        <v>119.7793106192627</v>
      </c>
      <c r="Q76" s="71">
        <v>6.9735278861983101</v>
      </c>
      <c r="R76" s="71">
        <v>5.9275307423342847</v>
      </c>
      <c r="S76" s="71">
        <v>13.765745479776429</v>
      </c>
      <c r="T76" s="72"/>
      <c r="U76" s="71">
        <v>22736151</v>
      </c>
      <c r="V76" s="71">
        <v>6262</v>
      </c>
      <c r="W76" s="71">
        <v>236</v>
      </c>
      <c r="X76" s="71">
        <v>39202</v>
      </c>
      <c r="Y76" s="71">
        <v>41366</v>
      </c>
      <c r="Z76" s="71">
        <v>64408</v>
      </c>
      <c r="AA76" s="71">
        <v>23483</v>
      </c>
      <c r="AB76" s="71">
        <v>113952</v>
      </c>
      <c r="AC76" s="71">
        <v>1119629</v>
      </c>
      <c r="AD76" s="71">
        <v>13.765745479776429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1804</v>
      </c>
      <c r="B77" s="70">
        <v>261</v>
      </c>
      <c r="C77" s="70">
        <v>6</v>
      </c>
      <c r="D77" s="70">
        <v>16</v>
      </c>
      <c r="E77" s="70">
        <v>2009</v>
      </c>
      <c r="F77" s="70" t="s">
        <v>176</v>
      </c>
      <c r="G77" s="70" t="s">
        <v>1798</v>
      </c>
      <c r="H77" s="70" t="s">
        <v>1799</v>
      </c>
      <c r="I77" s="148"/>
      <c r="J77" s="71">
        <v>145.90909096390811</v>
      </c>
      <c r="K77" s="71">
        <v>11.693647033570461</v>
      </c>
      <c r="L77" s="71">
        <v>27.496533797086141</v>
      </c>
      <c r="M77" s="71">
        <v>193.96620175206979</v>
      </c>
      <c r="N77" s="71">
        <v>195.30657515820511</v>
      </c>
      <c r="O77" s="71">
        <v>127.71885377544331</v>
      </c>
      <c r="P77" s="71">
        <v>114.4285303659461</v>
      </c>
      <c r="Q77" s="71">
        <v>6.5843368422272004</v>
      </c>
      <c r="R77" s="71">
        <v>5.1289802238360043</v>
      </c>
      <c r="S77" s="71">
        <v>14.955340484416331</v>
      </c>
      <c r="T77" s="72"/>
      <c r="U77" s="71">
        <v>18992072</v>
      </c>
      <c r="V77" s="71">
        <v>5593</v>
      </c>
      <c r="W77" s="71">
        <v>511</v>
      </c>
      <c r="X77" s="71">
        <v>39633</v>
      </c>
      <c r="Y77" s="71">
        <v>41443</v>
      </c>
      <c r="Z77" s="71">
        <v>64565</v>
      </c>
      <c r="AA77" s="71">
        <v>23031</v>
      </c>
      <c r="AB77" s="71">
        <v>112944</v>
      </c>
      <c r="AC77" s="71">
        <v>945136</v>
      </c>
      <c r="AD77" s="71">
        <v>14.955340484416331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213.40100000000001</v>
      </c>
      <c r="BK77" s="71">
        <v>254.44</v>
      </c>
      <c r="BL77" s="71">
        <v>43.322000000000003</v>
      </c>
      <c r="BM77" s="71">
        <v>0</v>
      </c>
      <c r="BN77" s="72"/>
      <c r="BO77" s="71">
        <v>0</v>
      </c>
      <c r="BP77" s="71">
        <v>0</v>
      </c>
      <c r="BQ77" s="71">
        <v>7</v>
      </c>
      <c r="BR77" s="71">
        <v>1</v>
      </c>
      <c r="BS77" s="71">
        <v>3</v>
      </c>
      <c r="BT77" s="71">
        <v>0</v>
      </c>
      <c r="BU77"/>
      <c r="BV77" s="70">
        <v>467.17099999999999</v>
      </c>
      <c r="BW77" s="70">
        <v>3.97</v>
      </c>
      <c r="BX77" s="70">
        <v>15.582000000000001</v>
      </c>
      <c r="BY77" s="70">
        <v>0</v>
      </c>
      <c r="BZ77" s="70">
        <v>7.44</v>
      </c>
      <c r="CA77" s="70">
        <v>0</v>
      </c>
      <c r="CB77" s="70">
        <v>17</v>
      </c>
      <c r="CC77" s="70">
        <v>0</v>
      </c>
      <c r="CD77" s="70">
        <v>0</v>
      </c>
    </row>
    <row r="78" spans="1:82">
      <c r="A78" s="70" t="s">
        <v>1805</v>
      </c>
      <c r="B78" s="70">
        <v>262</v>
      </c>
      <c r="C78" s="70">
        <v>7</v>
      </c>
      <c r="D78" s="70">
        <v>16</v>
      </c>
      <c r="E78" s="70">
        <v>2010</v>
      </c>
      <c r="F78" s="70" t="s">
        <v>177</v>
      </c>
      <c r="G78" s="70" t="s">
        <v>1798</v>
      </c>
      <c r="H78" s="70" t="s">
        <v>1799</v>
      </c>
      <c r="I78" s="148"/>
      <c r="J78" s="71">
        <v>137.17543587116049</v>
      </c>
      <c r="K78" s="71">
        <v>11.979038331710029</v>
      </c>
      <c r="L78" s="71">
        <v>26.072493361008419</v>
      </c>
      <c r="M78" s="71">
        <v>186.25885362414061</v>
      </c>
      <c r="N78" s="71">
        <v>201.3357696522032</v>
      </c>
      <c r="O78" s="71">
        <v>127.9511545144569</v>
      </c>
      <c r="P78" s="71">
        <v>115.2039405474688</v>
      </c>
      <c r="Q78" s="71">
        <v>6.8180404252518203</v>
      </c>
      <c r="R78" s="71">
        <v>6.2482217295012754</v>
      </c>
      <c r="S78" s="71">
        <v>12.87240119855211</v>
      </c>
      <c r="T78" s="72"/>
      <c r="U78" s="71">
        <v>20458527</v>
      </c>
      <c r="V78" s="71">
        <v>5593</v>
      </c>
      <c r="W78" s="71">
        <v>511</v>
      </c>
      <c r="X78" s="71">
        <v>39633</v>
      </c>
      <c r="Y78" s="71">
        <v>41507</v>
      </c>
      <c r="Z78" s="71">
        <v>64983</v>
      </c>
      <c r="AA78" s="71">
        <v>22608</v>
      </c>
      <c r="AB78" s="71">
        <v>112067</v>
      </c>
      <c r="AC78" s="71">
        <v>1091118</v>
      </c>
      <c r="AD78" s="71">
        <v>12.87240119855211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237.49600000000001</v>
      </c>
      <c r="BK78" s="71">
        <v>257.44</v>
      </c>
      <c r="BL78" s="71">
        <v>40.825000000000003</v>
      </c>
      <c r="BM78" s="71">
        <v>0</v>
      </c>
      <c r="BN78" s="72"/>
      <c r="BO78" s="71">
        <v>0</v>
      </c>
      <c r="BP78" s="71">
        <v>0</v>
      </c>
      <c r="BQ78" s="71">
        <v>7</v>
      </c>
      <c r="BR78" s="71">
        <v>1</v>
      </c>
      <c r="BS78" s="71">
        <v>3</v>
      </c>
      <c r="BT78" s="71">
        <v>0</v>
      </c>
      <c r="BU78"/>
      <c r="BV78" s="70">
        <v>478.91500000000002</v>
      </c>
      <c r="BW78" s="70">
        <v>0</v>
      </c>
      <c r="BX78" s="70">
        <v>16.006</v>
      </c>
      <c r="BY78" s="70">
        <v>0</v>
      </c>
      <c r="BZ78" s="70">
        <v>7.44</v>
      </c>
      <c r="CA78" s="70">
        <v>0</v>
      </c>
      <c r="CB78" s="70">
        <v>28</v>
      </c>
      <c r="CC78" s="70">
        <v>5.4</v>
      </c>
      <c r="CD78" s="70">
        <v>0</v>
      </c>
    </row>
    <row r="79" spans="1:82">
      <c r="A79" s="70" t="s">
        <v>1806</v>
      </c>
      <c r="B79" s="70">
        <v>263</v>
      </c>
      <c r="C79" s="70">
        <v>8</v>
      </c>
      <c r="D79" s="70">
        <v>16</v>
      </c>
      <c r="E79" s="70">
        <v>2011</v>
      </c>
      <c r="F79" s="70" t="s">
        <v>178</v>
      </c>
      <c r="G79" s="70" t="s">
        <v>1798</v>
      </c>
      <c r="H79" s="70" t="s">
        <v>1799</v>
      </c>
      <c r="I79" s="148"/>
      <c r="J79" s="71">
        <v>139.77513277696281</v>
      </c>
      <c r="K79" s="71">
        <v>15.388680740833371</v>
      </c>
      <c r="L79" s="71">
        <v>20.602873340592961</v>
      </c>
      <c r="M79" s="71">
        <v>209.84964618191341</v>
      </c>
      <c r="N79" s="71">
        <v>233.132593312788</v>
      </c>
      <c r="O79" s="71">
        <v>126.42341350233858</v>
      </c>
      <c r="P79" s="71">
        <v>111.50854667244531</v>
      </c>
      <c r="Q79" s="71">
        <v>7.7751951695930801</v>
      </c>
      <c r="R79" s="71">
        <v>7.2309899837443457</v>
      </c>
      <c r="S79" s="71">
        <v>13.844464543256111</v>
      </c>
      <c r="T79" s="72"/>
      <c r="U79" s="71">
        <v>19237640</v>
      </c>
      <c r="V79" s="71">
        <v>5593</v>
      </c>
      <c r="W79" s="71">
        <v>511</v>
      </c>
      <c r="X79" s="71">
        <v>39633</v>
      </c>
      <c r="Y79" s="71">
        <v>41525</v>
      </c>
      <c r="Z79" s="71">
        <v>65602</v>
      </c>
      <c r="AA79" s="71">
        <v>22534</v>
      </c>
      <c r="AB79" s="71">
        <v>110794</v>
      </c>
      <c r="AC79" s="71">
        <v>1260649</v>
      </c>
      <c r="AD79" s="71">
        <v>13.844464543256111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226.88499999999999</v>
      </c>
      <c r="BK79" s="71">
        <v>315.61</v>
      </c>
      <c r="BL79" s="71">
        <v>41.03</v>
      </c>
      <c r="BM79" s="71">
        <v>0</v>
      </c>
      <c r="BN79" s="72"/>
      <c r="BO79" s="71">
        <v>0</v>
      </c>
      <c r="BP79" s="71">
        <v>0</v>
      </c>
      <c r="BQ79" s="71">
        <v>8</v>
      </c>
      <c r="BR79" s="71">
        <v>1</v>
      </c>
      <c r="BS79" s="71">
        <v>3</v>
      </c>
      <c r="BT79" s="71">
        <v>0</v>
      </c>
      <c r="BU79"/>
      <c r="BV79" s="70">
        <v>532.351</v>
      </c>
      <c r="BW79" s="70">
        <v>0</v>
      </c>
      <c r="BX79" s="70">
        <v>18.064</v>
      </c>
      <c r="BY79" s="70">
        <v>0</v>
      </c>
      <c r="BZ79" s="70">
        <v>9.61</v>
      </c>
      <c r="CA79" s="70">
        <v>0</v>
      </c>
      <c r="CB79" s="70">
        <v>18</v>
      </c>
      <c r="CC79" s="70">
        <v>5.5</v>
      </c>
      <c r="CD79" s="70">
        <v>0</v>
      </c>
    </row>
    <row r="80" spans="1:82">
      <c r="A80" s="70" t="s">
        <v>1807</v>
      </c>
      <c r="B80" s="70">
        <v>264</v>
      </c>
      <c r="C80" s="70">
        <v>9</v>
      </c>
      <c r="D80" s="70">
        <v>16</v>
      </c>
      <c r="E80" s="70">
        <v>2012</v>
      </c>
      <c r="F80" s="70" t="s">
        <v>179</v>
      </c>
      <c r="G80" s="70" t="s">
        <v>1798</v>
      </c>
      <c r="H80" s="70" t="s">
        <v>1799</v>
      </c>
      <c r="I80" s="148"/>
      <c r="J80" s="71">
        <v>159.14248263791359</v>
      </c>
      <c r="K80" s="71">
        <v>14.444070759498279</v>
      </c>
      <c r="L80" s="71">
        <v>20.292949488005728</v>
      </c>
      <c r="M80" s="71">
        <v>209.0781741426153</v>
      </c>
      <c r="N80" s="71">
        <v>233.5411260313488</v>
      </c>
      <c r="O80" s="71">
        <v>126.80326937960234</v>
      </c>
      <c r="P80" s="71">
        <v>110.51064628838138</v>
      </c>
      <c r="Q80" s="71">
        <v>8.3900271955633094</v>
      </c>
      <c r="R80" s="71">
        <v>6.5438725804210094</v>
      </c>
      <c r="S80" s="71">
        <v>17.585806802744699</v>
      </c>
      <c r="T80" s="72"/>
      <c r="U80" s="71">
        <v>19313481</v>
      </c>
      <c r="V80" s="71">
        <v>5593</v>
      </c>
      <c r="W80" s="71">
        <v>511</v>
      </c>
      <c r="X80" s="71">
        <v>39633</v>
      </c>
      <c r="Y80" s="71">
        <v>41724</v>
      </c>
      <c r="Z80" s="71">
        <v>66321</v>
      </c>
      <c r="AA80" s="71">
        <v>22206</v>
      </c>
      <c r="AB80" s="71">
        <v>110039</v>
      </c>
      <c r="AC80" s="71">
        <v>1111308</v>
      </c>
      <c r="AD80" s="71">
        <v>17.585806802744699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243.47200000000001</v>
      </c>
      <c r="BK80" s="71">
        <v>304.2</v>
      </c>
      <c r="BL80" s="71">
        <v>50.905999999999999</v>
      </c>
      <c r="BM80" s="71">
        <v>0</v>
      </c>
      <c r="BN80" s="72"/>
      <c r="BO80" s="71">
        <v>0</v>
      </c>
      <c r="BP80" s="71">
        <v>0</v>
      </c>
      <c r="BQ80" s="71">
        <v>8</v>
      </c>
      <c r="BR80" s="71">
        <v>1</v>
      </c>
      <c r="BS80" s="71">
        <v>3</v>
      </c>
      <c r="BT80" s="71">
        <v>0</v>
      </c>
      <c r="BU80"/>
      <c r="BV80" s="70">
        <v>543.54</v>
      </c>
      <c r="BW80" s="70">
        <v>0</v>
      </c>
      <c r="BX80" s="70">
        <v>21.238</v>
      </c>
      <c r="BY80" s="70">
        <v>0</v>
      </c>
      <c r="BZ80" s="70">
        <v>9.1999999999999993</v>
      </c>
      <c r="CA80" s="70">
        <v>0</v>
      </c>
      <c r="CB80" s="70">
        <v>19</v>
      </c>
      <c r="CC80" s="70">
        <v>5.6</v>
      </c>
      <c r="CD80" s="70">
        <v>0</v>
      </c>
    </row>
    <row r="81" spans="1:82">
      <c r="A81" s="70" t="s">
        <v>1808</v>
      </c>
      <c r="B81" s="70">
        <v>265</v>
      </c>
      <c r="C81" s="70">
        <v>10</v>
      </c>
      <c r="D81" s="70">
        <v>16</v>
      </c>
      <c r="E81" s="70">
        <v>2013</v>
      </c>
      <c r="F81" s="70" t="s">
        <v>180</v>
      </c>
      <c r="G81" s="70" t="s">
        <v>1798</v>
      </c>
      <c r="H81" s="70" t="s">
        <v>1799</v>
      </c>
      <c r="I81" s="148"/>
      <c r="J81" s="71">
        <v>169.1876464129908</v>
      </c>
      <c r="K81" s="71">
        <v>12.458852207473541</v>
      </c>
      <c r="L81" s="71">
        <v>18.537865976871629</v>
      </c>
      <c r="M81" s="71">
        <v>200.55877523081139</v>
      </c>
      <c r="N81" s="71">
        <v>246.59523186410621</v>
      </c>
      <c r="O81" s="71">
        <v>122.24575604337257</v>
      </c>
      <c r="P81" s="71">
        <v>109.54833076312917</v>
      </c>
      <c r="Q81" s="71">
        <v>8.4593764759618395</v>
      </c>
      <c r="R81" s="71">
        <v>7.8254921758531202</v>
      </c>
      <c r="S81" s="71">
        <v>15.393590532048931</v>
      </c>
      <c r="T81" s="72"/>
      <c r="U81" s="71">
        <v>20134152</v>
      </c>
      <c r="V81" s="71">
        <v>5593</v>
      </c>
      <c r="W81" s="71">
        <v>511</v>
      </c>
      <c r="X81" s="71">
        <v>39633</v>
      </c>
      <c r="Y81" s="71">
        <v>41822</v>
      </c>
      <c r="Z81" s="71">
        <v>66792</v>
      </c>
      <c r="AA81" s="71">
        <v>21930</v>
      </c>
      <c r="AB81" s="71">
        <v>109358</v>
      </c>
      <c r="AC81" s="71">
        <v>1297246</v>
      </c>
      <c r="AD81" s="71">
        <v>15.393590532048931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282.43900000000002</v>
      </c>
      <c r="BK81" s="71">
        <v>287.60000000000002</v>
      </c>
      <c r="BL81" s="71">
        <v>50.287000000000006</v>
      </c>
      <c r="BM81" s="71">
        <v>0</v>
      </c>
      <c r="BN81" s="72"/>
      <c r="BO81" s="71">
        <v>0</v>
      </c>
      <c r="BP81" s="71">
        <v>0</v>
      </c>
      <c r="BQ81" s="71">
        <v>8</v>
      </c>
      <c r="BR81" s="71">
        <v>1</v>
      </c>
      <c r="BS81" s="71">
        <v>3</v>
      </c>
      <c r="BT81" s="71">
        <v>0</v>
      </c>
      <c r="BU81"/>
      <c r="BV81" s="70">
        <v>571.38699999999994</v>
      </c>
      <c r="BW81" s="70">
        <v>0</v>
      </c>
      <c r="BX81" s="70">
        <v>18.739000000000001</v>
      </c>
      <c r="BY81" s="70">
        <v>0</v>
      </c>
      <c r="BZ81" s="70">
        <v>8.6</v>
      </c>
      <c r="CA81" s="70">
        <v>0</v>
      </c>
      <c r="CB81" s="70">
        <v>16</v>
      </c>
      <c r="CC81" s="70">
        <v>5.6</v>
      </c>
      <c r="CD81" s="70">
        <v>0</v>
      </c>
    </row>
    <row r="82" spans="1:82">
      <c r="A82" s="70" t="s">
        <v>1809</v>
      </c>
      <c r="B82" s="70">
        <v>266</v>
      </c>
      <c r="C82" s="70">
        <v>11</v>
      </c>
      <c r="D82" s="70">
        <v>16</v>
      </c>
      <c r="E82" s="70">
        <v>2014</v>
      </c>
      <c r="F82" s="70" t="s">
        <v>181</v>
      </c>
      <c r="G82" s="70" t="s">
        <v>1798</v>
      </c>
      <c r="H82" s="70" t="s">
        <v>1799</v>
      </c>
      <c r="I82" s="148"/>
      <c r="J82" s="71">
        <v>171.04200380644889</v>
      </c>
      <c r="K82" s="71">
        <v>12.9139793782954</v>
      </c>
      <c r="L82" s="71">
        <v>23.261573870299319</v>
      </c>
      <c r="M82" s="71">
        <v>191.2090274968451</v>
      </c>
      <c r="N82" s="71">
        <v>215.60659087915889</v>
      </c>
      <c r="O82" s="71">
        <v>116.73212854931325</v>
      </c>
      <c r="P82" s="71">
        <v>108.64649684105177</v>
      </c>
      <c r="Q82" s="71">
        <v>8.0227539197799906</v>
      </c>
      <c r="R82" s="71">
        <v>7.6750287232037087</v>
      </c>
      <c r="S82" s="71">
        <v>14.42678013736211</v>
      </c>
      <c r="T82" s="72"/>
      <c r="U82" s="71">
        <v>24371890</v>
      </c>
      <c r="V82" s="71">
        <v>5297</v>
      </c>
      <c r="W82" s="71">
        <v>529</v>
      </c>
      <c r="X82" s="71">
        <v>37558</v>
      </c>
      <c r="Y82" s="71">
        <v>41893</v>
      </c>
      <c r="Z82" s="71">
        <v>67174</v>
      </c>
      <c r="AA82" s="71">
        <v>21637</v>
      </c>
      <c r="AB82" s="71">
        <v>108098</v>
      </c>
      <c r="AC82" s="71">
        <v>1276304</v>
      </c>
      <c r="AD82" s="71">
        <v>14.42678013736211</v>
      </c>
      <c r="AE82" s="72"/>
      <c r="AF82" s="71"/>
      <c r="AG82" s="71"/>
      <c r="AH82" s="71"/>
      <c r="AI82" s="71"/>
      <c r="AJ82" s="71"/>
      <c r="AK82" s="71"/>
      <c r="AL82" s="71"/>
      <c r="AM82" s="71"/>
      <c r="AN82" s="71"/>
      <c r="AO82" s="71"/>
      <c r="AP82" s="71"/>
      <c r="AQ82" s="72"/>
      <c r="AR82" s="71">
        <v>765</v>
      </c>
      <c r="AS82" s="71">
        <v>77</v>
      </c>
      <c r="AT82" s="71">
        <v>5</v>
      </c>
      <c r="AU82" s="71">
        <v>1</v>
      </c>
      <c r="AV82" s="71">
        <v>0</v>
      </c>
      <c r="AW82" s="71">
        <v>1</v>
      </c>
      <c r="AX82" s="71"/>
      <c r="AY82" s="72"/>
      <c r="AZ82" s="71">
        <v>3069.9</v>
      </c>
      <c r="BA82" s="71">
        <v>8131.5</v>
      </c>
      <c r="BB82" s="71">
        <v>23280</v>
      </c>
      <c r="BC82" s="71">
        <v>490</v>
      </c>
      <c r="BD82" s="71">
        <v>0</v>
      </c>
      <c r="BE82" s="71">
        <v>1213.9000000000001</v>
      </c>
      <c r="BF82" s="71"/>
      <c r="BG82" s="72"/>
      <c r="BH82" s="71">
        <v>0</v>
      </c>
      <c r="BI82" s="71">
        <v>0</v>
      </c>
      <c r="BJ82" s="71">
        <v>276.65800000000002</v>
      </c>
      <c r="BK82" s="71">
        <v>261.827</v>
      </c>
      <c r="BL82" s="71">
        <v>49.572000000000003</v>
      </c>
      <c r="BM82" s="71">
        <v>0</v>
      </c>
      <c r="BN82" s="72"/>
      <c r="BO82" s="71">
        <v>0</v>
      </c>
      <c r="BP82" s="71">
        <v>0</v>
      </c>
      <c r="BQ82" s="71">
        <v>8</v>
      </c>
      <c r="BR82" s="71">
        <v>1</v>
      </c>
      <c r="BS82" s="71">
        <v>3</v>
      </c>
      <c r="BT82" s="71">
        <v>0</v>
      </c>
      <c r="BU82"/>
      <c r="BV82" s="70">
        <v>534.88199999999995</v>
      </c>
      <c r="BW82" s="70">
        <v>0</v>
      </c>
      <c r="BX82" s="70">
        <v>18.079000000000001</v>
      </c>
      <c r="BY82" s="70">
        <v>0</v>
      </c>
      <c r="BZ82" s="70">
        <v>7.883</v>
      </c>
      <c r="CA82" s="70">
        <v>0</v>
      </c>
      <c r="CB82" s="70">
        <v>18.59</v>
      </c>
      <c r="CC82" s="70">
        <v>8.6229999999999993</v>
      </c>
      <c r="CD82" s="70">
        <v>0</v>
      </c>
    </row>
    <row r="83" spans="1:82">
      <c r="A83" s="70" t="s">
        <v>1810</v>
      </c>
      <c r="B83" s="70">
        <v>267</v>
      </c>
      <c r="C83" s="70">
        <v>12</v>
      </c>
      <c r="D83" s="70">
        <v>16</v>
      </c>
      <c r="E83" s="70">
        <v>2015</v>
      </c>
      <c r="F83" s="70" t="s">
        <v>182</v>
      </c>
      <c r="G83" s="1064" t="s">
        <v>1798</v>
      </c>
      <c r="H83" s="70" t="s">
        <v>1799</v>
      </c>
      <c r="I83" s="148"/>
      <c r="J83" s="71">
        <v>182.66491557810829</v>
      </c>
      <c r="K83" s="71">
        <v>13.074369306831571</v>
      </c>
      <c r="L83" s="71">
        <v>23.655544293795899</v>
      </c>
      <c r="M83" s="71">
        <v>195.6776669530667</v>
      </c>
      <c r="N83" s="71">
        <v>193.72689398332</v>
      </c>
      <c r="O83" s="71">
        <v>116.2700278853318</v>
      </c>
      <c r="P83" s="71">
        <v>106.74231662645458</v>
      </c>
      <c r="Q83" s="71">
        <v>7.7545862327841801</v>
      </c>
      <c r="R83" s="71">
        <v>6.7205186178707406</v>
      </c>
      <c r="S83" s="71">
        <v>14.921120226403771</v>
      </c>
      <c r="T83" s="72"/>
      <c r="U83" s="71">
        <v>25581462</v>
      </c>
      <c r="V83" s="71">
        <v>5297</v>
      </c>
      <c r="W83" s="71">
        <v>529</v>
      </c>
      <c r="X83" s="71">
        <v>37558</v>
      </c>
      <c r="Y83" s="71">
        <v>41902</v>
      </c>
      <c r="Z83" s="71">
        <v>67552</v>
      </c>
      <c r="AA83" s="71">
        <v>21241</v>
      </c>
      <c r="AB83" s="71">
        <v>106733</v>
      </c>
      <c r="AC83" s="71">
        <v>1148763</v>
      </c>
      <c r="AD83" s="71">
        <v>14.921120226403771</v>
      </c>
      <c r="AE83" s="72"/>
      <c r="AF83" s="71">
        <v>254625864.9830814</v>
      </c>
      <c r="AG83" s="71">
        <v>9435203.2477121893</v>
      </c>
      <c r="AH83" s="71">
        <v>4675499.9363120096</v>
      </c>
      <c r="AI83" s="71">
        <v>251742134.76108399</v>
      </c>
      <c r="AJ83" s="71">
        <v>235085185.73855779</v>
      </c>
      <c r="AK83" s="71">
        <v>0</v>
      </c>
      <c r="AL83" s="71">
        <v>0</v>
      </c>
      <c r="AM83" s="71">
        <v>14627309.92190438</v>
      </c>
      <c r="AN83" s="71">
        <v>0</v>
      </c>
      <c r="AO83" s="71">
        <v>0</v>
      </c>
      <c r="AP83" s="71">
        <v>770191198.58865178</v>
      </c>
      <c r="AQ83" s="72"/>
      <c r="AR83" s="71">
        <v>872</v>
      </c>
      <c r="AS83" s="71">
        <v>110</v>
      </c>
      <c r="AT83" s="71">
        <v>5</v>
      </c>
      <c r="AU83" s="71">
        <v>1</v>
      </c>
      <c r="AV83" s="71">
        <v>0</v>
      </c>
      <c r="AW83" s="71">
        <v>1</v>
      </c>
      <c r="AX83" s="71"/>
      <c r="AY83" s="72"/>
      <c r="AZ83" s="71">
        <v>3614.4</v>
      </c>
      <c r="BA83" s="71">
        <v>28886.6</v>
      </c>
      <c r="BB83" s="71">
        <v>23280</v>
      </c>
      <c r="BC83" s="71">
        <v>490</v>
      </c>
      <c r="BD83" s="71">
        <v>0</v>
      </c>
      <c r="BE83" s="71">
        <v>1213.9000000000001</v>
      </c>
      <c r="BF83" s="71"/>
      <c r="BG83" s="72"/>
      <c r="BH83" s="71">
        <v>0</v>
      </c>
      <c r="BI83" s="71">
        <v>0</v>
      </c>
      <c r="BJ83" s="71">
        <v>278.31200000000001</v>
      </c>
      <c r="BK83" s="71">
        <v>278.88799999999998</v>
      </c>
      <c r="BL83" s="71">
        <v>47.772999999999996</v>
      </c>
      <c r="BM83" s="71">
        <v>0</v>
      </c>
      <c r="BN83" s="72"/>
      <c r="BO83" s="71">
        <v>0</v>
      </c>
      <c r="BP83" s="71">
        <v>0</v>
      </c>
      <c r="BQ83" s="71">
        <v>8</v>
      </c>
      <c r="BR83" s="71">
        <v>1</v>
      </c>
      <c r="BS83" s="71">
        <v>3</v>
      </c>
      <c r="BT83" s="71">
        <v>0</v>
      </c>
      <c r="BU83"/>
      <c r="BV83" s="70">
        <v>550.08600000000001</v>
      </c>
      <c r="BW83" s="70">
        <v>0</v>
      </c>
      <c r="BX83" s="70">
        <v>18.733000000000001</v>
      </c>
      <c r="BY83" s="70">
        <v>0</v>
      </c>
      <c r="BZ83" s="70">
        <v>8.3160000000000007</v>
      </c>
      <c r="CA83" s="70">
        <v>0</v>
      </c>
      <c r="CB83" s="70">
        <v>17.596</v>
      </c>
      <c r="CC83" s="70">
        <v>5.782</v>
      </c>
      <c r="CD83" s="70">
        <v>4.46</v>
      </c>
    </row>
    <row r="84" spans="1:82">
      <c r="A84" s="70" t="s">
        <v>1811</v>
      </c>
      <c r="B84" s="70">
        <v>268</v>
      </c>
      <c r="C84" s="70">
        <v>13</v>
      </c>
      <c r="D84" s="70">
        <v>16</v>
      </c>
      <c r="E84" s="70">
        <v>2016</v>
      </c>
      <c r="F84" s="70" t="s">
        <v>155</v>
      </c>
      <c r="G84" s="1064" t="s">
        <v>1798</v>
      </c>
      <c r="H84" s="70" t="s">
        <v>1799</v>
      </c>
      <c r="I84" s="148"/>
      <c r="J84" s="71">
        <v>166.63052381604237</v>
      </c>
      <c r="K84" s="71">
        <v>13.056835093223532</v>
      </c>
      <c r="L84" s="71">
        <v>27.61715456355428</v>
      </c>
      <c r="M84" s="71">
        <v>166.5968084363534</v>
      </c>
      <c r="N84" s="71">
        <v>192.72750727786968</v>
      </c>
      <c r="O84" s="71">
        <v>115.43960475571139</v>
      </c>
      <c r="P84" s="71">
        <v>104.89008911250278</v>
      </c>
      <c r="Q84" s="71">
        <v>7.4494187134215499</v>
      </c>
      <c r="R84" s="71">
        <v>6.1717369286296222</v>
      </c>
      <c r="S84" s="71">
        <v>12.625567612754921</v>
      </c>
      <c r="T84" s="72"/>
      <c r="U84" s="71">
        <v>24796215</v>
      </c>
      <c r="V84" s="71">
        <v>5297</v>
      </c>
      <c r="W84" s="71">
        <v>529</v>
      </c>
      <c r="X84" s="71">
        <v>37558</v>
      </c>
      <c r="Y84" s="71">
        <v>41905</v>
      </c>
      <c r="Z84" s="71">
        <v>67894</v>
      </c>
      <c r="AA84" s="71">
        <v>21588</v>
      </c>
      <c r="AB84" s="71">
        <v>105468</v>
      </c>
      <c r="AC84" s="71">
        <v>1054071.916040624</v>
      </c>
      <c r="AD84" s="71">
        <v>12.625567612754921</v>
      </c>
      <c r="AE84" s="72"/>
      <c r="AF84" s="71">
        <v>232238900.5441798</v>
      </c>
      <c r="AG84" s="71">
        <v>9137080.3358825892</v>
      </c>
      <c r="AH84" s="71">
        <v>4156446.7886013431</v>
      </c>
      <c r="AI84" s="71">
        <v>233463596.3717556</v>
      </c>
      <c r="AJ84" s="71">
        <v>207543593.02804929</v>
      </c>
      <c r="AK84" s="71">
        <v>0</v>
      </c>
      <c r="AL84" s="71">
        <v>0</v>
      </c>
      <c r="AM84" s="71">
        <v>14465176.27697343</v>
      </c>
      <c r="AN84" s="71">
        <v>0</v>
      </c>
      <c r="AO84" s="71">
        <v>0</v>
      </c>
      <c r="AP84" s="71">
        <v>701004793.34544206</v>
      </c>
      <c r="AQ84" s="72"/>
      <c r="AR84" s="71">
        <v>968</v>
      </c>
      <c r="AS84" s="71">
        <v>165</v>
      </c>
      <c r="AT84" s="71">
        <v>5</v>
      </c>
      <c r="AU84" s="71">
        <v>1</v>
      </c>
      <c r="AV84" s="71">
        <v>0</v>
      </c>
      <c r="AW84" s="71">
        <v>1</v>
      </c>
      <c r="AX84" s="71"/>
      <c r="AY84" s="72"/>
      <c r="AZ84" s="71">
        <v>4125.8999999999996</v>
      </c>
      <c r="BA84" s="71">
        <v>31210.2</v>
      </c>
      <c r="BB84" s="71">
        <v>23280</v>
      </c>
      <c r="BC84" s="71">
        <v>490</v>
      </c>
      <c r="BD84" s="71">
        <v>0</v>
      </c>
      <c r="BE84" s="71">
        <v>1213.9000000000001</v>
      </c>
      <c r="BF84" s="71"/>
      <c r="BG84" s="72"/>
      <c r="BH84" s="71">
        <v>0</v>
      </c>
      <c r="BI84" s="71">
        <v>0</v>
      </c>
      <c r="BJ84" s="71">
        <v>280.06400000000002</v>
      </c>
      <c r="BK84" s="71">
        <v>279.56900000000002</v>
      </c>
      <c r="BL84" s="71">
        <v>22.377000000000002</v>
      </c>
      <c r="BM84" s="71">
        <v>0</v>
      </c>
      <c r="BN84" s="72"/>
      <c r="BO84" s="71">
        <v>0</v>
      </c>
      <c r="BP84" s="71">
        <v>0</v>
      </c>
      <c r="BQ84" s="71">
        <v>7</v>
      </c>
      <c r="BR84" s="71">
        <v>1</v>
      </c>
      <c r="BS84" s="71">
        <v>2</v>
      </c>
      <c r="BT84" s="71">
        <v>0</v>
      </c>
      <c r="BU84"/>
      <c r="BV84" s="70">
        <v>522.26800000000003</v>
      </c>
      <c r="BW84" s="70">
        <v>0</v>
      </c>
      <c r="BX84" s="70">
        <v>16.023</v>
      </c>
      <c r="BY84" s="70">
        <v>0</v>
      </c>
      <c r="BZ84" s="70">
        <v>8.2159999999999993</v>
      </c>
      <c r="CA84" s="70">
        <v>0</v>
      </c>
      <c r="CB84" s="70">
        <v>22.791</v>
      </c>
      <c r="CC84" s="70">
        <v>7.9619999999999997</v>
      </c>
      <c r="CD84" s="70">
        <v>4.75</v>
      </c>
    </row>
    <row r="85" spans="1:82">
      <c r="A85" s="70" t="s">
        <v>1812</v>
      </c>
      <c r="B85" s="70">
        <v>269</v>
      </c>
      <c r="C85" s="70">
        <v>14</v>
      </c>
      <c r="D85" s="70">
        <v>16</v>
      </c>
      <c r="E85" s="70">
        <v>2017</v>
      </c>
      <c r="F85" s="70" t="s">
        <v>156</v>
      </c>
      <c r="G85" s="70" t="s">
        <v>1798</v>
      </c>
      <c r="H85" s="70" t="s">
        <v>1799</v>
      </c>
      <c r="I85" s="148"/>
      <c r="J85" s="71">
        <v>157.6885899211664</v>
      </c>
      <c r="K85" s="71">
        <v>12.548576732208735</v>
      </c>
      <c r="L85" s="71">
        <v>24.528554548570099</v>
      </c>
      <c r="M85" s="71">
        <v>143.87074320163595</v>
      </c>
      <c r="N85" s="71">
        <v>204.70597283285426</v>
      </c>
      <c r="O85" s="71">
        <v>113.86699920959958</v>
      </c>
      <c r="P85" s="71">
        <v>103.53042396502661</v>
      </c>
      <c r="Q85" s="71">
        <v>7.1251372551155603</v>
      </c>
      <c r="R85" s="71">
        <v>6.6630711760727017</v>
      </c>
      <c r="S85" s="71">
        <v>14.990826810097579</v>
      </c>
      <c r="T85" s="72"/>
      <c r="U85" s="71">
        <v>27060437</v>
      </c>
      <c r="V85" s="71">
        <v>5297</v>
      </c>
      <c r="W85" s="71">
        <v>529</v>
      </c>
      <c r="X85" s="71">
        <v>37558</v>
      </c>
      <c r="Y85" s="71">
        <v>42048</v>
      </c>
      <c r="Z85" s="71">
        <v>68080</v>
      </c>
      <c r="AA85" s="71">
        <v>21444</v>
      </c>
      <c r="AB85" s="71">
        <v>104317</v>
      </c>
      <c r="AC85" s="71">
        <v>1160567</v>
      </c>
      <c r="AD85" s="71">
        <v>14.99082681009758</v>
      </c>
      <c r="AE85" s="72"/>
      <c r="AF85" s="71">
        <v>227239420.6494264</v>
      </c>
      <c r="AG85" s="71">
        <v>8953741.6052565426</v>
      </c>
      <c r="AH85" s="71">
        <v>4953289.109353249</v>
      </c>
      <c r="AI85" s="71">
        <v>211125047.7705352</v>
      </c>
      <c r="AJ85" s="71">
        <v>237448916.40595889</v>
      </c>
      <c r="AK85" s="71">
        <v>0</v>
      </c>
      <c r="AL85" s="71">
        <v>0</v>
      </c>
      <c r="AM85" s="71">
        <v>14329701.047894239</v>
      </c>
      <c r="AN85" s="71">
        <v>0</v>
      </c>
      <c r="AO85" s="71">
        <v>0</v>
      </c>
      <c r="AP85" s="71">
        <v>704050116.58842456</v>
      </c>
      <c r="AQ85" s="72"/>
      <c r="AR85" s="71">
        <v>1048</v>
      </c>
      <c r="AS85" s="71">
        <v>172</v>
      </c>
      <c r="AT85" s="71">
        <v>7</v>
      </c>
      <c r="AU85" s="71">
        <v>1</v>
      </c>
      <c r="AV85" s="71">
        <v>0</v>
      </c>
      <c r="AW85" s="71">
        <v>1</v>
      </c>
      <c r="AX85" s="71"/>
      <c r="AY85" s="72"/>
      <c r="AZ85" s="71">
        <v>4586.6000000000004</v>
      </c>
      <c r="BA85" s="71">
        <v>31381.9</v>
      </c>
      <c r="BB85" s="71">
        <v>32280</v>
      </c>
      <c r="BC85" s="71">
        <v>490</v>
      </c>
      <c r="BD85" s="71">
        <v>0</v>
      </c>
      <c r="BE85" s="71">
        <v>1213.9000000000001</v>
      </c>
      <c r="BF85" s="71"/>
      <c r="BG85" s="72"/>
      <c r="BH85" s="71">
        <v>0</v>
      </c>
      <c r="BI85" s="71">
        <v>0</v>
      </c>
      <c r="BJ85" s="71">
        <v>317.88600000000002</v>
      </c>
      <c r="BK85" s="71">
        <v>277.18299999999999</v>
      </c>
      <c r="BL85" s="71">
        <v>41.911000000000001</v>
      </c>
      <c r="BM85" s="71">
        <v>0</v>
      </c>
      <c r="BN85" s="72"/>
      <c r="BO85" s="71">
        <v>0</v>
      </c>
      <c r="BP85" s="71">
        <v>0</v>
      </c>
      <c r="BQ85" s="71">
        <v>8</v>
      </c>
      <c r="BR85" s="71">
        <v>1</v>
      </c>
      <c r="BS85" s="71">
        <v>4</v>
      </c>
      <c r="BT85" s="71">
        <v>0</v>
      </c>
      <c r="BU85"/>
      <c r="BV85" s="70">
        <v>547.15300000000002</v>
      </c>
      <c r="BW85" s="70">
        <v>0</v>
      </c>
      <c r="BX85" s="70">
        <v>19.367000000000001</v>
      </c>
      <c r="BY85" s="70">
        <v>0</v>
      </c>
      <c r="BZ85" s="70">
        <v>8.1229999999999993</v>
      </c>
      <c r="CA85" s="70">
        <v>0</v>
      </c>
      <c r="CB85" s="70">
        <v>40.984000000000002</v>
      </c>
      <c r="CC85" s="70">
        <v>15.318</v>
      </c>
      <c r="CD85" s="70">
        <v>6.0350000000000001</v>
      </c>
    </row>
    <row r="86" spans="1:82">
      <c r="A86" s="70" t="s">
        <v>1813</v>
      </c>
      <c r="B86" s="70">
        <v>270</v>
      </c>
      <c r="C86" s="70">
        <v>15</v>
      </c>
      <c r="D86" s="70">
        <v>16</v>
      </c>
      <c r="E86" s="70">
        <v>2018</v>
      </c>
      <c r="F86" s="70" t="s">
        <v>183</v>
      </c>
      <c r="G86" s="70" t="s">
        <v>1798</v>
      </c>
      <c r="H86" s="70" t="s">
        <v>1799</v>
      </c>
      <c r="I86" s="148"/>
      <c r="J86" s="71">
        <v>156.02306811325124</v>
      </c>
      <c r="K86" s="71">
        <v>11.914359386987957</v>
      </c>
      <c r="L86" s="71">
        <v>22.634704256652022</v>
      </c>
      <c r="M86" s="71">
        <v>145.36088346115267</v>
      </c>
      <c r="N86" s="71">
        <v>184.34210316788719</v>
      </c>
      <c r="O86" s="71">
        <v>111.55208658993264</v>
      </c>
      <c r="P86" s="71">
        <v>101.58689948405369</v>
      </c>
      <c r="Q86" s="71">
        <v>6.5148524823172904</v>
      </c>
      <c r="R86" s="71">
        <v>5.8865328148016554</v>
      </c>
      <c r="S86" s="71">
        <v>12.513775089242927</v>
      </c>
      <c r="T86" s="72"/>
      <c r="U86" s="71">
        <v>25437201</v>
      </c>
      <c r="V86" s="71">
        <v>5297</v>
      </c>
      <c r="W86" s="71">
        <v>529</v>
      </c>
      <c r="X86" s="71">
        <v>37558</v>
      </c>
      <c r="Y86" s="71">
        <v>42033</v>
      </c>
      <c r="Z86" s="71">
        <v>67973</v>
      </c>
      <c r="AA86" s="71">
        <v>21253</v>
      </c>
      <c r="AB86" s="71">
        <v>102789</v>
      </c>
      <c r="AC86" s="71">
        <v>1021292</v>
      </c>
      <c r="AD86" s="71">
        <v>12.51377508924293</v>
      </c>
      <c r="AE86" s="72"/>
      <c r="AF86" s="71">
        <v>223350927.82386571</v>
      </c>
      <c r="AG86" s="71">
        <v>7957737.4924631156</v>
      </c>
      <c r="AH86" s="71">
        <v>4700125.6623038817</v>
      </c>
      <c r="AI86" s="71">
        <v>208867112.33184251</v>
      </c>
      <c r="AJ86" s="71">
        <v>220114940.58141601</v>
      </c>
      <c r="AK86" s="71">
        <v>0</v>
      </c>
      <c r="AL86" s="71">
        <v>0</v>
      </c>
      <c r="AM86" s="71">
        <v>14149020.01893967</v>
      </c>
      <c r="AN86" s="71">
        <v>0</v>
      </c>
      <c r="AO86" s="71">
        <v>0</v>
      </c>
      <c r="AP86" s="71">
        <v>679139863.91083086</v>
      </c>
      <c r="AQ86" s="72"/>
      <c r="AR86" s="71">
        <v>1159</v>
      </c>
      <c r="AS86" s="71">
        <v>191</v>
      </c>
      <c r="AT86" s="71">
        <v>8</v>
      </c>
      <c r="AU86" s="71">
        <v>2</v>
      </c>
      <c r="AV86" s="71">
        <v>0</v>
      </c>
      <c r="AW86" s="71">
        <v>2</v>
      </c>
      <c r="AX86" s="71"/>
      <c r="AY86" s="72"/>
      <c r="AZ86" s="71">
        <v>5180.9000000000015</v>
      </c>
      <c r="BA86" s="71">
        <v>32596.1</v>
      </c>
      <c r="BB86" s="71">
        <v>32290</v>
      </c>
      <c r="BC86" s="71">
        <v>610</v>
      </c>
      <c r="BD86" s="71">
        <v>0</v>
      </c>
      <c r="BE86" s="71">
        <v>50213.9</v>
      </c>
      <c r="BF86" s="71"/>
      <c r="BG86" s="72"/>
      <c r="BH86" s="71">
        <v>0</v>
      </c>
      <c r="BI86" s="71">
        <v>0</v>
      </c>
      <c r="BJ86" s="71">
        <v>303.33699999999999</v>
      </c>
      <c r="BK86" s="71">
        <v>283.46699999999998</v>
      </c>
      <c r="BL86" s="71">
        <v>25.262</v>
      </c>
      <c r="BM86" s="71">
        <v>0</v>
      </c>
      <c r="BN86" s="72"/>
      <c r="BO86" s="71">
        <v>0</v>
      </c>
      <c r="BP86" s="71">
        <v>0</v>
      </c>
      <c r="BQ86" s="71">
        <v>8</v>
      </c>
      <c r="BR86" s="71">
        <v>2</v>
      </c>
      <c r="BS86" s="71">
        <v>2</v>
      </c>
      <c r="BT86" s="71">
        <v>0</v>
      </c>
      <c r="BU86"/>
      <c r="BV86" s="70">
        <v>518.53800000000001</v>
      </c>
      <c r="BW86" s="70">
        <v>0</v>
      </c>
      <c r="BX86" s="70">
        <v>19.358000000000001</v>
      </c>
      <c r="BY86" s="70">
        <v>0</v>
      </c>
      <c r="BZ86" s="70">
        <v>8.2420000000000009</v>
      </c>
      <c r="CA86" s="70">
        <v>0</v>
      </c>
      <c r="CB86" s="70">
        <v>44.901000000000003</v>
      </c>
      <c r="CC86" s="70">
        <v>14.885</v>
      </c>
      <c r="CD86" s="70">
        <v>6.1420000000000003</v>
      </c>
    </row>
    <row r="87" spans="1:82">
      <c r="A87" s="70" t="s">
        <v>1814</v>
      </c>
      <c r="B87" s="70">
        <v>271</v>
      </c>
      <c r="C87" s="70">
        <v>16</v>
      </c>
      <c r="D87" s="70">
        <v>16</v>
      </c>
      <c r="E87" s="70">
        <v>2019</v>
      </c>
      <c r="F87" s="70" t="s">
        <v>158</v>
      </c>
      <c r="G87" s="70" t="s">
        <v>1798</v>
      </c>
      <c r="H87" s="70" t="s">
        <v>1799</v>
      </c>
      <c r="I87" s="148"/>
      <c r="J87" s="71">
        <v>129.4931835891953</v>
      </c>
      <c r="K87" s="71">
        <v>11.018613517067095</v>
      </c>
      <c r="L87" s="71">
        <v>22.864267050721814</v>
      </c>
      <c r="M87" s="71">
        <v>142.54303481569141</v>
      </c>
      <c r="N87" s="71">
        <v>177.5693660827846</v>
      </c>
      <c r="O87" s="71">
        <v>108.53310977042186</v>
      </c>
      <c r="P87" s="71">
        <v>98.375058542607178</v>
      </c>
      <c r="Q87" s="71">
        <v>6.2531582566104698</v>
      </c>
      <c r="R87" s="71">
        <v>5.4632857802380759</v>
      </c>
      <c r="S87" s="71">
        <v>10.58837959474401</v>
      </c>
      <c r="T87" s="72"/>
      <c r="U87" s="71">
        <v>24165263</v>
      </c>
      <c r="V87" s="71">
        <v>5297</v>
      </c>
      <c r="W87" s="71">
        <v>529</v>
      </c>
      <c r="X87" s="71">
        <v>37558</v>
      </c>
      <c r="Y87" s="71">
        <v>42130</v>
      </c>
      <c r="Z87" s="71">
        <v>67949</v>
      </c>
      <c r="AA87" s="71">
        <v>20427</v>
      </c>
      <c r="AB87" s="71">
        <v>101331</v>
      </c>
      <c r="AC87" s="71">
        <v>963385</v>
      </c>
      <c r="AD87" s="71">
        <v>10.58837959474401</v>
      </c>
      <c r="AE87" s="72"/>
      <c r="AF87" s="71">
        <v>186854480.6130226</v>
      </c>
      <c r="AG87" s="71">
        <v>7698507.0081982138</v>
      </c>
      <c r="AH87" s="71">
        <v>4993959.4976326441</v>
      </c>
      <c r="AI87" s="71">
        <v>211166361.45558709</v>
      </c>
      <c r="AJ87" s="71">
        <v>219036773.86714941</v>
      </c>
      <c r="AK87" s="71">
        <v>0</v>
      </c>
      <c r="AL87" s="71">
        <v>0</v>
      </c>
      <c r="AM87" s="71">
        <v>13800519.380640412</v>
      </c>
      <c r="AN87" s="71">
        <v>0</v>
      </c>
      <c r="AO87" s="71">
        <v>0</v>
      </c>
      <c r="AP87" s="71">
        <v>643550601.82223034</v>
      </c>
      <c r="AQ87" s="72"/>
      <c r="AR87" s="71">
        <v>1232</v>
      </c>
      <c r="AS87" s="71">
        <v>217</v>
      </c>
      <c r="AT87" s="71">
        <v>8</v>
      </c>
      <c r="AU87" s="71">
        <v>2</v>
      </c>
      <c r="AV87" s="71">
        <v>0</v>
      </c>
      <c r="AW87" s="71">
        <v>2</v>
      </c>
      <c r="AX87" s="71"/>
      <c r="AY87" s="72"/>
      <c r="AZ87" s="71">
        <v>5558.7000000000007</v>
      </c>
      <c r="BA87" s="71">
        <v>33583.1</v>
      </c>
      <c r="BB87" s="71">
        <v>32289.5</v>
      </c>
      <c r="BC87" s="71">
        <v>610</v>
      </c>
      <c r="BD87" s="71">
        <v>0</v>
      </c>
      <c r="BE87" s="71">
        <v>50213.9</v>
      </c>
      <c r="BF87" s="71"/>
      <c r="BG87" s="72"/>
      <c r="BH87" s="71">
        <v>0</v>
      </c>
      <c r="BI87" s="71">
        <v>0</v>
      </c>
      <c r="BJ87" s="71">
        <v>293.43599999999998</v>
      </c>
      <c r="BK87" s="71">
        <v>276.84100000000001</v>
      </c>
      <c r="BL87" s="71">
        <v>24.841999999999999</v>
      </c>
      <c r="BM87" s="71">
        <v>0</v>
      </c>
      <c r="BN87" s="72"/>
      <c r="BO87" s="71">
        <v>0</v>
      </c>
      <c r="BP87" s="71">
        <v>0</v>
      </c>
      <c r="BQ87" s="71">
        <v>8</v>
      </c>
      <c r="BR87" s="71">
        <v>2</v>
      </c>
      <c r="BS87" s="71">
        <v>2</v>
      </c>
      <c r="BT87" s="71">
        <v>0</v>
      </c>
      <c r="BU87"/>
      <c r="BV87" s="70">
        <v>511.96800000000002</v>
      </c>
      <c r="BW87" s="70">
        <v>0</v>
      </c>
      <c r="BX87" s="70">
        <v>18.948</v>
      </c>
      <c r="BY87" s="70">
        <v>0</v>
      </c>
      <c r="BZ87" s="70">
        <v>7.79</v>
      </c>
      <c r="CA87" s="70">
        <v>0</v>
      </c>
      <c r="CB87" s="70">
        <v>37.109000000000002</v>
      </c>
      <c r="CC87" s="70">
        <v>13.372</v>
      </c>
      <c r="CD87" s="70">
        <v>5.9320000000000004</v>
      </c>
    </row>
    <row r="88" spans="1:82">
      <c r="A88" s="70" t="s">
        <v>1815</v>
      </c>
      <c r="B88" s="70">
        <v>272</v>
      </c>
      <c r="C88" s="70">
        <v>17</v>
      </c>
      <c r="D88" s="70">
        <v>16</v>
      </c>
      <c r="E88" s="70">
        <v>2020</v>
      </c>
      <c r="F88" s="70" t="s">
        <v>159</v>
      </c>
      <c r="G88" s="70" t="s">
        <v>1798</v>
      </c>
      <c r="H88" s="70" t="s">
        <v>1799</v>
      </c>
      <c r="I88" s="148"/>
      <c r="J88" s="71">
        <v>120.2470090136041</v>
      </c>
      <c r="K88" s="71">
        <v>11.538657699325498</v>
      </c>
      <c r="L88" s="71">
        <v>28.079618772553982</v>
      </c>
      <c r="M88" s="71">
        <v>138.57921329338018</v>
      </c>
      <c r="N88" s="71">
        <v>166.08579084013903</v>
      </c>
      <c r="O88" s="71">
        <v>94.981192803256334</v>
      </c>
      <c r="P88" s="71">
        <v>91.584285595032853</v>
      </c>
      <c r="Q88" s="71">
        <v>5.9062135843165997</v>
      </c>
      <c r="R88" s="71">
        <v>6.1782616458408341</v>
      </c>
      <c r="S88" s="71">
        <v>10.696818915852299</v>
      </c>
      <c r="T88" s="72"/>
      <c r="U88" s="71">
        <v>23186620</v>
      </c>
      <c r="V88" s="71">
        <v>4904</v>
      </c>
      <c r="W88" s="71">
        <v>821</v>
      </c>
      <c r="X88" s="71">
        <v>37144</v>
      </c>
      <c r="Y88" s="71">
        <v>42359</v>
      </c>
      <c r="Z88" s="71">
        <v>67871</v>
      </c>
      <c r="AA88" s="71">
        <v>20213</v>
      </c>
      <c r="AB88" s="71">
        <v>100172</v>
      </c>
      <c r="AC88" s="71">
        <v>1095218.9999999998</v>
      </c>
      <c r="AD88" s="71">
        <v>10.696818915852299</v>
      </c>
      <c r="AE88" s="72"/>
      <c r="AF88" s="71">
        <v>187930668.99129671</v>
      </c>
      <c r="AG88" s="71">
        <v>7818531.4747455288</v>
      </c>
      <c r="AH88" s="71">
        <v>6945686.0921835853</v>
      </c>
      <c r="AI88" s="71">
        <v>218341400.11986783</v>
      </c>
      <c r="AJ88" s="71">
        <v>226780283.36936641</v>
      </c>
      <c r="AK88" s="71"/>
      <c r="AL88" s="71"/>
      <c r="AM88" s="71">
        <v>13073558.934132518</v>
      </c>
      <c r="AN88" s="71"/>
      <c r="AO88" s="71"/>
      <c r="AP88" s="71">
        <v>660890128.98159266</v>
      </c>
      <c r="AQ88" s="72"/>
      <c r="AR88" s="71">
        <v>1292</v>
      </c>
      <c r="AS88" s="71">
        <v>230</v>
      </c>
      <c r="AT88" s="71">
        <v>8</v>
      </c>
      <c r="AU88" s="71">
        <v>2</v>
      </c>
      <c r="AV88" s="71">
        <v>0</v>
      </c>
      <c r="AW88" s="71">
        <v>2</v>
      </c>
      <c r="AX88" s="71"/>
      <c r="AY88" s="72"/>
      <c r="AZ88" s="71">
        <v>5876.4000000000024</v>
      </c>
      <c r="BA88" s="71">
        <v>34470.400000000001</v>
      </c>
      <c r="BB88" s="71">
        <v>32289.5</v>
      </c>
      <c r="BC88" s="71">
        <v>610</v>
      </c>
      <c r="BD88" s="71">
        <v>0</v>
      </c>
      <c r="BE88" s="71">
        <v>50213.9</v>
      </c>
      <c r="BF88" s="71"/>
      <c r="BG88" s="72"/>
      <c r="BH88" s="71">
        <v>0</v>
      </c>
      <c r="BI88" s="71">
        <v>0</v>
      </c>
      <c r="BJ88" s="71">
        <v>291.82299999999998</v>
      </c>
      <c r="BK88" s="71">
        <v>264.31799999999998</v>
      </c>
      <c r="BL88" s="71">
        <v>25.338000000000001</v>
      </c>
      <c r="BM88" s="71">
        <v>0</v>
      </c>
      <c r="BN88" s="72"/>
      <c r="BO88" s="71">
        <v>0</v>
      </c>
      <c r="BP88" s="71">
        <v>0</v>
      </c>
      <c r="BQ88" s="71">
        <v>7</v>
      </c>
      <c r="BR88" s="71">
        <v>2</v>
      </c>
      <c r="BS88" s="71">
        <v>2</v>
      </c>
      <c r="BT88" s="71">
        <v>0</v>
      </c>
      <c r="BU88"/>
      <c r="BV88" s="70">
        <v>484.28300000000002</v>
      </c>
      <c r="BW88" s="70">
        <v>0</v>
      </c>
      <c r="BX88" s="70">
        <v>18.510999999999999</v>
      </c>
      <c r="BY88" s="70">
        <v>0</v>
      </c>
      <c r="BZ88" s="70">
        <v>6.6349999999999998</v>
      </c>
      <c r="CA88" s="70">
        <v>0</v>
      </c>
      <c r="CB88" s="70">
        <v>49.008000000000003</v>
      </c>
      <c r="CC88" s="70">
        <v>16.454000000000001</v>
      </c>
      <c r="CD88" s="70">
        <v>6.5880000000000001</v>
      </c>
    </row>
    <row r="89" spans="1:82">
      <c r="A89" s="70" t="s">
        <v>1816</v>
      </c>
      <c r="B89" s="70">
        <v>272</v>
      </c>
      <c r="C89" s="70">
        <v>18</v>
      </c>
      <c r="D89" s="70">
        <v>16</v>
      </c>
      <c r="E89" s="70">
        <v>2021</v>
      </c>
      <c r="F89" s="70" t="s">
        <v>160</v>
      </c>
      <c r="G89" s="70" t="s">
        <v>1798</v>
      </c>
      <c r="H89" s="70" t="s">
        <v>1799</v>
      </c>
      <c r="I89" s="148"/>
      <c r="J89" s="71">
        <v>110.75392507345354</v>
      </c>
      <c r="K89" s="71">
        <v>12.015891336503049</v>
      </c>
      <c r="L89" s="71">
        <v>24.397268244427497</v>
      </c>
      <c r="M89" s="71">
        <v>145.75704862126346</v>
      </c>
      <c r="N89" s="71">
        <v>176.72370613863364</v>
      </c>
      <c r="O89" s="71">
        <v>92.054258742683203</v>
      </c>
      <c r="P89" s="71">
        <v>93.136648868230552</v>
      </c>
      <c r="Q89" s="71">
        <v>5.7683542753296901</v>
      </c>
      <c r="R89" s="71">
        <v>6.4629067266389386</v>
      </c>
      <c r="S89" s="71">
        <v>10.53093460389824</v>
      </c>
      <c r="T89" s="72"/>
      <c r="U89" s="71">
        <v>23148999</v>
      </c>
      <c r="V89" s="71">
        <v>4904</v>
      </c>
      <c r="W89" s="71">
        <v>821</v>
      </c>
      <c r="X89" s="71">
        <v>37144</v>
      </c>
      <c r="Y89" s="71">
        <v>42493</v>
      </c>
      <c r="Z89" s="71">
        <v>67730</v>
      </c>
      <c r="AA89" s="71">
        <v>20044</v>
      </c>
      <c r="AB89" s="71">
        <v>98795</v>
      </c>
      <c r="AC89" s="71">
        <v>1111442</v>
      </c>
      <c r="AD89" s="71">
        <v>10.53093460389824</v>
      </c>
      <c r="AE89" s="72"/>
      <c r="AF89" s="71">
        <v>166825471.22255239</v>
      </c>
      <c r="AG89" s="71">
        <v>7931916.2364956522</v>
      </c>
      <c r="AH89" s="71">
        <v>5456623.8163903104</v>
      </c>
      <c r="AI89" s="71">
        <v>225653939.80736589</v>
      </c>
      <c r="AJ89" s="71">
        <v>234037646.13723049</v>
      </c>
      <c r="AK89" s="71">
        <v>0</v>
      </c>
      <c r="AL89" s="71">
        <v>0</v>
      </c>
      <c r="AM89" s="71">
        <v>12968215.795971891</v>
      </c>
      <c r="AN89" s="71">
        <v>0</v>
      </c>
      <c r="AO89" s="71">
        <v>0</v>
      </c>
      <c r="AP89" s="71">
        <v>652873813.01600659</v>
      </c>
      <c r="AQ89" s="72"/>
      <c r="AR89" s="71">
        <v>1371</v>
      </c>
      <c r="AS89" s="71">
        <v>239</v>
      </c>
      <c r="AT89" s="71">
        <v>10</v>
      </c>
      <c r="AU89" s="71">
        <v>2</v>
      </c>
      <c r="AV89" s="71">
        <v>0</v>
      </c>
      <c r="AW89" s="71">
        <v>3</v>
      </c>
      <c r="AX89" s="71"/>
      <c r="AY89" s="72"/>
      <c r="AZ89" s="71">
        <v>6343.0000000000009</v>
      </c>
      <c r="BA89" s="71">
        <v>34865.300000000003</v>
      </c>
      <c r="BB89" s="71">
        <v>46089.5</v>
      </c>
      <c r="BC89" s="71">
        <v>610</v>
      </c>
      <c r="BD89" s="71">
        <v>0</v>
      </c>
      <c r="BE89" s="71">
        <v>50363.9</v>
      </c>
      <c r="BF89" s="71"/>
      <c r="BG89" s="72"/>
      <c r="BH89" s="71">
        <v>0</v>
      </c>
      <c r="BI89" s="71">
        <v>0</v>
      </c>
      <c r="BJ89" s="71">
        <v>275.89499999999998</v>
      </c>
      <c r="BK89" s="71">
        <v>297.46499999999997</v>
      </c>
      <c r="BL89" s="71">
        <v>9.1739999999999995</v>
      </c>
      <c r="BM89" s="71">
        <v>0</v>
      </c>
      <c r="BN89" s="72"/>
      <c r="BO89" s="71">
        <v>0</v>
      </c>
      <c r="BP89" s="71">
        <v>0</v>
      </c>
      <c r="BQ89" s="71">
        <v>7</v>
      </c>
      <c r="BR89" s="71">
        <v>2</v>
      </c>
      <c r="BS89" s="71">
        <v>1</v>
      </c>
      <c r="BT89" s="71">
        <v>0</v>
      </c>
      <c r="BU89"/>
      <c r="BV89" s="70">
        <v>500.923</v>
      </c>
      <c r="BW89" s="70">
        <v>0</v>
      </c>
      <c r="BX89" s="70">
        <v>3.9209999999999998</v>
      </c>
      <c r="BY89" s="70">
        <v>0</v>
      </c>
      <c r="BZ89" s="70">
        <v>8.3079999999999998</v>
      </c>
      <c r="CA89" s="70">
        <v>0</v>
      </c>
      <c r="CB89" s="70">
        <v>46.917000000000002</v>
      </c>
      <c r="CC89" s="70">
        <v>16.471</v>
      </c>
      <c r="CD89" s="70">
        <v>5.9939999999999998</v>
      </c>
    </row>
    <row r="90" spans="1:82">
      <c r="A90" s="70" t="s">
        <v>1817</v>
      </c>
      <c r="B90" s="70">
        <v>272</v>
      </c>
      <c r="C90" s="70">
        <v>19</v>
      </c>
      <c r="D90" s="70">
        <v>16</v>
      </c>
      <c r="E90" s="70">
        <v>2022</v>
      </c>
      <c r="F90" s="70" t="s">
        <v>161</v>
      </c>
      <c r="G90" s="70" t="s">
        <v>1798</v>
      </c>
      <c r="H90" s="70" t="s">
        <v>1799</v>
      </c>
      <c r="I90" s="148"/>
      <c r="J90" s="71">
        <v>130.80410081342697</v>
      </c>
      <c r="K90" s="71">
        <v>10.949987802810902</v>
      </c>
      <c r="L90" s="71">
        <v>21.549073569198146</v>
      </c>
      <c r="M90" s="71">
        <v>139.3448827750347</v>
      </c>
      <c r="N90" s="71">
        <v>183.29667302250419</v>
      </c>
      <c r="O90" s="71">
        <v>96.344626631178869</v>
      </c>
      <c r="P90" s="71">
        <v>91.358276200569151</v>
      </c>
      <c r="Q90" s="71">
        <v>5.7336283109774717</v>
      </c>
      <c r="R90" s="71">
        <v>6.425182003860451</v>
      </c>
      <c r="S90" s="71">
        <v>15.45997531872902</v>
      </c>
      <c r="T90" s="72"/>
      <c r="U90" s="71">
        <v>25280685</v>
      </c>
      <c r="V90" s="71">
        <v>4904</v>
      </c>
      <c r="W90" s="71">
        <v>821</v>
      </c>
      <c r="X90" s="71">
        <v>37144</v>
      </c>
      <c r="Y90" s="71">
        <v>42659</v>
      </c>
      <c r="Z90" s="71">
        <v>67350</v>
      </c>
      <c r="AA90" s="71">
        <v>19961</v>
      </c>
      <c r="AB90" s="71">
        <v>97395</v>
      </c>
      <c r="AC90" s="71">
        <v>1118831.9999999998</v>
      </c>
      <c r="AD90" s="71">
        <v>15.45997531872902</v>
      </c>
      <c r="AE90" s="72"/>
      <c r="AF90" s="71">
        <v>207717107.45133004</v>
      </c>
      <c r="AG90" s="71">
        <v>7801438.8595968466</v>
      </c>
      <c r="AH90" s="71">
        <v>5783781.9935995582</v>
      </c>
      <c r="AI90" s="71">
        <v>214130926.29383266</v>
      </c>
      <c r="AJ90" s="71">
        <v>269685905.45238316</v>
      </c>
      <c r="AK90" s="71">
        <v>0</v>
      </c>
      <c r="AL90" s="71">
        <v>0</v>
      </c>
      <c r="AM90" s="71">
        <v>12576352.83878102</v>
      </c>
      <c r="AN90" s="71">
        <v>0</v>
      </c>
      <c r="AO90" s="71">
        <v>0</v>
      </c>
      <c r="AP90" s="71">
        <v>717695512.88952327</v>
      </c>
      <c r="AQ90" s="72"/>
      <c r="AR90" s="71">
        <v>1447</v>
      </c>
      <c r="AS90" s="71">
        <v>247</v>
      </c>
      <c r="AT90" s="71">
        <v>10</v>
      </c>
      <c r="AU90" s="71">
        <v>2</v>
      </c>
      <c r="AV90" s="71">
        <v>0</v>
      </c>
      <c r="AW90" s="71">
        <v>3</v>
      </c>
      <c r="AX90" s="71"/>
      <c r="AY90" s="72"/>
      <c r="AZ90" s="71">
        <v>6791.3999999999915</v>
      </c>
      <c r="BA90" s="71">
        <v>36044.300000000003</v>
      </c>
      <c r="BB90" s="71">
        <v>46089.5</v>
      </c>
      <c r="BC90" s="71">
        <v>610</v>
      </c>
      <c r="BD90" s="71">
        <v>0</v>
      </c>
      <c r="BE90" s="71">
        <v>50363.9</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1818</v>
      </c>
      <c r="B91" s="70">
        <v>272</v>
      </c>
      <c r="C91" s="70">
        <v>20</v>
      </c>
      <c r="D91" s="70">
        <v>16</v>
      </c>
      <c r="E91" s="70">
        <v>2023</v>
      </c>
      <c r="F91" s="70" t="s">
        <v>1539</v>
      </c>
      <c r="G91" s="70" t="s">
        <v>1798</v>
      </c>
      <c r="H91" s="70" t="s">
        <v>1799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1538</v>
      </c>
      <c r="AS91" s="71">
        <v>248</v>
      </c>
      <c r="AT91" s="71">
        <v>10</v>
      </c>
      <c r="AU91" s="71">
        <v>2</v>
      </c>
      <c r="AV91" s="71">
        <v>0</v>
      </c>
      <c r="AW91" s="71">
        <v>3</v>
      </c>
      <c r="AX91" s="71"/>
      <c r="AY91" s="72"/>
      <c r="AZ91" s="71">
        <v>7349.0999999999822</v>
      </c>
      <c r="BA91" s="71">
        <v>36064.100000000006</v>
      </c>
      <c r="BB91" s="71">
        <v>46089.5</v>
      </c>
      <c r="BC91" s="71">
        <v>610</v>
      </c>
      <c r="BD91" s="71">
        <v>0</v>
      </c>
      <c r="BE91" s="71">
        <v>50363.9</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1819</v>
      </c>
      <c r="B92" s="70">
        <v>272</v>
      </c>
      <c r="C92" s="70">
        <v>21</v>
      </c>
      <c r="D92" s="70">
        <v>16</v>
      </c>
      <c r="E92" s="70">
        <v>2024</v>
      </c>
      <c r="F92" s="70" t="s">
        <v>1554</v>
      </c>
      <c r="G92" s="70" t="s">
        <v>1798</v>
      </c>
      <c r="H92" s="70" t="s">
        <v>1799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1820</v>
      </c>
      <c r="B93" s="70">
        <v>460</v>
      </c>
      <c r="C93" s="70">
        <v>1</v>
      </c>
      <c r="D93" s="70">
        <v>28</v>
      </c>
      <c r="E93" s="70">
        <v>1990</v>
      </c>
      <c r="F93" s="70" t="s">
        <v>787</v>
      </c>
      <c r="G93" s="70" t="s">
        <v>1821</v>
      </c>
      <c r="H93" s="70" t="s">
        <v>1822</v>
      </c>
      <c r="I93" s="148"/>
      <c r="J93" s="71">
        <v>368.08575153323977</v>
      </c>
      <c r="K93" s="71">
        <v>13.16327246019676</v>
      </c>
      <c r="L93" s="71">
        <v>6.4914895635702123</v>
      </c>
      <c r="M93" s="71">
        <v>63.593885317423727</v>
      </c>
      <c r="N93" s="71">
        <v>86.905534647426876</v>
      </c>
      <c r="O93" s="71">
        <v>80.398881196771427</v>
      </c>
      <c r="P93" s="71">
        <v>107.93987882215031</v>
      </c>
      <c r="Q93" s="71">
        <v>6.3528663053890702</v>
      </c>
      <c r="R93" s="71">
        <v>0</v>
      </c>
      <c r="S93" s="71">
        <v>7.2408465805156306</v>
      </c>
      <c r="T93" s="72"/>
      <c r="U93" s="71">
        <v>43817702</v>
      </c>
      <c r="V93" s="71">
        <v>4697</v>
      </c>
      <c r="W93" s="71">
        <v>64</v>
      </c>
      <c r="X93" s="71">
        <v>22162</v>
      </c>
      <c r="Y93" s="71">
        <v>27657</v>
      </c>
      <c r="Z93" s="71">
        <v>33069</v>
      </c>
      <c r="AA93" s="71">
        <v>26209</v>
      </c>
      <c r="AB93" s="71">
        <v>103149</v>
      </c>
      <c r="AC93" s="71">
        <v>0</v>
      </c>
      <c r="AD93" s="71">
        <v>7.2408465805156306</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1823</v>
      </c>
      <c r="B94" s="70">
        <v>461</v>
      </c>
      <c r="C94" s="70">
        <v>2</v>
      </c>
      <c r="D94" s="70">
        <v>28</v>
      </c>
      <c r="E94" s="70">
        <v>2005</v>
      </c>
      <c r="F94" s="70" t="s">
        <v>789</v>
      </c>
      <c r="G94" s="70" t="s">
        <v>1821</v>
      </c>
      <c r="H94" s="70" t="s">
        <v>1822</v>
      </c>
      <c r="I94" s="148"/>
      <c r="J94" s="71">
        <v>259.19055471569521</v>
      </c>
      <c r="K94" s="71">
        <v>8.9403409315462596</v>
      </c>
      <c r="L94" s="71">
        <v>1.9476429575289529</v>
      </c>
      <c r="M94" s="71">
        <v>105.6131509651902</v>
      </c>
      <c r="N94" s="71">
        <v>117.77280042990471</v>
      </c>
      <c r="O94" s="71">
        <v>119.037900831741</v>
      </c>
      <c r="P94" s="71">
        <v>101.82037871067691</v>
      </c>
      <c r="Q94" s="71">
        <v>6.0945093445415104</v>
      </c>
      <c r="R94" s="71">
        <v>0</v>
      </c>
      <c r="S94" s="71">
        <v>3.646549874702234</v>
      </c>
      <c r="T94" s="72"/>
      <c r="U94" s="71">
        <v>34696018</v>
      </c>
      <c r="V94" s="71">
        <v>3827</v>
      </c>
      <c r="W94" s="71">
        <v>17</v>
      </c>
      <c r="X94" s="71">
        <v>19725</v>
      </c>
      <c r="Y94" s="71">
        <v>33594</v>
      </c>
      <c r="Z94" s="71">
        <v>56658</v>
      </c>
      <c r="AA94" s="71">
        <v>20248</v>
      </c>
      <c r="AB94" s="71">
        <v>103447</v>
      </c>
      <c r="AC94" s="71">
        <v>0</v>
      </c>
      <c r="AD94" s="71">
        <v>3.646549874702234</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1824</v>
      </c>
      <c r="B95" s="70">
        <v>462</v>
      </c>
      <c r="C95" s="70">
        <v>3</v>
      </c>
      <c r="D95" s="70">
        <v>28</v>
      </c>
      <c r="E95" s="70">
        <v>2006</v>
      </c>
      <c r="F95" s="70" t="s">
        <v>790</v>
      </c>
      <c r="G95" s="70" t="s">
        <v>1821</v>
      </c>
      <c r="H95" s="70" t="s">
        <v>1822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1825</v>
      </c>
      <c r="B96" s="70">
        <v>463</v>
      </c>
      <c r="C96" s="70">
        <v>4</v>
      </c>
      <c r="D96" s="70">
        <v>28</v>
      </c>
      <c r="E96" s="70">
        <v>2007</v>
      </c>
      <c r="F96" s="70" t="s">
        <v>791</v>
      </c>
      <c r="G96" s="70" t="s">
        <v>1821</v>
      </c>
      <c r="H96" s="70" t="s">
        <v>1822</v>
      </c>
      <c r="I96" s="148"/>
      <c r="J96" s="71">
        <v>234.53503199858221</v>
      </c>
      <c r="K96" s="71">
        <v>8.7878838420672203</v>
      </c>
      <c r="L96" s="71">
        <v>5.1191102946188582</v>
      </c>
      <c r="M96" s="71">
        <v>109.7805699602352</v>
      </c>
      <c r="N96" s="71">
        <v>121.84711535869</v>
      </c>
      <c r="O96" s="71">
        <v>117.0897757310393</v>
      </c>
      <c r="P96" s="71">
        <v>99.62784251666568</v>
      </c>
      <c r="Q96" s="71">
        <v>6.4025569831463001</v>
      </c>
      <c r="R96" s="71">
        <v>0</v>
      </c>
      <c r="S96" s="71">
        <v>19.218485749200649</v>
      </c>
      <c r="T96" s="72"/>
      <c r="U96" s="71">
        <v>36978443</v>
      </c>
      <c r="V96" s="71">
        <v>3710</v>
      </c>
      <c r="W96" s="71">
        <v>50</v>
      </c>
      <c r="X96" s="71">
        <v>24638</v>
      </c>
      <c r="Y96" s="71">
        <v>33841</v>
      </c>
      <c r="Z96" s="71">
        <v>57935</v>
      </c>
      <c r="AA96" s="71">
        <v>19510</v>
      </c>
      <c r="AB96" s="71">
        <v>102929</v>
      </c>
      <c r="AC96" s="71">
        <v>0</v>
      </c>
      <c r="AD96" s="71">
        <v>19.218485749200649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1826</v>
      </c>
      <c r="B97" s="70">
        <v>464</v>
      </c>
      <c r="C97" s="70">
        <v>5</v>
      </c>
      <c r="D97" s="70">
        <v>28</v>
      </c>
      <c r="E97" s="70">
        <v>2008</v>
      </c>
      <c r="F97" s="70" t="s">
        <v>792</v>
      </c>
      <c r="G97" s="70" t="s">
        <v>1821</v>
      </c>
      <c r="H97" s="70" t="s">
        <v>1822</v>
      </c>
      <c r="I97" s="148"/>
      <c r="J97" s="71">
        <v>234.85509585105791</v>
      </c>
      <c r="K97" s="71">
        <v>6.5400949508800634</v>
      </c>
      <c r="L97" s="71">
        <v>4.1757657936184662</v>
      </c>
      <c r="M97" s="71">
        <v>120.3842683912233</v>
      </c>
      <c r="N97" s="71">
        <v>128.25012435500051</v>
      </c>
      <c r="O97" s="71">
        <v>114.0000685571023</v>
      </c>
      <c r="P97" s="71">
        <v>97.494431851832729</v>
      </c>
      <c r="Q97" s="71">
        <v>6.2813890874681197</v>
      </c>
      <c r="R97" s="71">
        <v>0</v>
      </c>
      <c r="S97" s="71">
        <v>8.4923305868799979</v>
      </c>
      <c r="T97" s="72"/>
      <c r="U97" s="71">
        <v>38376310</v>
      </c>
      <c r="V97" s="71">
        <v>3710</v>
      </c>
      <c r="W97" s="71">
        <v>50</v>
      </c>
      <c r="X97" s="71">
        <v>24638</v>
      </c>
      <c r="Y97" s="71">
        <v>34501</v>
      </c>
      <c r="Z97" s="71">
        <v>58386</v>
      </c>
      <c r="AA97" s="71">
        <v>19114</v>
      </c>
      <c r="AB97" s="71">
        <v>102642</v>
      </c>
      <c r="AC97" s="71">
        <v>0</v>
      </c>
      <c r="AD97" s="71">
        <v>8.4923305868799979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1827</v>
      </c>
      <c r="B98" s="70">
        <v>465</v>
      </c>
      <c r="C98" s="70">
        <v>6</v>
      </c>
      <c r="D98" s="70">
        <v>28</v>
      </c>
      <c r="E98" s="70">
        <v>2009</v>
      </c>
      <c r="F98" s="70" t="s">
        <v>176</v>
      </c>
      <c r="G98" s="70" t="s">
        <v>1821</v>
      </c>
      <c r="H98" s="70" t="s">
        <v>1822</v>
      </c>
      <c r="I98" s="148"/>
      <c r="J98" s="71">
        <v>233.2888970905785</v>
      </c>
      <c r="K98" s="71">
        <v>5.7992125671746884</v>
      </c>
      <c r="L98" s="71">
        <v>11.665431085335999</v>
      </c>
      <c r="M98" s="71">
        <v>126.55309572522221</v>
      </c>
      <c r="N98" s="71">
        <v>115.0578359709538</v>
      </c>
      <c r="O98" s="71">
        <v>116.78367490654141</v>
      </c>
      <c r="P98" s="71">
        <v>93.516295364849015</v>
      </c>
      <c r="Q98" s="71">
        <v>5.9567657795184603</v>
      </c>
      <c r="R98" s="71">
        <v>0</v>
      </c>
      <c r="S98" s="71">
        <v>12.475052617999999</v>
      </c>
      <c r="T98" s="72"/>
      <c r="U98" s="71">
        <v>32757900</v>
      </c>
      <c r="V98" s="71">
        <v>3495</v>
      </c>
      <c r="W98" s="71">
        <v>188</v>
      </c>
      <c r="X98" s="71">
        <v>27775</v>
      </c>
      <c r="Y98" s="71">
        <v>34700</v>
      </c>
      <c r="Z98" s="71">
        <v>59037</v>
      </c>
      <c r="AA98" s="71">
        <v>18822</v>
      </c>
      <c r="AB98" s="71">
        <v>102179</v>
      </c>
      <c r="AC98" s="71">
        <v>0</v>
      </c>
      <c r="AD98" s="71">
        <v>12.475052617999999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144.965</v>
      </c>
      <c r="BK98" s="71">
        <v>0</v>
      </c>
      <c r="BL98" s="71">
        <v>20.869999999999997</v>
      </c>
      <c r="BM98" s="71">
        <v>0</v>
      </c>
      <c r="BN98" s="72"/>
      <c r="BO98" s="71">
        <v>0</v>
      </c>
      <c r="BP98" s="71">
        <v>0</v>
      </c>
      <c r="BQ98" s="71">
        <v>11</v>
      </c>
      <c r="BR98" s="71">
        <v>0</v>
      </c>
      <c r="BS98" s="71">
        <v>4</v>
      </c>
      <c r="BT98" s="71">
        <v>0</v>
      </c>
      <c r="BU98"/>
      <c r="BV98" s="70">
        <v>165.83500000000001</v>
      </c>
      <c r="BW98" s="70">
        <v>0</v>
      </c>
      <c r="BX98" s="70">
        <v>0</v>
      </c>
      <c r="BY98" s="70">
        <v>0</v>
      </c>
      <c r="BZ98" s="70">
        <v>0</v>
      </c>
      <c r="CA98" s="70">
        <v>0</v>
      </c>
      <c r="CB98" s="70">
        <v>0</v>
      </c>
      <c r="CC98" s="70">
        <v>0</v>
      </c>
      <c r="CD98" s="70">
        <v>0</v>
      </c>
    </row>
    <row r="99" spans="1:82">
      <c r="A99" s="70" t="s">
        <v>1828</v>
      </c>
      <c r="B99" s="70">
        <v>466</v>
      </c>
      <c r="C99" s="70">
        <v>7</v>
      </c>
      <c r="D99" s="70">
        <v>28</v>
      </c>
      <c r="E99" s="70">
        <v>2010</v>
      </c>
      <c r="F99" s="70" t="s">
        <v>177</v>
      </c>
      <c r="G99" s="70" t="s">
        <v>1821</v>
      </c>
      <c r="H99" s="70" t="s">
        <v>1822</v>
      </c>
      <c r="I99" s="148"/>
      <c r="J99" s="71">
        <v>191.22658678700799</v>
      </c>
      <c r="K99" s="71">
        <v>6.2167894442527123</v>
      </c>
      <c r="L99" s="71">
        <v>10.90588028745767</v>
      </c>
      <c r="M99" s="71">
        <v>127.0947759001705</v>
      </c>
      <c r="N99" s="71">
        <v>126.8656155433839</v>
      </c>
      <c r="O99" s="71">
        <v>117.21816675983941</v>
      </c>
      <c r="P99" s="71">
        <v>93.215927301612112</v>
      </c>
      <c r="Q99" s="71">
        <v>6.1907298447528998</v>
      </c>
      <c r="R99" s="71">
        <v>0</v>
      </c>
      <c r="S99" s="71">
        <v>14.027001605000001</v>
      </c>
      <c r="T99" s="72"/>
      <c r="U99" s="71">
        <v>29187475</v>
      </c>
      <c r="V99" s="71">
        <v>3495</v>
      </c>
      <c r="W99" s="71">
        <v>188</v>
      </c>
      <c r="X99" s="71">
        <v>27775</v>
      </c>
      <c r="Y99" s="71">
        <v>35003</v>
      </c>
      <c r="Z99" s="71">
        <v>59532</v>
      </c>
      <c r="AA99" s="71">
        <v>18293</v>
      </c>
      <c r="AB99" s="71">
        <v>101756</v>
      </c>
      <c r="AC99" s="71">
        <v>0</v>
      </c>
      <c r="AD99" s="71">
        <v>14.027001605000001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290.90199999999999</v>
      </c>
      <c r="BK99" s="71">
        <v>0</v>
      </c>
      <c r="BL99" s="71">
        <v>20.844999999999999</v>
      </c>
      <c r="BM99" s="71">
        <v>0</v>
      </c>
      <c r="BN99" s="72"/>
      <c r="BO99" s="71">
        <v>0</v>
      </c>
      <c r="BP99" s="71">
        <v>0</v>
      </c>
      <c r="BQ99" s="71">
        <v>12</v>
      </c>
      <c r="BR99" s="71">
        <v>0</v>
      </c>
      <c r="BS99" s="71">
        <v>4</v>
      </c>
      <c r="BT99" s="71">
        <v>0</v>
      </c>
      <c r="BU99"/>
      <c r="BV99" s="70">
        <v>311.74700000000001</v>
      </c>
      <c r="BW99" s="70">
        <v>0</v>
      </c>
      <c r="BX99" s="70">
        <v>0</v>
      </c>
      <c r="BY99" s="70">
        <v>0</v>
      </c>
      <c r="BZ99" s="70">
        <v>0</v>
      </c>
      <c r="CA99" s="70">
        <v>0</v>
      </c>
      <c r="CB99" s="70">
        <v>0</v>
      </c>
      <c r="CC99" s="70">
        <v>0</v>
      </c>
      <c r="CD99" s="70">
        <v>0</v>
      </c>
    </row>
    <row r="100" spans="1:82">
      <c r="A100" s="70" t="s">
        <v>1829</v>
      </c>
      <c r="B100" s="70">
        <v>467</v>
      </c>
      <c r="C100" s="70">
        <v>8</v>
      </c>
      <c r="D100" s="70">
        <v>28</v>
      </c>
      <c r="E100" s="70">
        <v>2011</v>
      </c>
      <c r="F100" s="70" t="s">
        <v>178</v>
      </c>
      <c r="G100" s="70" t="s">
        <v>1821</v>
      </c>
      <c r="H100" s="70" t="s">
        <v>1822</v>
      </c>
      <c r="I100" s="148"/>
      <c r="J100" s="71">
        <v>228.8074697655388</v>
      </c>
      <c r="K100" s="71">
        <v>8.7477989322664573</v>
      </c>
      <c r="L100" s="71">
        <v>10.93712533888964</v>
      </c>
      <c r="M100" s="71">
        <v>144.30485561431911</v>
      </c>
      <c r="N100" s="71">
        <v>142.50979775934991</v>
      </c>
      <c r="O100" s="71">
        <v>115.51779938981556</v>
      </c>
      <c r="P100" s="71">
        <v>89.299868343434284</v>
      </c>
      <c r="Q100" s="71">
        <v>7.1068992004969598</v>
      </c>
      <c r="R100" s="71">
        <v>0</v>
      </c>
      <c r="S100" s="71">
        <v>12.757287530639999</v>
      </c>
      <c r="T100" s="72"/>
      <c r="U100" s="71">
        <v>32227455</v>
      </c>
      <c r="V100" s="71">
        <v>3495</v>
      </c>
      <c r="W100" s="71">
        <v>188</v>
      </c>
      <c r="X100" s="71">
        <v>27775</v>
      </c>
      <c r="Y100" s="71">
        <v>35276</v>
      </c>
      <c r="Z100" s="71">
        <v>59943</v>
      </c>
      <c r="AA100" s="71">
        <v>18046</v>
      </c>
      <c r="AB100" s="71">
        <v>101271</v>
      </c>
      <c r="AC100" s="71">
        <v>0</v>
      </c>
      <c r="AD100" s="71">
        <v>12.757287530639999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334.553</v>
      </c>
      <c r="BK100" s="71">
        <v>0</v>
      </c>
      <c r="BL100" s="71">
        <v>8.51</v>
      </c>
      <c r="BM100" s="71">
        <v>0</v>
      </c>
      <c r="BN100" s="72"/>
      <c r="BO100" s="71">
        <v>0</v>
      </c>
      <c r="BP100" s="71">
        <v>0</v>
      </c>
      <c r="BQ100" s="71">
        <v>13</v>
      </c>
      <c r="BR100" s="71">
        <v>0</v>
      </c>
      <c r="BS100" s="71">
        <v>2</v>
      </c>
      <c r="BT100" s="71">
        <v>0</v>
      </c>
      <c r="BU100"/>
      <c r="BV100" s="70">
        <v>343.06299999999999</v>
      </c>
      <c r="BW100" s="70">
        <v>0</v>
      </c>
      <c r="BX100" s="70">
        <v>0</v>
      </c>
      <c r="BY100" s="70">
        <v>0</v>
      </c>
      <c r="BZ100" s="70">
        <v>0</v>
      </c>
      <c r="CA100" s="70">
        <v>0</v>
      </c>
      <c r="CB100" s="70">
        <v>0</v>
      </c>
      <c r="CC100" s="70">
        <v>0</v>
      </c>
      <c r="CD100" s="70">
        <v>0</v>
      </c>
    </row>
    <row r="101" spans="1:82">
      <c r="A101" s="70" t="s">
        <v>1830</v>
      </c>
      <c r="B101" s="70">
        <v>468</v>
      </c>
      <c r="C101" s="70">
        <v>9</v>
      </c>
      <c r="D101" s="70">
        <v>28</v>
      </c>
      <c r="E101" s="70">
        <v>2012</v>
      </c>
      <c r="F101" s="70" t="s">
        <v>179</v>
      </c>
      <c r="G101" s="70" t="s">
        <v>1821</v>
      </c>
      <c r="H101" s="70" t="s">
        <v>1822</v>
      </c>
      <c r="I101" s="148"/>
      <c r="J101" s="71">
        <v>216.99841361737541</v>
      </c>
      <c r="K101" s="71">
        <v>8.0652315183874972</v>
      </c>
      <c r="L101" s="71">
        <v>10.911229925646071</v>
      </c>
      <c r="M101" s="71">
        <v>148.34663356952009</v>
      </c>
      <c r="N101" s="71">
        <v>144.61967014747211</v>
      </c>
      <c r="O101" s="71">
        <v>116.26453171249284</v>
      </c>
      <c r="P101" s="71">
        <v>87.667997163655158</v>
      </c>
      <c r="Q101" s="71">
        <v>7.7536785648580899</v>
      </c>
      <c r="R101" s="71">
        <v>0</v>
      </c>
      <c r="S101" s="71">
        <v>13.8435011544</v>
      </c>
      <c r="T101" s="72"/>
      <c r="U101" s="71">
        <v>31280958</v>
      </c>
      <c r="V101" s="71">
        <v>3495</v>
      </c>
      <c r="W101" s="71">
        <v>188</v>
      </c>
      <c r="X101" s="71">
        <v>27775</v>
      </c>
      <c r="Y101" s="71">
        <v>35945</v>
      </c>
      <c r="Z101" s="71">
        <v>60809</v>
      </c>
      <c r="AA101" s="71">
        <v>17616</v>
      </c>
      <c r="AB101" s="71">
        <v>101693</v>
      </c>
      <c r="AC101" s="71">
        <v>0</v>
      </c>
      <c r="AD101" s="71">
        <v>13.8435011544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419.63299999999998</v>
      </c>
      <c r="BK101" s="71">
        <v>0</v>
      </c>
      <c r="BL101" s="71">
        <v>20.234000000000002</v>
      </c>
      <c r="BM101" s="71">
        <v>0</v>
      </c>
      <c r="BN101" s="72"/>
      <c r="BO101" s="71">
        <v>0</v>
      </c>
      <c r="BP101" s="71">
        <v>0</v>
      </c>
      <c r="BQ101" s="71">
        <v>13</v>
      </c>
      <c r="BR101" s="71">
        <v>0</v>
      </c>
      <c r="BS101" s="71">
        <v>4</v>
      </c>
      <c r="BT101" s="71">
        <v>0</v>
      </c>
      <c r="BU101"/>
      <c r="BV101" s="70">
        <v>349.35599999999999</v>
      </c>
      <c r="BW101" s="70">
        <v>62.192999999999998</v>
      </c>
      <c r="BX101" s="70">
        <v>17.837</v>
      </c>
      <c r="BY101" s="70">
        <v>3.8420000000000001</v>
      </c>
      <c r="BZ101" s="70">
        <v>6.6390000000000002</v>
      </c>
      <c r="CA101" s="70">
        <v>0</v>
      </c>
      <c r="CB101" s="70">
        <v>0</v>
      </c>
      <c r="CC101" s="70">
        <v>0</v>
      </c>
      <c r="CD101" s="70">
        <v>0</v>
      </c>
    </row>
    <row r="102" spans="1:82">
      <c r="A102" s="70" t="s">
        <v>1831</v>
      </c>
      <c r="B102" s="70">
        <v>469</v>
      </c>
      <c r="C102" s="70">
        <v>10</v>
      </c>
      <c r="D102" s="70">
        <v>28</v>
      </c>
      <c r="E102" s="70">
        <v>2013</v>
      </c>
      <c r="F102" s="70" t="s">
        <v>180</v>
      </c>
      <c r="G102" s="1064" t="s">
        <v>1821</v>
      </c>
      <c r="H102" s="70" t="s">
        <v>1822</v>
      </c>
      <c r="I102" s="148"/>
      <c r="J102" s="71">
        <v>204.70494348435091</v>
      </c>
      <c r="K102" s="71">
        <v>6.9694174171107433</v>
      </c>
      <c r="L102" s="71">
        <v>10.74961231805883</v>
      </c>
      <c r="M102" s="71">
        <v>142.54643405369629</v>
      </c>
      <c r="N102" s="71">
        <v>140.01057848048239</v>
      </c>
      <c r="O102" s="71">
        <v>112.10253559792444</v>
      </c>
      <c r="P102" s="71">
        <v>87.254021588672018</v>
      </c>
      <c r="Q102" s="71">
        <v>7.8488916541080096</v>
      </c>
      <c r="R102" s="71">
        <v>0</v>
      </c>
      <c r="S102" s="71">
        <v>0</v>
      </c>
      <c r="T102" s="72"/>
      <c r="U102" s="71">
        <v>30224828</v>
      </c>
      <c r="V102" s="71">
        <v>3495</v>
      </c>
      <c r="W102" s="71">
        <v>188</v>
      </c>
      <c r="X102" s="71">
        <v>27775</v>
      </c>
      <c r="Y102" s="71">
        <v>36162</v>
      </c>
      <c r="Z102" s="71">
        <v>61250</v>
      </c>
      <c r="AA102" s="71">
        <v>17467</v>
      </c>
      <c r="AB102" s="71">
        <v>101466</v>
      </c>
      <c r="AC102" s="71">
        <v>0</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401.26299999999998</v>
      </c>
      <c r="BK102" s="71">
        <v>0</v>
      </c>
      <c r="BL102" s="71">
        <v>19.567999999999998</v>
      </c>
      <c r="BM102" s="71">
        <v>0</v>
      </c>
      <c r="BN102" s="72"/>
      <c r="BO102" s="71">
        <v>0</v>
      </c>
      <c r="BP102" s="71">
        <v>0</v>
      </c>
      <c r="BQ102" s="71">
        <v>13</v>
      </c>
      <c r="BR102" s="71">
        <v>0</v>
      </c>
      <c r="BS102" s="71">
        <v>4</v>
      </c>
      <c r="BT102" s="71">
        <v>0</v>
      </c>
      <c r="BU102"/>
      <c r="BV102" s="70">
        <v>332.57</v>
      </c>
      <c r="BW102" s="70">
        <v>57.165999999999997</v>
      </c>
      <c r="BX102" s="70">
        <v>20.38</v>
      </c>
      <c r="BY102" s="70">
        <v>4.0750000000000002</v>
      </c>
      <c r="BZ102" s="70">
        <v>6.64</v>
      </c>
      <c r="CA102" s="70">
        <v>0</v>
      </c>
      <c r="CB102" s="70">
        <v>0</v>
      </c>
      <c r="CC102" s="70">
        <v>0</v>
      </c>
      <c r="CD102" s="70">
        <v>0</v>
      </c>
    </row>
    <row r="103" spans="1:82">
      <c r="A103" s="70" t="s">
        <v>1832</v>
      </c>
      <c r="B103" s="70">
        <v>470</v>
      </c>
      <c r="C103" s="70">
        <v>11</v>
      </c>
      <c r="D103" s="70">
        <v>28</v>
      </c>
      <c r="E103" s="70">
        <v>2014</v>
      </c>
      <c r="F103" s="70" t="s">
        <v>181</v>
      </c>
      <c r="G103" s="1064" t="s">
        <v>1821</v>
      </c>
      <c r="H103" s="70" t="s">
        <v>1822</v>
      </c>
      <c r="I103" s="148"/>
      <c r="J103" s="71">
        <v>192.81043879678211</v>
      </c>
      <c r="K103" s="71">
        <v>6.7592888271926457</v>
      </c>
      <c r="L103" s="71">
        <v>9.3667790977588545</v>
      </c>
      <c r="M103" s="71">
        <v>127.7276334750937</v>
      </c>
      <c r="N103" s="71">
        <v>129.94440684001071</v>
      </c>
      <c r="O103" s="71">
        <v>107.47335609403679</v>
      </c>
      <c r="P103" s="71">
        <v>85.759278991926934</v>
      </c>
      <c r="Q103" s="71">
        <v>7.4900955460611298</v>
      </c>
      <c r="R103" s="71">
        <v>0</v>
      </c>
      <c r="S103" s="71">
        <v>14.303367886569999</v>
      </c>
      <c r="T103" s="72"/>
      <c r="U103" s="71">
        <v>30026151</v>
      </c>
      <c r="V103" s="71">
        <v>2923</v>
      </c>
      <c r="W103" s="71">
        <v>180</v>
      </c>
      <c r="X103" s="71">
        <v>26504</v>
      </c>
      <c r="Y103" s="71">
        <v>36420</v>
      </c>
      <c r="Z103" s="71">
        <v>61846</v>
      </c>
      <c r="AA103" s="71">
        <v>17079</v>
      </c>
      <c r="AB103" s="71">
        <v>100921</v>
      </c>
      <c r="AC103" s="71">
        <v>0</v>
      </c>
      <c r="AD103" s="71">
        <v>14.303367886569999</v>
      </c>
      <c r="AE103" s="72"/>
      <c r="AF103" s="71"/>
      <c r="AG103" s="71"/>
      <c r="AH103" s="71"/>
      <c r="AI103" s="71"/>
      <c r="AJ103" s="71"/>
      <c r="AK103" s="71"/>
      <c r="AL103" s="71"/>
      <c r="AM103" s="71"/>
      <c r="AN103" s="71"/>
      <c r="AO103" s="71"/>
      <c r="AP103" s="71"/>
      <c r="AQ103" s="72"/>
      <c r="AR103" s="71">
        <v>2756</v>
      </c>
      <c r="AS103" s="71">
        <v>529</v>
      </c>
      <c r="AT103" s="71">
        <v>0</v>
      </c>
      <c r="AU103" s="71">
        <v>2</v>
      </c>
      <c r="AV103" s="71">
        <v>0</v>
      </c>
      <c r="AW103" s="71">
        <v>1</v>
      </c>
      <c r="AX103" s="71"/>
      <c r="AY103" s="72"/>
      <c r="AZ103" s="71">
        <v>11535</v>
      </c>
      <c r="BA103" s="71">
        <v>15951.7</v>
      </c>
      <c r="BB103" s="71">
        <v>0</v>
      </c>
      <c r="BC103" s="71">
        <v>7203</v>
      </c>
      <c r="BD103" s="71">
        <v>0</v>
      </c>
      <c r="BE103" s="71">
        <v>855.7</v>
      </c>
      <c r="BF103" s="71"/>
      <c r="BG103" s="72"/>
      <c r="BH103" s="71">
        <v>0</v>
      </c>
      <c r="BI103" s="71">
        <v>0</v>
      </c>
      <c r="BJ103" s="71">
        <v>415.97</v>
      </c>
      <c r="BK103" s="71">
        <v>0</v>
      </c>
      <c r="BL103" s="71">
        <v>17.307000000000002</v>
      </c>
      <c r="BM103" s="71">
        <v>0</v>
      </c>
      <c r="BN103" s="72"/>
      <c r="BO103" s="71">
        <v>0</v>
      </c>
      <c r="BP103" s="71">
        <v>0</v>
      </c>
      <c r="BQ103" s="71">
        <v>13</v>
      </c>
      <c r="BR103" s="71">
        <v>0</v>
      </c>
      <c r="BS103" s="71">
        <v>4</v>
      </c>
      <c r="BT103" s="71">
        <v>0</v>
      </c>
      <c r="BU103"/>
      <c r="BV103" s="70">
        <v>345.09100000000001</v>
      </c>
      <c r="BW103" s="70">
        <v>57.265000000000001</v>
      </c>
      <c r="BX103" s="70">
        <v>20.297999999999998</v>
      </c>
      <c r="BY103" s="70">
        <v>3.9470000000000001</v>
      </c>
      <c r="BZ103" s="70">
        <v>6.6760000000000002</v>
      </c>
      <c r="CA103" s="70">
        <v>0</v>
      </c>
      <c r="CB103" s="70">
        <v>0</v>
      </c>
      <c r="CC103" s="70">
        <v>0</v>
      </c>
      <c r="CD103" s="70">
        <v>0</v>
      </c>
    </row>
    <row r="104" spans="1:82">
      <c r="A104" s="70" t="s">
        <v>1833</v>
      </c>
      <c r="B104" s="70">
        <v>471</v>
      </c>
      <c r="C104" s="70">
        <v>12</v>
      </c>
      <c r="D104" s="70">
        <v>28</v>
      </c>
      <c r="E104" s="70">
        <v>2015</v>
      </c>
      <c r="F104" s="70" t="s">
        <v>182</v>
      </c>
      <c r="G104" s="70" t="s">
        <v>1821</v>
      </c>
      <c r="H104" s="70" t="s">
        <v>1822</v>
      </c>
      <c r="I104" s="148"/>
      <c r="J104" s="71">
        <v>204.88555472862851</v>
      </c>
      <c r="K104" s="71">
        <v>6.2580504357097881</v>
      </c>
      <c r="L104" s="71">
        <v>10.063610674668929</v>
      </c>
      <c r="M104" s="71">
        <v>115.3280257053607</v>
      </c>
      <c r="N104" s="71">
        <v>124.7077176344318</v>
      </c>
      <c r="O104" s="71">
        <v>107.26818862312957</v>
      </c>
      <c r="P104" s="71">
        <v>84.279242603562437</v>
      </c>
      <c r="Q104" s="71">
        <v>7.2974468609247003</v>
      </c>
      <c r="R104" s="71">
        <v>0</v>
      </c>
      <c r="S104" s="71">
        <v>10.6955745312</v>
      </c>
      <c r="T104" s="72"/>
      <c r="U104" s="71">
        <v>35828662</v>
      </c>
      <c r="V104" s="71">
        <v>2923</v>
      </c>
      <c r="W104" s="71">
        <v>180</v>
      </c>
      <c r="X104" s="71">
        <v>26504</v>
      </c>
      <c r="Y104" s="71">
        <v>36858</v>
      </c>
      <c r="Z104" s="71">
        <v>62322</v>
      </c>
      <c r="AA104" s="71">
        <v>16771</v>
      </c>
      <c r="AB104" s="71">
        <v>100441</v>
      </c>
      <c r="AC104" s="71">
        <v>0</v>
      </c>
      <c r="AD104" s="71">
        <v>10.6955745312</v>
      </c>
      <c r="AE104" s="72"/>
      <c r="AF104" s="71">
        <v>237905645.0740813</v>
      </c>
      <c r="AG104" s="71">
        <v>4961241.015694133</v>
      </c>
      <c r="AH104" s="71">
        <v>1383933.960030617</v>
      </c>
      <c r="AI104" s="71">
        <v>165624169.00506651</v>
      </c>
      <c r="AJ104" s="71">
        <v>202122284.69888031</v>
      </c>
      <c r="AK104" s="71">
        <v>0</v>
      </c>
      <c r="AL104" s="71">
        <v>0</v>
      </c>
      <c r="AM104" s="71">
        <v>13765017.715851679</v>
      </c>
      <c r="AN104" s="71">
        <v>0</v>
      </c>
      <c r="AO104" s="71">
        <v>0</v>
      </c>
      <c r="AP104" s="71">
        <v>625762291.46960461</v>
      </c>
      <c r="AQ104" s="72"/>
      <c r="AR104" s="71">
        <v>3105</v>
      </c>
      <c r="AS104" s="71">
        <v>754</v>
      </c>
      <c r="AT104" s="71">
        <v>0</v>
      </c>
      <c r="AU104" s="71">
        <v>2</v>
      </c>
      <c r="AV104" s="71">
        <v>0</v>
      </c>
      <c r="AW104" s="71">
        <v>1</v>
      </c>
      <c r="AX104" s="71"/>
      <c r="AY104" s="72"/>
      <c r="AZ104" s="71">
        <v>13223.6</v>
      </c>
      <c r="BA104" s="71">
        <v>20166.8</v>
      </c>
      <c r="BB104" s="71">
        <v>0</v>
      </c>
      <c r="BC104" s="71">
        <v>7203</v>
      </c>
      <c r="BD104" s="71">
        <v>0</v>
      </c>
      <c r="BE104" s="71">
        <v>855.7</v>
      </c>
      <c r="BF104" s="71"/>
      <c r="BG104" s="72"/>
      <c r="BH104" s="71">
        <v>0</v>
      </c>
      <c r="BI104" s="71">
        <v>0</v>
      </c>
      <c r="BJ104" s="71">
        <v>452.29500000000002</v>
      </c>
      <c r="BK104" s="71">
        <v>0</v>
      </c>
      <c r="BL104" s="71">
        <v>31.445</v>
      </c>
      <c r="BM104" s="71">
        <v>0</v>
      </c>
      <c r="BN104" s="72"/>
      <c r="BO104" s="71">
        <v>0</v>
      </c>
      <c r="BP104" s="71">
        <v>0</v>
      </c>
      <c r="BQ104" s="71">
        <v>13</v>
      </c>
      <c r="BR104" s="71">
        <v>0</v>
      </c>
      <c r="BS104" s="71">
        <v>5</v>
      </c>
      <c r="BT104" s="71">
        <v>0</v>
      </c>
      <c r="BU104"/>
      <c r="BV104" s="70">
        <v>356.20699999999999</v>
      </c>
      <c r="BW104" s="70">
        <v>85.481999999999999</v>
      </c>
      <c r="BX104" s="70">
        <v>31.373000000000001</v>
      </c>
      <c r="BY104" s="70">
        <v>3.8130000000000002</v>
      </c>
      <c r="BZ104" s="70">
        <v>6.8650000000000002</v>
      </c>
      <c r="CA104" s="70">
        <v>0</v>
      </c>
      <c r="CB104" s="70">
        <v>0</v>
      </c>
      <c r="CC104" s="70">
        <v>0</v>
      </c>
      <c r="CD104" s="70">
        <v>0</v>
      </c>
    </row>
    <row r="105" spans="1:82">
      <c r="A105" s="70" t="s">
        <v>1834</v>
      </c>
      <c r="B105" s="70">
        <v>472</v>
      </c>
      <c r="C105" s="70">
        <v>13</v>
      </c>
      <c r="D105" s="70">
        <v>28</v>
      </c>
      <c r="E105" s="70">
        <v>2016</v>
      </c>
      <c r="F105" s="70" t="s">
        <v>155</v>
      </c>
      <c r="G105" s="70" t="s">
        <v>1821</v>
      </c>
      <c r="H105" s="70" t="s">
        <v>1822</v>
      </c>
      <c r="I105" s="148"/>
      <c r="J105" s="71">
        <v>189.36799391507816</v>
      </c>
      <c r="K105" s="71">
        <v>6.1461512873152495</v>
      </c>
      <c r="L105" s="71">
        <v>10.558243729412196</v>
      </c>
      <c r="M105" s="71">
        <v>110.24204665946618</v>
      </c>
      <c r="N105" s="71">
        <v>125.22487459251722</v>
      </c>
      <c r="O105" s="71">
        <v>106.00808668960937</v>
      </c>
      <c r="P105" s="71">
        <v>81.184384796220527</v>
      </c>
      <c r="Q105" s="71">
        <v>7.06115445632292</v>
      </c>
      <c r="R105" s="71">
        <v>0</v>
      </c>
      <c r="S105" s="71">
        <v>8.7515480720000003</v>
      </c>
      <c r="T105" s="72"/>
      <c r="U105" s="71">
        <v>33693689</v>
      </c>
      <c r="V105" s="71">
        <v>2923</v>
      </c>
      <c r="W105" s="71">
        <v>180</v>
      </c>
      <c r="X105" s="71">
        <v>26504</v>
      </c>
      <c r="Y105" s="71">
        <v>37224</v>
      </c>
      <c r="Z105" s="71">
        <v>62347</v>
      </c>
      <c r="AA105" s="71">
        <v>16709</v>
      </c>
      <c r="AB105" s="71">
        <v>99971</v>
      </c>
      <c r="AC105" s="71">
        <v>0</v>
      </c>
      <c r="AD105" s="71">
        <v>8.7515480720000003</v>
      </c>
      <c r="AE105" s="72"/>
      <c r="AF105" s="71">
        <v>221973147.65683341</v>
      </c>
      <c r="AG105" s="71">
        <v>4654853.041872235</v>
      </c>
      <c r="AH105" s="71">
        <v>1056061.3786771151</v>
      </c>
      <c r="AI105" s="71">
        <v>170797103.8063224</v>
      </c>
      <c r="AJ105" s="71">
        <v>196056611.79129449</v>
      </c>
      <c r="AK105" s="71">
        <v>0</v>
      </c>
      <c r="AL105" s="71">
        <v>0</v>
      </c>
      <c r="AM105" s="71">
        <v>13711250.214143731</v>
      </c>
      <c r="AN105" s="71">
        <v>0</v>
      </c>
      <c r="AO105" s="71">
        <v>0</v>
      </c>
      <c r="AP105" s="71">
        <v>608249027.88914335</v>
      </c>
      <c r="AQ105" s="72"/>
      <c r="AR105" s="71">
        <v>3363</v>
      </c>
      <c r="AS105" s="71">
        <v>858</v>
      </c>
      <c r="AT105" s="71">
        <v>0</v>
      </c>
      <c r="AU105" s="71">
        <v>3</v>
      </c>
      <c r="AV105" s="71">
        <v>0</v>
      </c>
      <c r="AW105" s="71">
        <v>1</v>
      </c>
      <c r="AX105" s="71"/>
      <c r="AY105" s="72"/>
      <c r="AZ105" s="71">
        <v>14477.1</v>
      </c>
      <c r="BA105" s="71">
        <v>22347.7</v>
      </c>
      <c r="BB105" s="71">
        <v>0</v>
      </c>
      <c r="BC105" s="71">
        <v>7257.9</v>
      </c>
      <c r="BD105" s="71">
        <v>0</v>
      </c>
      <c r="BE105" s="71">
        <v>855.7</v>
      </c>
      <c r="BF105" s="71"/>
      <c r="BG105" s="72"/>
      <c r="BH105" s="71">
        <v>0</v>
      </c>
      <c r="BI105" s="71">
        <v>0</v>
      </c>
      <c r="BJ105" s="71">
        <v>437.58199999999999</v>
      </c>
      <c r="BK105" s="71">
        <v>0</v>
      </c>
      <c r="BL105" s="71">
        <v>30.672000000000001</v>
      </c>
      <c r="BM105" s="71">
        <v>0</v>
      </c>
      <c r="BN105" s="72"/>
      <c r="BO105" s="71">
        <v>0</v>
      </c>
      <c r="BP105" s="71">
        <v>0</v>
      </c>
      <c r="BQ105" s="71">
        <v>15</v>
      </c>
      <c r="BR105" s="71">
        <v>0</v>
      </c>
      <c r="BS105" s="71">
        <v>5</v>
      </c>
      <c r="BT105" s="71">
        <v>0</v>
      </c>
      <c r="BU105"/>
      <c r="BV105" s="70">
        <v>338.983</v>
      </c>
      <c r="BW105" s="70">
        <v>91.241</v>
      </c>
      <c r="BX105" s="70">
        <v>29.652000000000001</v>
      </c>
      <c r="BY105" s="70">
        <v>2.2389999999999999</v>
      </c>
      <c r="BZ105" s="70">
        <v>6.1390000000000002</v>
      </c>
      <c r="CA105" s="70">
        <v>0</v>
      </c>
      <c r="CB105" s="70">
        <v>0</v>
      </c>
      <c r="CC105" s="70">
        <v>0</v>
      </c>
      <c r="CD105" s="70">
        <v>0</v>
      </c>
    </row>
    <row r="106" spans="1:82">
      <c r="A106" s="70" t="s">
        <v>1835</v>
      </c>
      <c r="B106" s="70">
        <v>473</v>
      </c>
      <c r="C106" s="70">
        <v>14</v>
      </c>
      <c r="D106" s="70">
        <v>28</v>
      </c>
      <c r="E106" s="70">
        <v>2017</v>
      </c>
      <c r="F106" s="70" t="s">
        <v>156</v>
      </c>
      <c r="G106" s="70" t="s">
        <v>1821</v>
      </c>
      <c r="H106" s="70" t="s">
        <v>1822</v>
      </c>
      <c r="I106" s="148"/>
      <c r="J106" s="71">
        <v>190.73020389342082</v>
      </c>
      <c r="K106" s="71">
        <v>6.1518962273848352</v>
      </c>
      <c r="L106" s="71">
        <v>9.5538322769781985</v>
      </c>
      <c r="M106" s="71">
        <v>105.81115109304321</v>
      </c>
      <c r="N106" s="71">
        <v>120.9112301271314</v>
      </c>
      <c r="O106" s="71">
        <v>104.88207676903012</v>
      </c>
      <c r="P106" s="71">
        <v>79.651414594992033</v>
      </c>
      <c r="Q106" s="71">
        <v>6.7788423474453197</v>
      </c>
      <c r="R106" s="71">
        <v>0</v>
      </c>
      <c r="S106" s="71">
        <v>9.2543103756500003</v>
      </c>
      <c r="T106" s="72"/>
      <c r="U106" s="71">
        <v>34672807</v>
      </c>
      <c r="V106" s="71">
        <v>2923</v>
      </c>
      <c r="W106" s="71">
        <v>180</v>
      </c>
      <c r="X106" s="71">
        <v>26504</v>
      </c>
      <c r="Y106" s="71">
        <v>37514</v>
      </c>
      <c r="Z106" s="71">
        <v>62708</v>
      </c>
      <c r="AA106" s="71">
        <v>16498</v>
      </c>
      <c r="AB106" s="71">
        <v>99247</v>
      </c>
      <c r="AC106" s="71">
        <v>0</v>
      </c>
      <c r="AD106" s="71">
        <v>9.2543103756500003</v>
      </c>
      <c r="AE106" s="72"/>
      <c r="AF106" s="71">
        <v>234149154.48382381</v>
      </c>
      <c r="AG106" s="71">
        <v>4705663.1713463068</v>
      </c>
      <c r="AH106" s="71">
        <v>1314164.6788065101</v>
      </c>
      <c r="AI106" s="71">
        <v>170390392.2035127</v>
      </c>
      <c r="AJ106" s="71">
        <v>189518486.58499059</v>
      </c>
      <c r="AK106" s="71">
        <v>0</v>
      </c>
      <c r="AL106" s="71">
        <v>0</v>
      </c>
      <c r="AM106" s="71">
        <v>13633250.95526481</v>
      </c>
      <c r="AN106" s="71">
        <v>0</v>
      </c>
      <c r="AO106" s="71">
        <v>0</v>
      </c>
      <c r="AP106" s="71">
        <v>613711112.07774472</v>
      </c>
      <c r="AQ106" s="72"/>
      <c r="AR106" s="71">
        <v>3600</v>
      </c>
      <c r="AS106" s="71">
        <v>923</v>
      </c>
      <c r="AT106" s="71">
        <v>0</v>
      </c>
      <c r="AU106" s="71">
        <v>3</v>
      </c>
      <c r="AV106" s="71">
        <v>0</v>
      </c>
      <c r="AW106" s="71">
        <v>1</v>
      </c>
      <c r="AX106" s="71"/>
      <c r="AY106" s="72"/>
      <c r="AZ106" s="71">
        <v>15644.9</v>
      </c>
      <c r="BA106" s="71">
        <v>25664</v>
      </c>
      <c r="BB106" s="71">
        <v>0</v>
      </c>
      <c r="BC106" s="71">
        <v>7257.9</v>
      </c>
      <c r="BD106" s="71">
        <v>0</v>
      </c>
      <c r="BE106" s="71">
        <v>855.7</v>
      </c>
      <c r="BF106" s="71"/>
      <c r="BG106" s="72"/>
      <c r="BH106" s="71">
        <v>0</v>
      </c>
      <c r="BI106" s="71">
        <v>0</v>
      </c>
      <c r="BJ106" s="71">
        <v>403.77499999999998</v>
      </c>
      <c r="BK106" s="71">
        <v>0</v>
      </c>
      <c r="BL106" s="71">
        <v>28.492000000000001</v>
      </c>
      <c r="BM106" s="71">
        <v>0</v>
      </c>
      <c r="BN106" s="72"/>
      <c r="BO106" s="71">
        <v>0</v>
      </c>
      <c r="BP106" s="71">
        <v>0</v>
      </c>
      <c r="BQ106" s="71">
        <v>14</v>
      </c>
      <c r="BR106" s="71">
        <v>0</v>
      </c>
      <c r="BS106" s="71">
        <v>3</v>
      </c>
      <c r="BT106" s="71">
        <v>0</v>
      </c>
      <c r="BU106"/>
      <c r="BV106" s="70">
        <v>250.797</v>
      </c>
      <c r="BW106" s="70">
        <v>137.95500000000001</v>
      </c>
      <c r="BX106" s="70">
        <v>29.826000000000001</v>
      </c>
      <c r="BY106" s="70">
        <v>7.3129999999999997</v>
      </c>
      <c r="BZ106" s="70">
        <v>6.3760000000000003</v>
      </c>
      <c r="CA106" s="70">
        <v>0</v>
      </c>
      <c r="CB106" s="70">
        <v>0</v>
      </c>
      <c r="CC106" s="70">
        <v>0</v>
      </c>
      <c r="CD106" s="70">
        <v>0</v>
      </c>
    </row>
    <row r="107" spans="1:82">
      <c r="A107" s="70" t="s">
        <v>1836</v>
      </c>
      <c r="B107" s="70">
        <v>474</v>
      </c>
      <c r="C107" s="70">
        <v>15</v>
      </c>
      <c r="D107" s="70">
        <v>28</v>
      </c>
      <c r="E107" s="70">
        <v>2018</v>
      </c>
      <c r="F107" s="70" t="s">
        <v>183</v>
      </c>
      <c r="G107" s="70" t="s">
        <v>1821</v>
      </c>
      <c r="H107" s="70" t="s">
        <v>1822</v>
      </c>
      <c r="I107" s="148"/>
      <c r="J107" s="71">
        <v>191.1297262365776</v>
      </c>
      <c r="K107" s="71">
        <v>5.7784907989932792</v>
      </c>
      <c r="L107" s="71">
        <v>8.5198772515547301</v>
      </c>
      <c r="M107" s="71">
        <v>103.26575158975744</v>
      </c>
      <c r="N107" s="71">
        <v>114.09543359581815</v>
      </c>
      <c r="O107" s="71">
        <v>103.36452152737583</v>
      </c>
      <c r="P107" s="71">
        <v>78.495274235502265</v>
      </c>
      <c r="Q107" s="71">
        <v>6.2593009621283304</v>
      </c>
      <c r="R107" s="71">
        <v>0</v>
      </c>
      <c r="S107" s="71">
        <v>12.163030450080001</v>
      </c>
      <c r="T107" s="72"/>
      <c r="U107" s="71">
        <v>36218571</v>
      </c>
      <c r="V107" s="71">
        <v>2923</v>
      </c>
      <c r="W107" s="71">
        <v>180</v>
      </c>
      <c r="X107" s="71">
        <v>26504</v>
      </c>
      <c r="Y107" s="71">
        <v>37846</v>
      </c>
      <c r="Z107" s="71">
        <v>62984</v>
      </c>
      <c r="AA107" s="71">
        <v>16422</v>
      </c>
      <c r="AB107" s="71">
        <v>98757</v>
      </c>
      <c r="AC107" s="71">
        <v>0</v>
      </c>
      <c r="AD107" s="71">
        <v>12.163030450080001</v>
      </c>
      <c r="AE107" s="72"/>
      <c r="AF107" s="71">
        <v>237764751.863796</v>
      </c>
      <c r="AG107" s="71">
        <v>4178636.873921725</v>
      </c>
      <c r="AH107" s="71">
        <v>1188530.4700262609</v>
      </c>
      <c r="AI107" s="71">
        <v>163895410.07195619</v>
      </c>
      <c r="AJ107" s="71">
        <v>188901162.89333799</v>
      </c>
      <c r="AK107" s="71">
        <v>0</v>
      </c>
      <c r="AL107" s="71">
        <v>0</v>
      </c>
      <c r="AM107" s="71">
        <v>13594010.740550309</v>
      </c>
      <c r="AN107" s="71">
        <v>0</v>
      </c>
      <c r="AO107" s="71">
        <v>0</v>
      </c>
      <c r="AP107" s="71">
        <v>609522502.9135884</v>
      </c>
      <c r="AQ107" s="72"/>
      <c r="AR107" s="71">
        <v>3852</v>
      </c>
      <c r="AS107" s="71">
        <v>1021</v>
      </c>
      <c r="AT107" s="71">
        <v>0</v>
      </c>
      <c r="AU107" s="71">
        <v>3</v>
      </c>
      <c r="AV107" s="71">
        <v>0</v>
      </c>
      <c r="AW107" s="71">
        <v>1</v>
      </c>
      <c r="AX107" s="71"/>
      <c r="AY107" s="72"/>
      <c r="AZ107" s="71">
        <v>16848.299999999996</v>
      </c>
      <c r="BA107" s="71">
        <v>28900</v>
      </c>
      <c r="BB107" s="71">
        <v>0</v>
      </c>
      <c r="BC107" s="71">
        <v>7258</v>
      </c>
      <c r="BD107" s="71">
        <v>0</v>
      </c>
      <c r="BE107" s="71">
        <v>855.7</v>
      </c>
      <c r="BF107" s="71"/>
      <c r="BG107" s="72"/>
      <c r="BH107" s="71">
        <v>0</v>
      </c>
      <c r="BI107" s="71">
        <v>0</v>
      </c>
      <c r="BJ107" s="71">
        <v>403.87599999999998</v>
      </c>
      <c r="BK107" s="71">
        <v>0</v>
      </c>
      <c r="BL107" s="71">
        <v>28.723000000000003</v>
      </c>
      <c r="BM107" s="71">
        <v>0</v>
      </c>
      <c r="BN107" s="72"/>
      <c r="BO107" s="71">
        <v>0</v>
      </c>
      <c r="BP107" s="71">
        <v>0</v>
      </c>
      <c r="BQ107" s="71">
        <v>14</v>
      </c>
      <c r="BR107" s="71">
        <v>0</v>
      </c>
      <c r="BS107" s="71">
        <v>3</v>
      </c>
      <c r="BT107" s="71">
        <v>0</v>
      </c>
      <c r="BU107"/>
      <c r="BV107" s="70">
        <v>249.80799999999999</v>
      </c>
      <c r="BW107" s="70">
        <v>137.83600000000001</v>
      </c>
      <c r="BX107" s="70">
        <v>31.163</v>
      </c>
      <c r="BY107" s="70">
        <v>6.944</v>
      </c>
      <c r="BZ107" s="70">
        <v>6.8479999999999999</v>
      </c>
      <c r="CA107" s="70">
        <v>0</v>
      </c>
      <c r="CB107" s="70">
        <v>0</v>
      </c>
      <c r="CC107" s="70">
        <v>0</v>
      </c>
      <c r="CD107" s="70">
        <v>0</v>
      </c>
    </row>
    <row r="108" spans="1:82">
      <c r="A108" s="70" t="s">
        <v>1837</v>
      </c>
      <c r="B108" s="70">
        <v>475</v>
      </c>
      <c r="C108" s="70">
        <v>16</v>
      </c>
      <c r="D108" s="70">
        <v>28</v>
      </c>
      <c r="E108" s="70">
        <v>2019</v>
      </c>
      <c r="F108" s="70" t="s">
        <v>158</v>
      </c>
      <c r="G108" s="70" t="s">
        <v>1821</v>
      </c>
      <c r="H108" s="70" t="s">
        <v>1822</v>
      </c>
      <c r="I108" s="148"/>
      <c r="J108" s="71">
        <v>182.79191338790781</v>
      </c>
      <c r="K108" s="71">
        <v>5.2413208713302897</v>
      </c>
      <c r="L108" s="71">
        <v>8.5940291671972933</v>
      </c>
      <c r="M108" s="71">
        <v>95.087121280211136</v>
      </c>
      <c r="N108" s="71">
        <v>100.76954636330429</v>
      </c>
      <c r="O108" s="71">
        <v>100.64098339070098</v>
      </c>
      <c r="P108" s="71">
        <v>77.218665916295251</v>
      </c>
      <c r="Q108" s="71">
        <v>6.0650037972208901</v>
      </c>
      <c r="R108" s="71">
        <v>0</v>
      </c>
      <c r="S108" s="71">
        <v>10.095665547199999</v>
      </c>
      <c r="T108" s="72"/>
      <c r="U108" s="71">
        <v>35904877</v>
      </c>
      <c r="V108" s="71">
        <v>2923</v>
      </c>
      <c r="W108" s="71">
        <v>180</v>
      </c>
      <c r="X108" s="71">
        <v>26504</v>
      </c>
      <c r="Y108" s="71">
        <v>38186</v>
      </c>
      <c r="Z108" s="71">
        <v>63008</v>
      </c>
      <c r="AA108" s="71">
        <v>16034</v>
      </c>
      <c r="AB108" s="71">
        <v>98282</v>
      </c>
      <c r="AC108" s="71">
        <v>0</v>
      </c>
      <c r="AD108" s="71">
        <v>10.095665547199999</v>
      </c>
      <c r="AE108" s="72"/>
      <c r="AF108" s="71">
        <v>227726227.75037009</v>
      </c>
      <c r="AG108" s="71">
        <v>4033642.1892566951</v>
      </c>
      <c r="AH108" s="71">
        <v>1292600.4581881489</v>
      </c>
      <c r="AI108" s="71">
        <v>159952254.644214</v>
      </c>
      <c r="AJ108" s="71">
        <v>177860522.93136701</v>
      </c>
      <c r="AK108" s="71">
        <v>0</v>
      </c>
      <c r="AL108" s="71">
        <v>0</v>
      </c>
      <c r="AM108" s="71">
        <v>13385268.533500122</v>
      </c>
      <c r="AN108" s="71">
        <v>0</v>
      </c>
      <c r="AO108" s="71">
        <v>0</v>
      </c>
      <c r="AP108" s="71">
        <v>584250516.50689602</v>
      </c>
      <c r="AQ108" s="72"/>
      <c r="AR108" s="71">
        <v>4055</v>
      </c>
      <c r="AS108" s="71">
        <v>1102</v>
      </c>
      <c r="AT108" s="71">
        <v>0</v>
      </c>
      <c r="AU108" s="71">
        <v>3</v>
      </c>
      <c r="AV108" s="71">
        <v>0</v>
      </c>
      <c r="AW108" s="71">
        <v>1</v>
      </c>
      <c r="AX108" s="71"/>
      <c r="AY108" s="72"/>
      <c r="AZ108" s="71">
        <v>17880.399999999961</v>
      </c>
      <c r="BA108" s="71">
        <v>32242.500000000051</v>
      </c>
      <c r="BB108" s="71">
        <v>0</v>
      </c>
      <c r="BC108" s="71">
        <v>7257.9</v>
      </c>
      <c r="BD108" s="71">
        <v>0</v>
      </c>
      <c r="BE108" s="71">
        <v>855.7</v>
      </c>
      <c r="BF108" s="71"/>
      <c r="BG108" s="72"/>
      <c r="BH108" s="71">
        <v>0</v>
      </c>
      <c r="BI108" s="71">
        <v>0</v>
      </c>
      <c r="BJ108" s="71">
        <v>392.52300000000002</v>
      </c>
      <c r="BK108" s="71">
        <v>0</v>
      </c>
      <c r="BL108" s="71">
        <v>28.765000000000001</v>
      </c>
      <c r="BM108" s="71">
        <v>0</v>
      </c>
      <c r="BN108" s="72"/>
      <c r="BO108" s="71">
        <v>0</v>
      </c>
      <c r="BP108" s="71">
        <v>0</v>
      </c>
      <c r="BQ108" s="71">
        <v>14</v>
      </c>
      <c r="BR108" s="71">
        <v>0</v>
      </c>
      <c r="BS108" s="71">
        <v>3</v>
      </c>
      <c r="BT108" s="71">
        <v>0</v>
      </c>
      <c r="BU108"/>
      <c r="BV108" s="70">
        <v>239.131</v>
      </c>
      <c r="BW108" s="70">
        <v>138.88800000000001</v>
      </c>
      <c r="BX108" s="70">
        <v>31.837</v>
      </c>
      <c r="BY108" s="70">
        <v>5.9859999999999998</v>
      </c>
      <c r="BZ108" s="70">
        <v>5.4459999999999997</v>
      </c>
      <c r="CA108" s="70">
        <v>0</v>
      </c>
      <c r="CB108" s="70">
        <v>0</v>
      </c>
      <c r="CC108" s="70">
        <v>0</v>
      </c>
      <c r="CD108" s="70">
        <v>0</v>
      </c>
    </row>
    <row r="109" spans="1:82">
      <c r="A109" s="70" t="s">
        <v>1838</v>
      </c>
      <c r="B109" s="70">
        <v>476</v>
      </c>
      <c r="C109" s="70">
        <v>17</v>
      </c>
      <c r="D109" s="70">
        <v>28</v>
      </c>
      <c r="E109" s="70">
        <v>2020</v>
      </c>
      <c r="F109" s="70" t="s">
        <v>159</v>
      </c>
      <c r="G109" s="70" t="s">
        <v>1821</v>
      </c>
      <c r="H109" s="70" t="s">
        <v>1822</v>
      </c>
      <c r="I109" s="148"/>
      <c r="J109" s="71">
        <v>158.1144787251157</v>
      </c>
      <c r="K109" s="71">
        <v>5.4898022283429704</v>
      </c>
      <c r="L109" s="71">
        <v>11.297809170090702</v>
      </c>
      <c r="M109" s="71">
        <v>88.440863654574855</v>
      </c>
      <c r="N109" s="71">
        <v>104.13859848196046</v>
      </c>
      <c r="O109" s="71">
        <v>88.524190201346471</v>
      </c>
      <c r="P109" s="71">
        <v>72.037726051324753</v>
      </c>
      <c r="Q109" s="71">
        <v>5.7632927907976201</v>
      </c>
      <c r="R109" s="71">
        <v>0</v>
      </c>
      <c r="S109" s="71">
        <v>10.1815405992</v>
      </c>
      <c r="T109" s="72"/>
      <c r="U109" s="71">
        <v>33539837</v>
      </c>
      <c r="V109" s="71">
        <v>2692</v>
      </c>
      <c r="W109" s="71">
        <v>229</v>
      </c>
      <c r="X109" s="71">
        <v>26744</v>
      </c>
      <c r="Y109" s="71">
        <v>38549</v>
      </c>
      <c r="Z109" s="71">
        <v>63257</v>
      </c>
      <c r="AA109" s="71">
        <v>15899</v>
      </c>
      <c r="AB109" s="71">
        <v>97748</v>
      </c>
      <c r="AC109" s="71">
        <v>0</v>
      </c>
      <c r="AD109" s="71">
        <v>10.1815405992</v>
      </c>
      <c r="AE109" s="72"/>
      <c r="AF109" s="71">
        <v>207743176.2617425</v>
      </c>
      <c r="AG109" s="71">
        <v>4008410.5928488867</v>
      </c>
      <c r="AH109" s="71">
        <v>1673439.8612401555</v>
      </c>
      <c r="AI109" s="71">
        <v>152444624.60655466</v>
      </c>
      <c r="AJ109" s="71">
        <v>189966602.8944369</v>
      </c>
      <c r="AK109" s="71"/>
      <c r="AL109" s="71"/>
      <c r="AM109" s="71">
        <v>12757200.002930814</v>
      </c>
      <c r="AN109" s="71"/>
      <c r="AO109" s="71"/>
      <c r="AP109" s="71">
        <v>568593454.21975386</v>
      </c>
      <c r="AQ109" s="72"/>
      <c r="AR109" s="71">
        <v>4247</v>
      </c>
      <c r="AS109" s="71">
        <v>1115</v>
      </c>
      <c r="AT109" s="71">
        <v>0</v>
      </c>
      <c r="AU109" s="71">
        <v>3</v>
      </c>
      <c r="AV109" s="71">
        <v>0</v>
      </c>
      <c r="AW109" s="71">
        <v>1</v>
      </c>
      <c r="AX109" s="71"/>
      <c r="AY109" s="72"/>
      <c r="AZ109" s="71">
        <v>19003.099999999951</v>
      </c>
      <c r="BA109" s="71">
        <v>34102.10000000002</v>
      </c>
      <c r="BB109" s="71">
        <v>0</v>
      </c>
      <c r="BC109" s="71">
        <v>7257.9</v>
      </c>
      <c r="BD109" s="71">
        <v>0</v>
      </c>
      <c r="BE109" s="71">
        <v>855.7</v>
      </c>
      <c r="BF109" s="71"/>
      <c r="BG109" s="72"/>
      <c r="BH109" s="71">
        <v>0</v>
      </c>
      <c r="BI109" s="71">
        <v>0</v>
      </c>
      <c r="BJ109" s="71">
        <v>356.964</v>
      </c>
      <c r="BK109" s="71">
        <v>0</v>
      </c>
      <c r="BL109" s="71">
        <v>28.09</v>
      </c>
      <c r="BM109" s="71">
        <v>0</v>
      </c>
      <c r="BN109" s="72"/>
      <c r="BO109" s="71">
        <v>0</v>
      </c>
      <c r="BP109" s="71">
        <v>0</v>
      </c>
      <c r="BQ109" s="71">
        <v>13</v>
      </c>
      <c r="BR109" s="71">
        <v>0</v>
      </c>
      <c r="BS109" s="71">
        <v>3</v>
      </c>
      <c r="BT109" s="71">
        <v>0</v>
      </c>
      <c r="BU109"/>
      <c r="BV109" s="70">
        <v>193.59</v>
      </c>
      <c r="BW109" s="70">
        <v>148.58099999999999</v>
      </c>
      <c r="BX109" s="70">
        <v>30.922000000000001</v>
      </c>
      <c r="BY109" s="70">
        <v>6.258</v>
      </c>
      <c r="BZ109" s="70">
        <v>5.7030000000000003</v>
      </c>
      <c r="CA109" s="70">
        <v>0</v>
      </c>
      <c r="CB109" s="70">
        <v>0</v>
      </c>
      <c r="CC109" s="70">
        <v>0</v>
      </c>
      <c r="CD109" s="70">
        <v>0</v>
      </c>
    </row>
    <row r="110" spans="1:82">
      <c r="A110" s="70" t="s">
        <v>1839</v>
      </c>
      <c r="B110" s="70">
        <v>476</v>
      </c>
      <c r="C110" s="70">
        <v>18</v>
      </c>
      <c r="D110" s="70">
        <v>28</v>
      </c>
      <c r="E110" s="70">
        <v>2021</v>
      </c>
      <c r="F110" s="70" t="s">
        <v>160</v>
      </c>
      <c r="G110" s="70" t="s">
        <v>1821</v>
      </c>
      <c r="H110" s="70" t="s">
        <v>1822</v>
      </c>
      <c r="I110" s="148"/>
      <c r="J110" s="71">
        <v>170.03622006257163</v>
      </c>
      <c r="K110" s="71">
        <v>5.9586115586074362</v>
      </c>
      <c r="L110" s="71">
        <v>10.184653118647994</v>
      </c>
      <c r="M110" s="71">
        <v>101.2313091460351</v>
      </c>
      <c r="N110" s="71">
        <v>104.93020345080924</v>
      </c>
      <c r="O110" s="71">
        <v>85.760101467659325</v>
      </c>
      <c r="P110" s="71">
        <v>74.159894029982027</v>
      </c>
      <c r="Q110" s="71">
        <v>5.6651842565584198</v>
      </c>
      <c r="R110" s="71">
        <v>0</v>
      </c>
      <c r="S110" s="71">
        <v>10.044806139829999</v>
      </c>
      <c r="T110" s="72"/>
      <c r="U110" s="71">
        <v>35835487</v>
      </c>
      <c r="V110" s="71">
        <v>2692</v>
      </c>
      <c r="W110" s="71">
        <v>229</v>
      </c>
      <c r="X110" s="71">
        <v>26744</v>
      </c>
      <c r="Y110" s="71">
        <v>38706</v>
      </c>
      <c r="Z110" s="71">
        <v>63099</v>
      </c>
      <c r="AA110" s="71">
        <v>15960</v>
      </c>
      <c r="AB110" s="71">
        <v>97028</v>
      </c>
      <c r="AC110" s="71">
        <v>0</v>
      </c>
      <c r="AD110" s="71">
        <v>10.044806139829999</v>
      </c>
      <c r="AE110" s="72"/>
      <c r="AF110" s="71">
        <v>218146883.38360798</v>
      </c>
      <c r="AG110" s="71">
        <v>4256109.7976691611</v>
      </c>
      <c r="AH110" s="71">
        <v>1572548.145294778</v>
      </c>
      <c r="AI110" s="71">
        <v>167091226.58612609</v>
      </c>
      <c r="AJ110" s="71">
        <v>185471888.50003141</v>
      </c>
      <c r="AK110" s="71">
        <v>0</v>
      </c>
      <c r="AL110" s="71">
        <v>0</v>
      </c>
      <c r="AM110" s="71">
        <v>12736272.506215502</v>
      </c>
      <c r="AN110" s="71">
        <v>0</v>
      </c>
      <c r="AO110" s="71">
        <v>0</v>
      </c>
      <c r="AP110" s="71">
        <v>589274928.91894495</v>
      </c>
      <c r="AQ110" s="72"/>
      <c r="AR110" s="71">
        <v>4479</v>
      </c>
      <c r="AS110" s="71">
        <v>1133</v>
      </c>
      <c r="AT110" s="71">
        <v>0</v>
      </c>
      <c r="AU110" s="71">
        <v>3</v>
      </c>
      <c r="AV110" s="71">
        <v>0</v>
      </c>
      <c r="AW110" s="71">
        <v>1</v>
      </c>
      <c r="AX110" s="71"/>
      <c r="AY110" s="72"/>
      <c r="AZ110" s="71">
        <v>20310.39999999994</v>
      </c>
      <c r="BA110" s="71">
        <v>35003.100000000028</v>
      </c>
      <c r="BB110" s="71">
        <v>0</v>
      </c>
      <c r="BC110" s="71">
        <v>7257.9</v>
      </c>
      <c r="BD110" s="71">
        <v>0</v>
      </c>
      <c r="BE110" s="71">
        <v>855.7</v>
      </c>
      <c r="BF110" s="71"/>
      <c r="BG110" s="72"/>
      <c r="BH110" s="71">
        <v>0</v>
      </c>
      <c r="BI110" s="71">
        <v>0</v>
      </c>
      <c r="BJ110" s="71">
        <v>394.74799999999999</v>
      </c>
      <c r="BK110" s="71">
        <v>0</v>
      </c>
      <c r="BL110" s="71">
        <v>23.204000000000001</v>
      </c>
      <c r="BM110" s="71">
        <v>0</v>
      </c>
      <c r="BN110" s="72"/>
      <c r="BO110" s="71">
        <v>0</v>
      </c>
      <c r="BP110" s="71">
        <v>0</v>
      </c>
      <c r="BQ110" s="71">
        <v>15</v>
      </c>
      <c r="BR110" s="71">
        <v>0</v>
      </c>
      <c r="BS110" s="71">
        <v>3</v>
      </c>
      <c r="BT110" s="71">
        <v>0</v>
      </c>
      <c r="BU110"/>
      <c r="BV110" s="70">
        <v>219.44399999999999</v>
      </c>
      <c r="BW110" s="70">
        <v>159.595</v>
      </c>
      <c r="BX110" s="70">
        <v>27.056999999999999</v>
      </c>
      <c r="BY110" s="70">
        <v>5.8570000000000002</v>
      </c>
      <c r="BZ110" s="70">
        <v>5.9989999999999997</v>
      </c>
      <c r="CA110" s="70">
        <v>0</v>
      </c>
      <c r="CB110" s="70">
        <v>0</v>
      </c>
      <c r="CC110" s="70">
        <v>0</v>
      </c>
      <c r="CD110" s="70">
        <v>0</v>
      </c>
    </row>
    <row r="111" spans="1:82">
      <c r="A111" s="70" t="s">
        <v>1840</v>
      </c>
      <c r="B111" s="70">
        <v>476</v>
      </c>
      <c r="C111" s="70">
        <v>19</v>
      </c>
      <c r="D111" s="70">
        <v>28</v>
      </c>
      <c r="E111" s="70">
        <v>2022</v>
      </c>
      <c r="F111" s="70" t="s">
        <v>161</v>
      </c>
      <c r="G111" s="70" t="s">
        <v>1821</v>
      </c>
      <c r="H111" s="70" t="s">
        <v>1822</v>
      </c>
      <c r="I111" s="148"/>
      <c r="J111" s="71">
        <v>144.94919294424983</v>
      </c>
      <c r="K111" s="71">
        <v>5.4612981593466401</v>
      </c>
      <c r="L111" s="71">
        <v>9.437353327889717</v>
      </c>
      <c r="M111" s="71">
        <v>96.584360207675431</v>
      </c>
      <c r="N111" s="71">
        <v>114.28379853837809</v>
      </c>
      <c r="O111" s="71">
        <v>90.107617394179016</v>
      </c>
      <c r="P111" s="71">
        <v>73.270609873999874</v>
      </c>
      <c r="Q111" s="71">
        <v>5.6807043225636038</v>
      </c>
      <c r="R111" s="71">
        <v>0</v>
      </c>
      <c r="S111" s="71">
        <v>12.772319763280001</v>
      </c>
      <c r="T111" s="72"/>
      <c r="U111" s="71">
        <v>36936075</v>
      </c>
      <c r="V111" s="71">
        <v>2692</v>
      </c>
      <c r="W111" s="71">
        <v>229</v>
      </c>
      <c r="X111" s="71">
        <v>26744</v>
      </c>
      <c r="Y111" s="71">
        <v>39143</v>
      </c>
      <c r="Z111" s="71">
        <v>62990</v>
      </c>
      <c r="AA111" s="71">
        <v>16009</v>
      </c>
      <c r="AB111" s="71">
        <v>96496</v>
      </c>
      <c r="AC111" s="71">
        <v>0</v>
      </c>
      <c r="AD111" s="71">
        <v>12.772319763280001</v>
      </c>
      <c r="AE111" s="72"/>
      <c r="AF111" s="71">
        <v>187511553.40052167</v>
      </c>
      <c r="AG111" s="71">
        <v>4141603.4082557722</v>
      </c>
      <c r="AH111" s="71">
        <v>1776867.8985091108</v>
      </c>
      <c r="AI111" s="71">
        <v>155725341.01616913</v>
      </c>
      <c r="AJ111" s="71">
        <v>212092453.43584546</v>
      </c>
      <c r="AK111" s="71">
        <v>0</v>
      </c>
      <c r="AL111" s="71">
        <v>0</v>
      </c>
      <c r="AM111" s="71">
        <v>12460267.401109023</v>
      </c>
      <c r="AN111" s="71">
        <v>0</v>
      </c>
      <c r="AO111" s="71">
        <v>0</v>
      </c>
      <c r="AP111" s="71">
        <v>573708086.56041014</v>
      </c>
      <c r="AQ111" s="72"/>
      <c r="AR111" s="71">
        <v>4718</v>
      </c>
      <c r="AS111" s="71">
        <v>1140</v>
      </c>
      <c r="AT111" s="71">
        <v>0</v>
      </c>
      <c r="AU111" s="71">
        <v>3</v>
      </c>
      <c r="AV111" s="71">
        <v>0</v>
      </c>
      <c r="AW111" s="71">
        <v>1</v>
      </c>
      <c r="AX111" s="71"/>
      <c r="AY111" s="72"/>
      <c r="AZ111" s="71">
        <v>21729.399999999921</v>
      </c>
      <c r="BA111" s="71">
        <v>35171.000000000036</v>
      </c>
      <c r="BB111" s="71">
        <v>0</v>
      </c>
      <c r="BC111" s="71">
        <v>7257.9</v>
      </c>
      <c r="BD111" s="71">
        <v>0</v>
      </c>
      <c r="BE111" s="71">
        <v>855.7</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1841</v>
      </c>
      <c r="B112" s="70">
        <v>476</v>
      </c>
      <c r="C112" s="70">
        <v>20</v>
      </c>
      <c r="D112" s="70">
        <v>28</v>
      </c>
      <c r="E112" s="70">
        <v>2023</v>
      </c>
      <c r="F112" s="70" t="s">
        <v>1539</v>
      </c>
      <c r="G112" s="70" t="s">
        <v>1821</v>
      </c>
      <c r="H112" s="70" t="s">
        <v>1822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4972</v>
      </c>
      <c r="AS112" s="71">
        <v>1142</v>
      </c>
      <c r="AT112" s="71">
        <v>0</v>
      </c>
      <c r="AU112" s="71">
        <v>3</v>
      </c>
      <c r="AV112" s="71">
        <v>0</v>
      </c>
      <c r="AW112" s="71">
        <v>1</v>
      </c>
      <c r="AX112" s="71"/>
      <c r="AY112" s="72"/>
      <c r="AZ112" s="71">
        <v>23211.299999999886</v>
      </c>
      <c r="BA112" s="71">
        <v>35199.500000000036</v>
      </c>
      <c r="BB112" s="71">
        <v>0</v>
      </c>
      <c r="BC112" s="71">
        <v>7257.9</v>
      </c>
      <c r="BD112" s="71">
        <v>0</v>
      </c>
      <c r="BE112" s="71">
        <v>855.7</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1842</v>
      </c>
      <c r="B113" s="70">
        <v>476</v>
      </c>
      <c r="C113" s="70">
        <v>21</v>
      </c>
      <c r="D113" s="70">
        <v>28</v>
      </c>
      <c r="E113" s="70">
        <v>2024</v>
      </c>
      <c r="F113" s="70" t="s">
        <v>1554</v>
      </c>
      <c r="G113" s="70" t="s">
        <v>1821</v>
      </c>
      <c r="H113" s="70" t="s">
        <v>1822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1843</v>
      </c>
      <c r="B114" s="70">
        <v>120</v>
      </c>
      <c r="C114" s="70">
        <v>1</v>
      </c>
      <c r="D114" s="70">
        <v>8</v>
      </c>
      <c r="E114" s="70">
        <v>1990</v>
      </c>
      <c r="F114" s="70" t="s">
        <v>787</v>
      </c>
      <c r="G114" s="70" t="s">
        <v>1844</v>
      </c>
      <c r="H114" s="70" t="s">
        <v>1845</v>
      </c>
      <c r="I114" s="148"/>
      <c r="J114" s="71">
        <v>12.094965694494579</v>
      </c>
      <c r="K114" s="71">
        <v>2.16567764342168</v>
      </c>
      <c r="L114" s="71">
        <v>1.9129346609758</v>
      </c>
      <c r="M114" s="71">
        <v>51.79798436872138</v>
      </c>
      <c r="N114" s="71">
        <v>75.338154952831957</v>
      </c>
      <c r="O114" s="71">
        <v>51.678569618632963</v>
      </c>
      <c r="P114" s="71">
        <v>13.54962804093535</v>
      </c>
      <c r="Q114" s="71">
        <v>5.3905347653673097</v>
      </c>
      <c r="R114" s="71">
        <v>60.471592517479337</v>
      </c>
      <c r="S114" s="71">
        <v>6.803010915723104</v>
      </c>
      <c r="T114" s="72"/>
      <c r="U114" s="71">
        <v>507518</v>
      </c>
      <c r="V114" s="71">
        <v>959</v>
      </c>
      <c r="W114" s="71">
        <v>20</v>
      </c>
      <c r="X114" s="71">
        <v>19287</v>
      </c>
      <c r="Y114" s="71">
        <v>32427</v>
      </c>
      <c r="Z114" s="71">
        <v>21256</v>
      </c>
      <c r="AA114" s="71">
        <v>3290</v>
      </c>
      <c r="AB114" s="71">
        <v>87524</v>
      </c>
      <c r="AC114" s="71">
        <v>10473788.66666667</v>
      </c>
      <c r="AD114" s="71">
        <v>6.803010915723104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1846</v>
      </c>
      <c r="B115" s="70">
        <v>121</v>
      </c>
      <c r="C115" s="70">
        <v>2</v>
      </c>
      <c r="D115" s="70">
        <v>8</v>
      </c>
      <c r="E115" s="70">
        <v>2005</v>
      </c>
      <c r="F115" s="70" t="s">
        <v>789</v>
      </c>
      <c r="G115" s="70" t="s">
        <v>1844</v>
      </c>
      <c r="H115" s="70" t="s">
        <v>1845</v>
      </c>
      <c r="I115" s="148"/>
      <c r="J115" s="71">
        <v>2.736430511503475</v>
      </c>
      <c r="K115" s="71">
        <v>1.4533109919491149</v>
      </c>
      <c r="L115" s="71">
        <v>0.89422226538438909</v>
      </c>
      <c r="M115" s="71">
        <v>79.932455189857478</v>
      </c>
      <c r="N115" s="71">
        <v>107.0071117818988</v>
      </c>
      <c r="O115" s="71">
        <v>60.096722711552097</v>
      </c>
      <c r="P115" s="71">
        <v>10.98260110154674</v>
      </c>
      <c r="Q115" s="71">
        <v>5.3544276951352403</v>
      </c>
      <c r="R115" s="71">
        <v>7.9052983858442563</v>
      </c>
      <c r="S115" s="71">
        <v>11.735332592000001</v>
      </c>
      <c r="T115" s="72"/>
      <c r="U115" s="71">
        <v>121345</v>
      </c>
      <c r="V115" s="71">
        <v>709</v>
      </c>
      <c r="W115" s="71">
        <v>8</v>
      </c>
      <c r="X115" s="71">
        <v>16256</v>
      </c>
      <c r="Y115" s="71">
        <v>39832</v>
      </c>
      <c r="Z115" s="71">
        <v>28604</v>
      </c>
      <c r="AA115" s="71">
        <v>2184</v>
      </c>
      <c r="AB115" s="71">
        <v>90885</v>
      </c>
      <c r="AC115" s="71">
        <v>1397888.333333333</v>
      </c>
      <c r="AD115" s="71">
        <v>11.735332592000001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1847</v>
      </c>
      <c r="B116" s="70">
        <v>122</v>
      </c>
      <c r="C116" s="70">
        <v>3</v>
      </c>
      <c r="D116" s="70">
        <v>8</v>
      </c>
      <c r="E116" s="70">
        <v>2006</v>
      </c>
      <c r="F116" s="70" t="s">
        <v>790</v>
      </c>
      <c r="G116" s="70" t="s">
        <v>1844</v>
      </c>
      <c r="H116" s="70" t="s">
        <v>1845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1848</v>
      </c>
      <c r="B117" s="70">
        <v>123</v>
      </c>
      <c r="C117" s="70">
        <v>4</v>
      </c>
      <c r="D117" s="70">
        <v>8</v>
      </c>
      <c r="E117" s="70">
        <v>2007</v>
      </c>
      <c r="F117" s="70" t="s">
        <v>791</v>
      </c>
      <c r="G117" s="70" t="s">
        <v>1844</v>
      </c>
      <c r="H117" s="70" t="s">
        <v>1845</v>
      </c>
      <c r="I117" s="148"/>
      <c r="J117" s="71">
        <v>3.4285542131484368</v>
      </c>
      <c r="K117" s="71">
        <v>1.8814474347389261</v>
      </c>
      <c r="L117" s="71">
        <v>1.4445799659743019</v>
      </c>
      <c r="M117" s="71">
        <v>79.95819872665335</v>
      </c>
      <c r="N117" s="71">
        <v>116.8237041776307</v>
      </c>
      <c r="O117" s="71">
        <v>58.76215119323323</v>
      </c>
      <c r="P117" s="71">
        <v>10.61130993078581</v>
      </c>
      <c r="Q117" s="71">
        <v>5.7606777702025598</v>
      </c>
      <c r="R117" s="71">
        <v>7.3939708006321094</v>
      </c>
      <c r="S117" s="71">
        <v>11.5744340803</v>
      </c>
      <c r="T117" s="72"/>
      <c r="U117" s="71">
        <v>162348</v>
      </c>
      <c r="V117" s="71">
        <v>692</v>
      </c>
      <c r="W117" s="71">
        <v>17</v>
      </c>
      <c r="X117" s="71">
        <v>20781</v>
      </c>
      <c r="Y117" s="71">
        <v>40925</v>
      </c>
      <c r="Z117" s="71">
        <v>29075</v>
      </c>
      <c r="AA117" s="71">
        <v>2078</v>
      </c>
      <c r="AB117" s="71">
        <v>92610</v>
      </c>
      <c r="AC117" s="71">
        <v>1344985.333333333</v>
      </c>
      <c r="AD117" s="71">
        <v>11.5744340803</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1849</v>
      </c>
      <c r="B118" s="70">
        <v>124</v>
      </c>
      <c r="C118" s="70">
        <v>5</v>
      </c>
      <c r="D118" s="70">
        <v>8</v>
      </c>
      <c r="E118" s="70">
        <v>2008</v>
      </c>
      <c r="F118" s="70" t="s">
        <v>792</v>
      </c>
      <c r="G118" s="70" t="s">
        <v>1844</v>
      </c>
      <c r="H118" s="70" t="s">
        <v>1845</v>
      </c>
      <c r="I118" s="148"/>
      <c r="J118" s="71">
        <v>3.1745278732746258</v>
      </c>
      <c r="K118" s="71">
        <v>1.4761226308191451</v>
      </c>
      <c r="L118" s="71">
        <v>1.303214436374974</v>
      </c>
      <c r="M118" s="71">
        <v>87.561912090553932</v>
      </c>
      <c r="N118" s="71">
        <v>106.01953043009441</v>
      </c>
      <c r="O118" s="71">
        <v>56.865310119841183</v>
      </c>
      <c r="P118" s="71">
        <v>10.30847791004258</v>
      </c>
      <c r="Q118" s="71">
        <v>5.7140923001799804</v>
      </c>
      <c r="R118" s="71">
        <v>6.165308781515531</v>
      </c>
      <c r="S118" s="71">
        <v>12.140489091199999</v>
      </c>
      <c r="T118" s="72"/>
      <c r="U118" s="71">
        <v>169570</v>
      </c>
      <c r="V118" s="71">
        <v>692</v>
      </c>
      <c r="W118" s="71">
        <v>17</v>
      </c>
      <c r="X118" s="71">
        <v>20781</v>
      </c>
      <c r="Y118" s="71">
        <v>41474</v>
      </c>
      <c r="Z118" s="71">
        <v>29124</v>
      </c>
      <c r="AA118" s="71">
        <v>2021</v>
      </c>
      <c r="AB118" s="71">
        <v>93372</v>
      </c>
      <c r="AC118" s="71">
        <v>1164542</v>
      </c>
      <c r="AD118" s="71">
        <v>12.140489091199999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1850</v>
      </c>
      <c r="B119" s="70">
        <v>125</v>
      </c>
      <c r="C119" s="70">
        <v>6</v>
      </c>
      <c r="D119" s="70">
        <v>8</v>
      </c>
      <c r="E119" s="70">
        <v>2009</v>
      </c>
      <c r="F119" s="70" t="s">
        <v>176</v>
      </c>
      <c r="G119" s="70" t="s">
        <v>1844</v>
      </c>
      <c r="H119" s="70" t="s">
        <v>1845</v>
      </c>
      <c r="I119" s="148"/>
      <c r="J119" s="71">
        <v>3.215723572370059</v>
      </c>
      <c r="K119" s="71">
        <v>1.194863364204509</v>
      </c>
      <c r="L119" s="71">
        <v>3.0717546198444299</v>
      </c>
      <c r="M119" s="71">
        <v>82.706486882210669</v>
      </c>
      <c r="N119" s="71">
        <v>93.075972066104114</v>
      </c>
      <c r="O119" s="71">
        <v>57.967525610401779</v>
      </c>
      <c r="P119" s="71">
        <v>9.7381754816227861</v>
      </c>
      <c r="Q119" s="71">
        <v>5.4510361957750098</v>
      </c>
      <c r="R119" s="71">
        <v>5.7506081958742516</v>
      </c>
      <c r="S119" s="71">
        <v>10.836010936799999</v>
      </c>
      <c r="T119" s="72"/>
      <c r="U119" s="71">
        <v>151814</v>
      </c>
      <c r="V119" s="71">
        <v>765</v>
      </c>
      <c r="W119" s="71">
        <v>48</v>
      </c>
      <c r="X119" s="71">
        <v>24222</v>
      </c>
      <c r="Y119" s="71">
        <v>41644</v>
      </c>
      <c r="Z119" s="71">
        <v>29304</v>
      </c>
      <c r="AA119" s="71">
        <v>1960</v>
      </c>
      <c r="AB119" s="71">
        <v>93504</v>
      </c>
      <c r="AC119" s="71">
        <v>1059685.666666667</v>
      </c>
      <c r="AD119" s="71">
        <v>10.836010936799999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3.9630000000000001</v>
      </c>
      <c r="BL119" s="71">
        <v>20.5</v>
      </c>
      <c r="BM119" s="71">
        <v>0</v>
      </c>
      <c r="BN119" s="72"/>
      <c r="BO119" s="71">
        <v>0</v>
      </c>
      <c r="BP119" s="71">
        <v>0</v>
      </c>
      <c r="BQ119" s="71">
        <v>0</v>
      </c>
      <c r="BR119" s="71">
        <v>1</v>
      </c>
      <c r="BS119" s="71">
        <v>2</v>
      </c>
      <c r="BT119" s="71">
        <v>0</v>
      </c>
      <c r="BU119"/>
      <c r="BV119" s="70">
        <v>8.4629999999999992</v>
      </c>
      <c r="BW119" s="70">
        <v>0</v>
      </c>
      <c r="BX119" s="70">
        <v>16</v>
      </c>
      <c r="BY119" s="70">
        <v>0</v>
      </c>
      <c r="BZ119" s="70">
        <v>0</v>
      </c>
      <c r="CA119" s="70">
        <v>0</v>
      </c>
      <c r="CB119" s="70">
        <v>0</v>
      </c>
      <c r="CC119" s="70">
        <v>0</v>
      </c>
      <c r="CD119" s="70">
        <v>0</v>
      </c>
    </row>
    <row r="120" spans="1:82">
      <c r="A120" s="70" t="s">
        <v>1851</v>
      </c>
      <c r="B120" s="70">
        <v>126</v>
      </c>
      <c r="C120" s="70">
        <v>7</v>
      </c>
      <c r="D120" s="70">
        <v>8</v>
      </c>
      <c r="E120" s="70">
        <v>2010</v>
      </c>
      <c r="F120" s="70" t="s">
        <v>177</v>
      </c>
      <c r="G120" s="70" t="s">
        <v>1844</v>
      </c>
      <c r="H120" s="70" t="s">
        <v>1845</v>
      </c>
      <c r="I120" s="148"/>
      <c r="J120" s="71">
        <v>3.2138168892165169</v>
      </c>
      <c r="K120" s="71">
        <v>1.6745678037303779</v>
      </c>
      <c r="L120" s="71">
        <v>2.8572052497194051</v>
      </c>
      <c r="M120" s="71">
        <v>90.829443692694198</v>
      </c>
      <c r="N120" s="71">
        <v>101.9734033903689</v>
      </c>
      <c r="O120" s="71">
        <v>57.703346016660873</v>
      </c>
      <c r="P120" s="71">
        <v>9.8856884581603612</v>
      </c>
      <c r="Q120" s="71">
        <v>5.7194103735934601</v>
      </c>
      <c r="R120" s="71">
        <v>6.205826985574336</v>
      </c>
      <c r="S120" s="71">
        <v>10.8980531812</v>
      </c>
      <c r="T120" s="72"/>
      <c r="U120" s="71">
        <v>148105</v>
      </c>
      <c r="V120" s="71">
        <v>765</v>
      </c>
      <c r="W120" s="71">
        <v>48</v>
      </c>
      <c r="X120" s="71">
        <v>24222</v>
      </c>
      <c r="Y120" s="71">
        <v>42097</v>
      </c>
      <c r="Z120" s="71">
        <v>29306</v>
      </c>
      <c r="AA120" s="71">
        <v>1940</v>
      </c>
      <c r="AB120" s="71">
        <v>94009</v>
      </c>
      <c r="AC120" s="71">
        <v>1083714.666666667</v>
      </c>
      <c r="AD120" s="71">
        <v>10.8980531812</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3.641</v>
      </c>
      <c r="BL120" s="71">
        <v>18.201000000000001</v>
      </c>
      <c r="BM120" s="71">
        <v>0</v>
      </c>
      <c r="BN120" s="72"/>
      <c r="BO120" s="71">
        <v>0</v>
      </c>
      <c r="BP120" s="71">
        <v>0</v>
      </c>
      <c r="BQ120" s="71">
        <v>0</v>
      </c>
      <c r="BR120" s="71">
        <v>1</v>
      </c>
      <c r="BS120" s="71">
        <v>2</v>
      </c>
      <c r="BT120" s="71">
        <v>0</v>
      </c>
      <c r="BU120"/>
      <c r="BV120" s="70">
        <v>7.4080000000000004</v>
      </c>
      <c r="BW120" s="70">
        <v>0</v>
      </c>
      <c r="BX120" s="70">
        <v>14.433999999999999</v>
      </c>
      <c r="BY120" s="70">
        <v>0</v>
      </c>
      <c r="BZ120" s="70">
        <v>0</v>
      </c>
      <c r="CA120" s="70">
        <v>0</v>
      </c>
      <c r="CB120" s="70">
        <v>0</v>
      </c>
      <c r="CC120" s="70">
        <v>0</v>
      </c>
      <c r="CD120" s="70">
        <v>0</v>
      </c>
    </row>
    <row r="121" spans="1:82">
      <c r="A121" s="70" t="s">
        <v>1852</v>
      </c>
      <c r="B121" s="70">
        <v>127</v>
      </c>
      <c r="C121" s="70">
        <v>8</v>
      </c>
      <c r="D121" s="70">
        <v>8</v>
      </c>
      <c r="E121" s="70">
        <v>2011</v>
      </c>
      <c r="F121" s="70" t="s">
        <v>178</v>
      </c>
      <c r="G121" s="1064" t="s">
        <v>1844</v>
      </c>
      <c r="H121" s="70" t="s">
        <v>1845</v>
      </c>
      <c r="I121" s="148"/>
      <c r="J121" s="71">
        <v>6.6236701196540144</v>
      </c>
      <c r="K121" s="71">
        <v>1.763701326061464</v>
      </c>
      <c r="L121" s="71">
        <v>2.1758629235259348</v>
      </c>
      <c r="M121" s="71">
        <v>113.907166649019</v>
      </c>
      <c r="N121" s="71">
        <v>124.6021103418376</v>
      </c>
      <c r="O121" s="71">
        <v>56.871457514519577</v>
      </c>
      <c r="P121" s="71">
        <v>9.4020697025670579</v>
      </c>
      <c r="Q121" s="71">
        <v>6.6398709872937003</v>
      </c>
      <c r="R121" s="71">
        <v>6.0941905382061332</v>
      </c>
      <c r="S121" s="71">
        <v>14.2449506152448</v>
      </c>
      <c r="T121" s="72"/>
      <c r="U121" s="71">
        <v>297432</v>
      </c>
      <c r="V121" s="71">
        <v>765</v>
      </c>
      <c r="W121" s="71">
        <v>48</v>
      </c>
      <c r="X121" s="71">
        <v>24222</v>
      </c>
      <c r="Y121" s="71">
        <v>42543</v>
      </c>
      <c r="Z121" s="71">
        <v>29511</v>
      </c>
      <c r="AA121" s="71">
        <v>1900</v>
      </c>
      <c r="AB121" s="71">
        <v>94616</v>
      </c>
      <c r="AC121" s="71">
        <v>1062459.666666667</v>
      </c>
      <c r="AD121" s="71">
        <v>14.2449506152448</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3.669</v>
      </c>
      <c r="BL121" s="71">
        <v>24.664000000000001</v>
      </c>
      <c r="BM121" s="71">
        <v>0</v>
      </c>
      <c r="BN121" s="72"/>
      <c r="BO121" s="71">
        <v>0</v>
      </c>
      <c r="BP121" s="71">
        <v>0</v>
      </c>
      <c r="BQ121" s="71">
        <v>0</v>
      </c>
      <c r="BR121" s="71">
        <v>1</v>
      </c>
      <c r="BS121" s="71">
        <v>2</v>
      </c>
      <c r="BT121" s="71">
        <v>0</v>
      </c>
      <c r="BU121"/>
      <c r="BV121" s="70">
        <v>7.6059999999999999</v>
      </c>
      <c r="BW121" s="70">
        <v>0</v>
      </c>
      <c r="BX121" s="70">
        <v>20.727</v>
      </c>
      <c r="BY121" s="70">
        <v>0</v>
      </c>
      <c r="BZ121" s="70">
        <v>0</v>
      </c>
      <c r="CA121" s="70">
        <v>0</v>
      </c>
      <c r="CB121" s="70">
        <v>0</v>
      </c>
      <c r="CC121" s="70">
        <v>0</v>
      </c>
      <c r="CD121" s="70">
        <v>0</v>
      </c>
    </row>
    <row r="122" spans="1:82">
      <c r="A122" s="70" t="s">
        <v>1853</v>
      </c>
      <c r="B122" s="70">
        <v>128</v>
      </c>
      <c r="C122" s="70">
        <v>9</v>
      </c>
      <c r="D122" s="70">
        <v>8</v>
      </c>
      <c r="E122" s="70">
        <v>2012</v>
      </c>
      <c r="F122" s="70" t="s">
        <v>179</v>
      </c>
      <c r="G122" s="1064" t="s">
        <v>1844</v>
      </c>
      <c r="H122" s="70" t="s">
        <v>1845</v>
      </c>
      <c r="I122" s="148"/>
      <c r="J122" s="71">
        <v>6.1364928916993726</v>
      </c>
      <c r="K122" s="71">
        <v>1.6623123208082231</v>
      </c>
      <c r="L122" s="71">
        <v>2.1339748040244841</v>
      </c>
      <c r="M122" s="71">
        <v>121.08643505363339</v>
      </c>
      <c r="N122" s="71">
        <v>128.08631629852479</v>
      </c>
      <c r="O122" s="71">
        <v>56.632331222747254</v>
      </c>
      <c r="P122" s="71">
        <v>9.36100719032898</v>
      </c>
      <c r="Q122" s="71">
        <v>7.3575808969317098</v>
      </c>
      <c r="R122" s="71">
        <v>6.233594874700124</v>
      </c>
      <c r="S122" s="71">
        <v>12.0440083016</v>
      </c>
      <c r="T122" s="72"/>
      <c r="U122" s="71">
        <v>269422</v>
      </c>
      <c r="V122" s="71">
        <v>765</v>
      </c>
      <c r="W122" s="71">
        <v>48</v>
      </c>
      <c r="X122" s="71">
        <v>24222</v>
      </c>
      <c r="Y122" s="71">
        <v>43571</v>
      </c>
      <c r="Z122" s="71">
        <v>29620</v>
      </c>
      <c r="AA122" s="71">
        <v>1881</v>
      </c>
      <c r="AB122" s="71">
        <v>96498</v>
      </c>
      <c r="AC122" s="71">
        <v>1058615.333333333</v>
      </c>
      <c r="AD122" s="71">
        <v>12.0440083016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3.694</v>
      </c>
      <c r="BL122" s="71">
        <v>24.308</v>
      </c>
      <c r="BM122" s="71">
        <v>0</v>
      </c>
      <c r="BN122" s="72"/>
      <c r="BO122" s="71">
        <v>0</v>
      </c>
      <c r="BP122" s="71">
        <v>0</v>
      </c>
      <c r="BQ122" s="71">
        <v>0</v>
      </c>
      <c r="BR122" s="71">
        <v>1</v>
      </c>
      <c r="BS122" s="71">
        <v>2</v>
      </c>
      <c r="BT122" s="71">
        <v>0</v>
      </c>
      <c r="BU122"/>
      <c r="BV122" s="70">
        <v>9.2910000000000004</v>
      </c>
      <c r="BW122" s="70">
        <v>0</v>
      </c>
      <c r="BX122" s="70">
        <v>18.710999999999999</v>
      </c>
      <c r="BY122" s="70">
        <v>0</v>
      </c>
      <c r="BZ122" s="70">
        <v>0</v>
      </c>
      <c r="CA122" s="70">
        <v>0</v>
      </c>
      <c r="CB122" s="70">
        <v>0</v>
      </c>
      <c r="CC122" s="70">
        <v>0</v>
      </c>
      <c r="CD122" s="70">
        <v>0</v>
      </c>
    </row>
    <row r="123" spans="1:82">
      <c r="A123" s="70" t="s">
        <v>1854</v>
      </c>
      <c r="B123" s="70">
        <v>129</v>
      </c>
      <c r="C123" s="70">
        <v>10</v>
      </c>
      <c r="D123" s="70">
        <v>8</v>
      </c>
      <c r="E123" s="70">
        <v>2013</v>
      </c>
      <c r="F123" s="70" t="s">
        <v>180</v>
      </c>
      <c r="G123" s="70" t="s">
        <v>1844</v>
      </c>
      <c r="H123" s="70" t="s">
        <v>1845</v>
      </c>
      <c r="I123" s="148"/>
      <c r="J123" s="71">
        <v>6.5677592523646187</v>
      </c>
      <c r="K123" s="71">
        <v>1.422467195320628</v>
      </c>
      <c r="L123" s="71">
        <v>2.131431436610514</v>
      </c>
      <c r="M123" s="71">
        <v>118.35905915268749</v>
      </c>
      <c r="N123" s="71">
        <v>139.77916597164571</v>
      </c>
      <c r="O123" s="71">
        <v>54.755453999724175</v>
      </c>
      <c r="P123" s="71">
        <v>9.3962795333080695</v>
      </c>
      <c r="Q123" s="71">
        <v>7.4918214643364403</v>
      </c>
      <c r="R123" s="71">
        <v>6.8227905286922006</v>
      </c>
      <c r="S123" s="71">
        <v>16.70099089616</v>
      </c>
      <c r="T123" s="72"/>
      <c r="U123" s="71">
        <v>268557</v>
      </c>
      <c r="V123" s="71">
        <v>765</v>
      </c>
      <c r="W123" s="71">
        <v>48</v>
      </c>
      <c r="X123" s="71">
        <v>24222</v>
      </c>
      <c r="Y123" s="71">
        <v>44008</v>
      </c>
      <c r="Z123" s="71">
        <v>29917</v>
      </c>
      <c r="AA123" s="71">
        <v>1881</v>
      </c>
      <c r="AB123" s="71">
        <v>96850</v>
      </c>
      <c r="AC123" s="71">
        <v>1131026.333333333</v>
      </c>
      <c r="AD123" s="71">
        <v>16.70099089616</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3.657</v>
      </c>
      <c r="BL123" s="71">
        <v>30.192</v>
      </c>
      <c r="BM123" s="71">
        <v>0</v>
      </c>
      <c r="BN123" s="72"/>
      <c r="BO123" s="71">
        <v>0</v>
      </c>
      <c r="BP123" s="71">
        <v>0</v>
      </c>
      <c r="BQ123" s="71">
        <v>0</v>
      </c>
      <c r="BR123" s="71">
        <v>1</v>
      </c>
      <c r="BS123" s="71">
        <v>2</v>
      </c>
      <c r="BT123" s="71">
        <v>0</v>
      </c>
      <c r="BU123"/>
      <c r="BV123" s="70">
        <v>9.9969999999999999</v>
      </c>
      <c r="BW123" s="70">
        <v>0</v>
      </c>
      <c r="BX123" s="70">
        <v>23.852</v>
      </c>
      <c r="BY123" s="70">
        <v>0</v>
      </c>
      <c r="BZ123" s="70">
        <v>0</v>
      </c>
      <c r="CA123" s="70">
        <v>0</v>
      </c>
      <c r="CB123" s="70">
        <v>0</v>
      </c>
      <c r="CC123" s="70">
        <v>0</v>
      </c>
      <c r="CD123" s="70">
        <v>0</v>
      </c>
    </row>
    <row r="124" spans="1:82">
      <c r="A124" s="70" t="s">
        <v>1855</v>
      </c>
      <c r="B124" s="70">
        <v>130</v>
      </c>
      <c r="C124" s="70">
        <v>11</v>
      </c>
      <c r="D124" s="70">
        <v>8</v>
      </c>
      <c r="E124" s="70">
        <v>2014</v>
      </c>
      <c r="F124" s="70" t="s">
        <v>181</v>
      </c>
      <c r="G124" s="70" t="s">
        <v>1844</v>
      </c>
      <c r="H124" s="70" t="s">
        <v>1845</v>
      </c>
      <c r="I124" s="148"/>
      <c r="J124" s="71">
        <v>5.6748180577105236</v>
      </c>
      <c r="K124" s="71">
        <v>1.3107109603255991</v>
      </c>
      <c r="L124" s="71">
        <v>1.42843399077986</v>
      </c>
      <c r="M124" s="71">
        <v>135.46205457674981</v>
      </c>
      <c r="N124" s="71">
        <v>126.0539175908759</v>
      </c>
      <c r="O124" s="71">
        <v>51.939836695900546</v>
      </c>
      <c r="P124" s="71">
        <v>9.354736036182441</v>
      </c>
      <c r="Q124" s="71">
        <v>7.2062139410068404</v>
      </c>
      <c r="R124" s="71">
        <v>6.8356230700609277</v>
      </c>
      <c r="S124" s="71">
        <v>14.879417377129201</v>
      </c>
      <c r="T124" s="72"/>
      <c r="U124" s="71">
        <v>250706</v>
      </c>
      <c r="V124" s="71">
        <v>576</v>
      </c>
      <c r="W124" s="71">
        <v>31</v>
      </c>
      <c r="X124" s="71">
        <v>25712</v>
      </c>
      <c r="Y124" s="71">
        <v>44366</v>
      </c>
      <c r="Z124" s="71">
        <v>29889</v>
      </c>
      <c r="AA124" s="71">
        <v>1863</v>
      </c>
      <c r="AB124" s="71">
        <v>97096</v>
      </c>
      <c r="AC124" s="71">
        <v>1136716.666666667</v>
      </c>
      <c r="AD124" s="71">
        <v>14.879417377129201</v>
      </c>
      <c r="AE124" s="72"/>
      <c r="AF124" s="71"/>
      <c r="AG124" s="71"/>
      <c r="AH124" s="71"/>
      <c r="AI124" s="71"/>
      <c r="AJ124" s="71"/>
      <c r="AK124" s="71"/>
      <c r="AL124" s="71"/>
      <c r="AM124" s="71"/>
      <c r="AN124" s="71"/>
      <c r="AO124" s="71"/>
      <c r="AP124" s="71"/>
      <c r="AQ124" s="72"/>
      <c r="AR124" s="71">
        <v>836</v>
      </c>
      <c r="AS124" s="71">
        <v>33</v>
      </c>
      <c r="AT124" s="71">
        <v>0</v>
      </c>
      <c r="AU124" s="71">
        <v>0</v>
      </c>
      <c r="AV124" s="71">
        <v>0</v>
      </c>
      <c r="AW124" s="71">
        <v>0</v>
      </c>
      <c r="AX124" s="71"/>
      <c r="AY124" s="72"/>
      <c r="AZ124" s="71">
        <v>3272.4</v>
      </c>
      <c r="BA124" s="71">
        <v>471.6</v>
      </c>
      <c r="BB124" s="71">
        <v>0</v>
      </c>
      <c r="BC124" s="71">
        <v>0</v>
      </c>
      <c r="BD124" s="71">
        <v>0</v>
      </c>
      <c r="BE124" s="71">
        <v>0</v>
      </c>
      <c r="BF124" s="71"/>
      <c r="BG124" s="72"/>
      <c r="BH124" s="71">
        <v>0</v>
      </c>
      <c r="BI124" s="71">
        <v>0</v>
      </c>
      <c r="BJ124" s="71">
        <v>0</v>
      </c>
      <c r="BK124" s="71">
        <v>3.629</v>
      </c>
      <c r="BL124" s="71">
        <v>24.424999999999997</v>
      </c>
      <c r="BM124" s="71">
        <v>0</v>
      </c>
      <c r="BN124" s="72"/>
      <c r="BO124" s="71">
        <v>0</v>
      </c>
      <c r="BP124" s="71">
        <v>0</v>
      </c>
      <c r="BQ124" s="71">
        <v>0</v>
      </c>
      <c r="BR124" s="71">
        <v>1</v>
      </c>
      <c r="BS124" s="71">
        <v>2</v>
      </c>
      <c r="BT124" s="71">
        <v>0</v>
      </c>
      <c r="BU124"/>
      <c r="BV124" s="70">
        <v>9.8780000000000001</v>
      </c>
      <c r="BW124" s="70">
        <v>0</v>
      </c>
      <c r="BX124" s="70">
        <v>18.175999999999998</v>
      </c>
      <c r="BY124" s="70">
        <v>0</v>
      </c>
      <c r="BZ124" s="70">
        <v>0</v>
      </c>
      <c r="CA124" s="70">
        <v>0</v>
      </c>
      <c r="CB124" s="70">
        <v>0</v>
      </c>
      <c r="CC124" s="70">
        <v>0</v>
      </c>
      <c r="CD124" s="70">
        <v>0</v>
      </c>
    </row>
    <row r="125" spans="1:82">
      <c r="A125" s="70" t="s">
        <v>1856</v>
      </c>
      <c r="B125" s="70">
        <v>131</v>
      </c>
      <c r="C125" s="70">
        <v>12</v>
      </c>
      <c r="D125" s="70">
        <v>8</v>
      </c>
      <c r="E125" s="70">
        <v>2015</v>
      </c>
      <c r="F125" s="70" t="s">
        <v>182</v>
      </c>
      <c r="G125" s="70" t="s">
        <v>1844</v>
      </c>
      <c r="H125" s="70" t="s">
        <v>1845</v>
      </c>
      <c r="I125" s="148"/>
      <c r="J125" s="71">
        <v>7.3500870079344374</v>
      </c>
      <c r="K125" s="71">
        <v>1.261855751530697</v>
      </c>
      <c r="L125" s="71">
        <v>1.6724667888231339</v>
      </c>
      <c r="M125" s="71">
        <v>125.7325811658885</v>
      </c>
      <c r="N125" s="71">
        <v>115.0491682106822</v>
      </c>
      <c r="O125" s="71">
        <v>51.727012494639339</v>
      </c>
      <c r="P125" s="71">
        <v>9.216393234448363</v>
      </c>
      <c r="Q125" s="71">
        <v>7.02913540188512</v>
      </c>
      <c r="R125" s="71">
        <v>6.3195639001960471</v>
      </c>
      <c r="S125" s="71">
        <v>15.928159993631599</v>
      </c>
      <c r="T125" s="72"/>
      <c r="U125" s="71">
        <v>347831</v>
      </c>
      <c r="V125" s="71">
        <v>576</v>
      </c>
      <c r="W125" s="71">
        <v>31</v>
      </c>
      <c r="X125" s="71">
        <v>25712</v>
      </c>
      <c r="Y125" s="71">
        <v>44358</v>
      </c>
      <c r="Z125" s="71">
        <v>30053</v>
      </c>
      <c r="AA125" s="71">
        <v>1834</v>
      </c>
      <c r="AB125" s="71">
        <v>96748</v>
      </c>
      <c r="AC125" s="71">
        <v>1080226.333333333</v>
      </c>
      <c r="AD125" s="71">
        <v>15.928159993631599</v>
      </c>
      <c r="AE125" s="72"/>
      <c r="AF125" s="71">
        <v>2924376.7254944621</v>
      </c>
      <c r="AG125" s="71">
        <v>1001345.661766046</v>
      </c>
      <c r="AH125" s="71">
        <v>322079.29353342892</v>
      </c>
      <c r="AI125" s="71">
        <v>171798987.435157</v>
      </c>
      <c r="AJ125" s="71">
        <v>166262227.39202419</v>
      </c>
      <c r="AK125" s="71">
        <v>0</v>
      </c>
      <c r="AL125" s="71">
        <v>0</v>
      </c>
      <c r="AM125" s="71">
        <v>13258907.55740403</v>
      </c>
      <c r="AN125" s="71">
        <v>0</v>
      </c>
      <c r="AO125" s="71">
        <v>0</v>
      </c>
      <c r="AP125" s="71">
        <v>355567924.06537914</v>
      </c>
      <c r="AQ125" s="72"/>
      <c r="AR125" s="71">
        <v>915</v>
      </c>
      <c r="AS125" s="71">
        <v>46</v>
      </c>
      <c r="AT125" s="71">
        <v>0</v>
      </c>
      <c r="AU125" s="71">
        <v>0</v>
      </c>
      <c r="AV125" s="71">
        <v>0</v>
      </c>
      <c r="AW125" s="71">
        <v>0</v>
      </c>
      <c r="AX125" s="71"/>
      <c r="AY125" s="72"/>
      <c r="AZ125" s="71">
        <v>3615.4</v>
      </c>
      <c r="BA125" s="71">
        <v>754.8</v>
      </c>
      <c r="BB125" s="71">
        <v>0</v>
      </c>
      <c r="BC125" s="71">
        <v>0</v>
      </c>
      <c r="BD125" s="71">
        <v>0</v>
      </c>
      <c r="BE125" s="71">
        <v>0</v>
      </c>
      <c r="BF125" s="71"/>
      <c r="BG125" s="72"/>
      <c r="BH125" s="71">
        <v>0</v>
      </c>
      <c r="BI125" s="71">
        <v>0</v>
      </c>
      <c r="BJ125" s="71">
        <v>0</v>
      </c>
      <c r="BK125" s="71">
        <v>3.66</v>
      </c>
      <c r="BL125" s="71">
        <v>6.1020000000000003</v>
      </c>
      <c r="BM125" s="71">
        <v>0</v>
      </c>
      <c r="BN125" s="72"/>
      <c r="BO125" s="71">
        <v>0</v>
      </c>
      <c r="BP125" s="71">
        <v>0</v>
      </c>
      <c r="BQ125" s="71">
        <v>0</v>
      </c>
      <c r="BR125" s="71">
        <v>1</v>
      </c>
      <c r="BS125" s="71">
        <v>2</v>
      </c>
      <c r="BT125" s="71">
        <v>0</v>
      </c>
      <c r="BU125"/>
      <c r="BV125" s="70">
        <v>9.7620000000000005</v>
      </c>
      <c r="BW125" s="70">
        <v>0</v>
      </c>
      <c r="BX125" s="70">
        <v>0</v>
      </c>
      <c r="BY125" s="70">
        <v>0</v>
      </c>
      <c r="BZ125" s="70">
        <v>0</v>
      </c>
      <c r="CA125" s="70">
        <v>0</v>
      </c>
      <c r="CB125" s="70">
        <v>0</v>
      </c>
      <c r="CC125" s="70">
        <v>0</v>
      </c>
      <c r="CD125" s="70">
        <v>0</v>
      </c>
    </row>
    <row r="126" spans="1:82">
      <c r="A126" s="70" t="s">
        <v>1857</v>
      </c>
      <c r="B126" s="70">
        <v>132</v>
      </c>
      <c r="C126" s="70">
        <v>13</v>
      </c>
      <c r="D126" s="70">
        <v>8</v>
      </c>
      <c r="E126" s="70">
        <v>2016</v>
      </c>
      <c r="F126" s="70" t="s">
        <v>155</v>
      </c>
      <c r="G126" s="70" t="s">
        <v>1844</v>
      </c>
      <c r="H126" s="70" t="s">
        <v>1845</v>
      </c>
      <c r="I126" s="148"/>
      <c r="J126" s="71">
        <v>6.4619743529698166</v>
      </c>
      <c r="K126" s="71">
        <v>1.200004481580444</v>
      </c>
      <c r="L126" s="71">
        <v>1.650042984477742</v>
      </c>
      <c r="M126" s="71">
        <v>113.52119095761373</v>
      </c>
      <c r="N126" s="71">
        <v>105.08490593074715</v>
      </c>
      <c r="O126" s="71">
        <v>51.384515499489709</v>
      </c>
      <c r="P126" s="71">
        <v>8.8671675296608115</v>
      </c>
      <c r="Q126" s="71">
        <v>6.7980501525768053</v>
      </c>
      <c r="R126" s="71">
        <v>6.7506860116787903</v>
      </c>
      <c r="S126" s="71">
        <v>16.446744246669997</v>
      </c>
      <c r="T126" s="72"/>
      <c r="U126" s="71">
        <v>306406</v>
      </c>
      <c r="V126" s="71">
        <v>576</v>
      </c>
      <c r="W126" s="71">
        <v>31</v>
      </c>
      <c r="X126" s="71">
        <v>25712</v>
      </c>
      <c r="Y126" s="71">
        <v>44265</v>
      </c>
      <c r="Z126" s="71">
        <v>30221</v>
      </c>
      <c r="AA126" s="71">
        <v>1825</v>
      </c>
      <c r="AB126" s="71">
        <v>96246</v>
      </c>
      <c r="AC126" s="71">
        <v>1152950.720551675</v>
      </c>
      <c r="AD126" s="71">
        <v>16.446744246670001</v>
      </c>
      <c r="AE126" s="72"/>
      <c r="AF126" s="71">
        <v>2568959.9284908972</v>
      </c>
      <c r="AG126" s="71">
        <v>904616.64840742562</v>
      </c>
      <c r="AH126" s="71">
        <v>232191.113630754</v>
      </c>
      <c r="AI126" s="71">
        <v>170506748.6927512</v>
      </c>
      <c r="AJ126" s="71">
        <v>144083372.0222252</v>
      </c>
      <c r="AK126" s="71">
        <v>0</v>
      </c>
      <c r="AL126" s="71">
        <v>0</v>
      </c>
      <c r="AM126" s="71">
        <v>13200357.984920399</v>
      </c>
      <c r="AN126" s="71">
        <v>0</v>
      </c>
      <c r="AO126" s="71">
        <v>0</v>
      </c>
      <c r="AP126" s="71">
        <v>331496246.39042586</v>
      </c>
      <c r="AQ126" s="72"/>
      <c r="AR126" s="71">
        <v>1012</v>
      </c>
      <c r="AS126" s="71">
        <v>59</v>
      </c>
      <c r="AT126" s="71">
        <v>0</v>
      </c>
      <c r="AU126" s="71">
        <v>0</v>
      </c>
      <c r="AV126" s="71">
        <v>0</v>
      </c>
      <c r="AW126" s="71">
        <v>0</v>
      </c>
      <c r="AX126" s="71"/>
      <c r="AY126" s="72"/>
      <c r="AZ126" s="71">
        <v>4020.8</v>
      </c>
      <c r="BA126" s="71">
        <v>963.2</v>
      </c>
      <c r="BB126" s="71">
        <v>0</v>
      </c>
      <c r="BC126" s="71">
        <v>0</v>
      </c>
      <c r="BD126" s="71">
        <v>0</v>
      </c>
      <c r="BE126" s="71">
        <v>0</v>
      </c>
      <c r="BF126" s="71"/>
      <c r="BG126" s="72"/>
      <c r="BH126" s="71">
        <v>0</v>
      </c>
      <c r="BI126" s="71">
        <v>0</v>
      </c>
      <c r="BJ126" s="71">
        <v>0</v>
      </c>
      <c r="BK126" s="71">
        <v>3.645</v>
      </c>
      <c r="BL126" s="71">
        <v>28.031000000000002</v>
      </c>
      <c r="BM126" s="71">
        <v>0</v>
      </c>
      <c r="BN126" s="72"/>
      <c r="BO126" s="71">
        <v>0</v>
      </c>
      <c r="BP126" s="71">
        <v>0</v>
      </c>
      <c r="BQ126" s="71">
        <v>0</v>
      </c>
      <c r="BR126" s="71">
        <v>1</v>
      </c>
      <c r="BS126" s="71">
        <v>2</v>
      </c>
      <c r="BT126" s="71">
        <v>0</v>
      </c>
      <c r="BU126"/>
      <c r="BV126" s="70">
        <v>9.4469999999999992</v>
      </c>
      <c r="BW126" s="70">
        <v>0</v>
      </c>
      <c r="BX126" s="70">
        <v>22.228999999999999</v>
      </c>
      <c r="BY126" s="70">
        <v>0</v>
      </c>
      <c r="BZ126" s="70">
        <v>0</v>
      </c>
      <c r="CA126" s="70">
        <v>0</v>
      </c>
      <c r="CB126" s="70">
        <v>0</v>
      </c>
      <c r="CC126" s="70">
        <v>0</v>
      </c>
      <c r="CD126" s="70">
        <v>0</v>
      </c>
    </row>
    <row r="127" spans="1:82">
      <c r="A127" s="70" t="s">
        <v>1858</v>
      </c>
      <c r="B127" s="70">
        <v>133</v>
      </c>
      <c r="C127" s="70">
        <v>14</v>
      </c>
      <c r="D127" s="70">
        <v>8</v>
      </c>
      <c r="E127" s="70">
        <v>2017</v>
      </c>
      <c r="F127" s="70" t="s">
        <v>156</v>
      </c>
      <c r="G127" s="70" t="s">
        <v>1844</v>
      </c>
      <c r="H127" s="70" t="s">
        <v>1845</v>
      </c>
      <c r="I127" s="148"/>
      <c r="J127" s="71">
        <v>6.0999531744372062</v>
      </c>
      <c r="K127" s="71">
        <v>1.1817407501689314</v>
      </c>
      <c r="L127" s="71">
        <v>1.3264883811953232</v>
      </c>
      <c r="M127" s="71">
        <v>98.875163194158304</v>
      </c>
      <c r="N127" s="71">
        <v>103.38434281567646</v>
      </c>
      <c r="O127" s="71">
        <v>50.629669992270692</v>
      </c>
      <c r="P127" s="71">
        <v>8.9123840066890097</v>
      </c>
      <c r="Q127" s="71">
        <v>6.5825402636890598</v>
      </c>
      <c r="R127" s="71">
        <v>6.4096881458083619</v>
      </c>
      <c r="S127" s="71">
        <v>16.6386195591</v>
      </c>
      <c r="T127" s="72"/>
      <c r="U127" s="71">
        <v>308226</v>
      </c>
      <c r="V127" s="71">
        <v>576</v>
      </c>
      <c r="W127" s="71">
        <v>31</v>
      </c>
      <c r="X127" s="71">
        <v>25712</v>
      </c>
      <c r="Y127" s="71">
        <v>44628</v>
      </c>
      <c r="Z127" s="71">
        <v>30271</v>
      </c>
      <c r="AA127" s="71">
        <v>1846</v>
      </c>
      <c r="AB127" s="71">
        <v>96373</v>
      </c>
      <c r="AC127" s="71">
        <v>1116433</v>
      </c>
      <c r="AD127" s="71">
        <v>16.6386195591</v>
      </c>
      <c r="AE127" s="72"/>
      <c r="AF127" s="71">
        <v>2505283.430076452</v>
      </c>
      <c r="AG127" s="71">
        <v>956449.60262977879</v>
      </c>
      <c r="AH127" s="71">
        <v>256339.95802059639</v>
      </c>
      <c r="AI127" s="71">
        <v>172573998.19678301</v>
      </c>
      <c r="AJ127" s="71">
        <v>161758571.19220099</v>
      </c>
      <c r="AK127" s="71">
        <v>0</v>
      </c>
      <c r="AL127" s="71">
        <v>0</v>
      </c>
      <c r="AM127" s="71">
        <v>13238458.53589263</v>
      </c>
      <c r="AN127" s="71">
        <v>0</v>
      </c>
      <c r="AO127" s="71">
        <v>0</v>
      </c>
      <c r="AP127" s="71">
        <v>351289100.9156034</v>
      </c>
      <c r="AQ127" s="72"/>
      <c r="AR127" s="71">
        <v>1081</v>
      </c>
      <c r="AS127" s="71">
        <v>65</v>
      </c>
      <c r="AT127" s="71">
        <v>0</v>
      </c>
      <c r="AU127" s="71">
        <v>0</v>
      </c>
      <c r="AV127" s="71">
        <v>0</v>
      </c>
      <c r="AW127" s="71">
        <v>0</v>
      </c>
      <c r="AX127" s="71"/>
      <c r="AY127" s="72"/>
      <c r="AZ127" s="71">
        <v>4311.5</v>
      </c>
      <c r="BA127" s="71">
        <v>1042.5</v>
      </c>
      <c r="BB127" s="71">
        <v>0</v>
      </c>
      <c r="BC127" s="71">
        <v>0</v>
      </c>
      <c r="BD127" s="71">
        <v>0</v>
      </c>
      <c r="BE127" s="71">
        <v>0</v>
      </c>
      <c r="BF127" s="71"/>
      <c r="BG127" s="72"/>
      <c r="BH127" s="71">
        <v>0</v>
      </c>
      <c r="BI127" s="71">
        <v>0</v>
      </c>
      <c r="BJ127" s="71">
        <v>0</v>
      </c>
      <c r="BK127" s="71">
        <v>3.6629999999999998</v>
      </c>
      <c r="BL127" s="71">
        <v>31.282</v>
      </c>
      <c r="BM127" s="71">
        <v>0</v>
      </c>
      <c r="BN127" s="72"/>
      <c r="BO127" s="71">
        <v>0</v>
      </c>
      <c r="BP127" s="71">
        <v>0</v>
      </c>
      <c r="BQ127" s="71">
        <v>0</v>
      </c>
      <c r="BR127" s="71">
        <v>1</v>
      </c>
      <c r="BS127" s="71">
        <v>2</v>
      </c>
      <c r="BT127" s="71">
        <v>0</v>
      </c>
      <c r="BU127"/>
      <c r="BV127" s="70">
        <v>9.3849999999999998</v>
      </c>
      <c r="BW127" s="70">
        <v>0</v>
      </c>
      <c r="BX127" s="70">
        <v>25.56</v>
      </c>
      <c r="BY127" s="70">
        <v>0</v>
      </c>
      <c r="BZ127" s="70">
        <v>0</v>
      </c>
      <c r="CA127" s="70">
        <v>0</v>
      </c>
      <c r="CB127" s="70">
        <v>0</v>
      </c>
      <c r="CC127" s="70">
        <v>0</v>
      </c>
      <c r="CD127" s="70">
        <v>0</v>
      </c>
    </row>
    <row r="128" spans="1:82">
      <c r="A128" s="70" t="s">
        <v>1859</v>
      </c>
      <c r="B128" s="70">
        <v>134</v>
      </c>
      <c r="C128" s="70">
        <v>15</v>
      </c>
      <c r="D128" s="70">
        <v>8</v>
      </c>
      <c r="E128" s="70">
        <v>2018</v>
      </c>
      <c r="F128" s="70" t="s">
        <v>183</v>
      </c>
      <c r="G128" s="70" t="s">
        <v>1844</v>
      </c>
      <c r="H128" s="70" t="s">
        <v>1845</v>
      </c>
      <c r="I128" s="148"/>
      <c r="J128" s="71">
        <v>5.6068753644768279</v>
      </c>
      <c r="K128" s="71">
        <v>1.0301879234028235</v>
      </c>
      <c r="L128" s="71">
        <v>1.1973030487899172</v>
      </c>
      <c r="M128" s="71">
        <v>82.563366456401852</v>
      </c>
      <c r="N128" s="71">
        <v>84.655854451377124</v>
      </c>
      <c r="O128" s="71">
        <v>49.750658422812116</v>
      </c>
      <c r="P128" s="71">
        <v>8.7519697433445778</v>
      </c>
      <c r="Q128" s="71">
        <v>6.0858276211667199</v>
      </c>
      <c r="R128" s="71">
        <v>6.048436310168479</v>
      </c>
      <c r="S128" s="71">
        <v>20.300251148800005</v>
      </c>
      <c r="T128" s="72"/>
      <c r="U128" s="71">
        <v>319532</v>
      </c>
      <c r="V128" s="71">
        <v>576</v>
      </c>
      <c r="W128" s="71">
        <v>31</v>
      </c>
      <c r="X128" s="71">
        <v>25712</v>
      </c>
      <c r="Y128" s="71">
        <v>44710</v>
      </c>
      <c r="Z128" s="71">
        <v>30315</v>
      </c>
      <c r="AA128" s="71">
        <v>1831</v>
      </c>
      <c r="AB128" s="71">
        <v>96020</v>
      </c>
      <c r="AC128" s="71">
        <v>1049381.666666667</v>
      </c>
      <c r="AD128" s="71">
        <v>20.300251148800001</v>
      </c>
      <c r="AE128" s="72"/>
      <c r="AF128" s="71">
        <v>2491310.46516007</v>
      </c>
      <c r="AG128" s="71">
        <v>825158.33985172759</v>
      </c>
      <c r="AH128" s="71">
        <v>241147.66783066079</v>
      </c>
      <c r="AI128" s="71">
        <v>160835065.3635506</v>
      </c>
      <c r="AJ128" s="71">
        <v>154222136.46731091</v>
      </c>
      <c r="AK128" s="71">
        <v>0</v>
      </c>
      <c r="AL128" s="71">
        <v>0</v>
      </c>
      <c r="AM128" s="71">
        <v>13217259.650532519</v>
      </c>
      <c r="AN128" s="71">
        <v>0</v>
      </c>
      <c r="AO128" s="71">
        <v>0</v>
      </c>
      <c r="AP128" s="71">
        <v>331832077.95423651</v>
      </c>
      <c r="AQ128" s="72"/>
      <c r="AR128" s="71">
        <v>1173</v>
      </c>
      <c r="AS128" s="71">
        <v>72</v>
      </c>
      <c r="AT128" s="71">
        <v>0</v>
      </c>
      <c r="AU128" s="71">
        <v>0</v>
      </c>
      <c r="AV128" s="71">
        <v>0</v>
      </c>
      <c r="AW128" s="71">
        <v>0</v>
      </c>
      <c r="AX128" s="71"/>
      <c r="AY128" s="72"/>
      <c r="AZ128" s="71">
        <v>4737.6000000000004</v>
      </c>
      <c r="BA128" s="71">
        <v>1159</v>
      </c>
      <c r="BB128" s="71">
        <v>0</v>
      </c>
      <c r="BC128" s="71">
        <v>0</v>
      </c>
      <c r="BD128" s="71">
        <v>0</v>
      </c>
      <c r="BE128" s="71">
        <v>0</v>
      </c>
      <c r="BF128" s="71"/>
      <c r="BG128" s="72"/>
      <c r="BH128" s="71">
        <v>0</v>
      </c>
      <c r="BI128" s="71">
        <v>0</v>
      </c>
      <c r="BJ128" s="71">
        <v>0</v>
      </c>
      <c r="BK128" s="71">
        <v>3.5470000000000002</v>
      </c>
      <c r="BL128" s="71">
        <v>38.533999999999999</v>
      </c>
      <c r="BM128" s="71">
        <v>0</v>
      </c>
      <c r="BN128" s="72"/>
      <c r="BO128" s="71">
        <v>0</v>
      </c>
      <c r="BP128" s="71">
        <v>0</v>
      </c>
      <c r="BQ128" s="71">
        <v>0</v>
      </c>
      <c r="BR128" s="71">
        <v>1</v>
      </c>
      <c r="BS128" s="71">
        <v>2</v>
      </c>
      <c r="BT128" s="71">
        <v>0</v>
      </c>
      <c r="BU128"/>
      <c r="BV128" s="70">
        <v>12.773999999999999</v>
      </c>
      <c r="BW128" s="70">
        <v>0</v>
      </c>
      <c r="BX128" s="70">
        <v>29.306999999999999</v>
      </c>
      <c r="BY128" s="70">
        <v>0</v>
      </c>
      <c r="BZ128" s="70">
        <v>0</v>
      </c>
      <c r="CA128" s="70">
        <v>0</v>
      </c>
      <c r="CB128" s="70">
        <v>0</v>
      </c>
      <c r="CC128" s="70">
        <v>0</v>
      </c>
      <c r="CD128" s="70">
        <v>0</v>
      </c>
    </row>
    <row r="129" spans="1:82">
      <c r="A129" s="70" t="s">
        <v>1860</v>
      </c>
      <c r="B129" s="70">
        <v>135</v>
      </c>
      <c r="C129" s="70">
        <v>16</v>
      </c>
      <c r="D129" s="70">
        <v>8</v>
      </c>
      <c r="E129" s="70">
        <v>2019</v>
      </c>
      <c r="F129" s="70" t="s">
        <v>158</v>
      </c>
      <c r="G129" s="70" t="s">
        <v>1844</v>
      </c>
      <c r="H129" s="70" t="s">
        <v>1845</v>
      </c>
      <c r="I129" s="148"/>
      <c r="J129" s="71">
        <v>5.0996051006709244</v>
      </c>
      <c r="K129" s="71">
        <v>0.96111473210649845</v>
      </c>
      <c r="L129" s="71">
        <v>1.2078468404714213</v>
      </c>
      <c r="M129" s="71">
        <v>79.764252860383095</v>
      </c>
      <c r="N129" s="71">
        <v>88.452044671056811</v>
      </c>
      <c r="O129" s="71">
        <v>48.141811188987553</v>
      </c>
      <c r="P129" s="71">
        <v>8.5675443847504855</v>
      </c>
      <c r="Q129" s="71">
        <v>5.9102962768241403</v>
      </c>
      <c r="R129" s="71">
        <v>5.7212070906864092</v>
      </c>
      <c r="S129" s="71">
        <v>16.994286805159998</v>
      </c>
      <c r="T129" s="72"/>
      <c r="U129" s="71">
        <v>304331</v>
      </c>
      <c r="V129" s="71">
        <v>576</v>
      </c>
      <c r="W129" s="71">
        <v>31</v>
      </c>
      <c r="X129" s="71">
        <v>25712</v>
      </c>
      <c r="Y129" s="71">
        <v>44827</v>
      </c>
      <c r="Z129" s="71">
        <v>30140</v>
      </c>
      <c r="AA129" s="71">
        <v>1779</v>
      </c>
      <c r="AB129" s="71">
        <v>95775</v>
      </c>
      <c r="AC129" s="71">
        <v>1008866.333333333</v>
      </c>
      <c r="AD129" s="71">
        <v>16.994286805160002</v>
      </c>
      <c r="AE129" s="72"/>
      <c r="AF129" s="71">
        <v>2248748.708899362</v>
      </c>
      <c r="AG129" s="71">
        <v>832050.65465807728</v>
      </c>
      <c r="AH129" s="71">
        <v>258112.6071706198</v>
      </c>
      <c r="AI129" s="71">
        <v>163942230.71839139</v>
      </c>
      <c r="AJ129" s="71">
        <v>165836543.45431331</v>
      </c>
      <c r="AK129" s="71">
        <v>0</v>
      </c>
      <c r="AL129" s="71">
        <v>0</v>
      </c>
      <c r="AM129" s="71">
        <v>13043834.006186018</v>
      </c>
      <c r="AN129" s="71">
        <v>0</v>
      </c>
      <c r="AO129" s="71">
        <v>0</v>
      </c>
      <c r="AP129" s="71">
        <v>346161520.14961874</v>
      </c>
      <c r="AQ129" s="72"/>
      <c r="AR129" s="71">
        <v>1341</v>
      </c>
      <c r="AS129" s="71">
        <v>77</v>
      </c>
      <c r="AT129" s="71">
        <v>0</v>
      </c>
      <c r="AU129" s="71">
        <v>0</v>
      </c>
      <c r="AV129" s="71">
        <v>0</v>
      </c>
      <c r="AW129" s="71">
        <v>0</v>
      </c>
      <c r="AX129" s="71"/>
      <c r="AY129" s="72"/>
      <c r="AZ129" s="71">
        <v>5343.1999999999971</v>
      </c>
      <c r="BA129" s="71">
        <v>1236.2</v>
      </c>
      <c r="BB129" s="71">
        <v>0</v>
      </c>
      <c r="BC129" s="71">
        <v>0</v>
      </c>
      <c r="BD129" s="71">
        <v>0</v>
      </c>
      <c r="BE129" s="71">
        <v>0</v>
      </c>
      <c r="BF129" s="71"/>
      <c r="BG129" s="72"/>
      <c r="BH129" s="71">
        <v>0</v>
      </c>
      <c r="BI129" s="71">
        <v>0</v>
      </c>
      <c r="BJ129" s="71">
        <v>0</v>
      </c>
      <c r="BK129" s="71">
        <v>3.3940000000000001</v>
      </c>
      <c r="BL129" s="71">
        <v>31.974</v>
      </c>
      <c r="BM129" s="71">
        <v>0</v>
      </c>
      <c r="BN129" s="72"/>
      <c r="BO129" s="71">
        <v>0</v>
      </c>
      <c r="BP129" s="71">
        <v>0</v>
      </c>
      <c r="BQ129" s="71">
        <v>0</v>
      </c>
      <c r="BR129" s="71">
        <v>1</v>
      </c>
      <c r="BS129" s="71">
        <v>2</v>
      </c>
      <c r="BT129" s="71">
        <v>0</v>
      </c>
      <c r="BU129"/>
      <c r="BV129" s="70">
        <v>11.535</v>
      </c>
      <c r="BW129" s="70">
        <v>0</v>
      </c>
      <c r="BX129" s="70">
        <v>23.832999999999998</v>
      </c>
      <c r="BY129" s="70">
        <v>0</v>
      </c>
      <c r="BZ129" s="70">
        <v>0</v>
      </c>
      <c r="CA129" s="70">
        <v>0</v>
      </c>
      <c r="CB129" s="70">
        <v>0</v>
      </c>
      <c r="CC129" s="70">
        <v>0</v>
      </c>
      <c r="CD129" s="70">
        <v>0</v>
      </c>
    </row>
    <row r="130" spans="1:82">
      <c r="A130" s="70" t="s">
        <v>1861</v>
      </c>
      <c r="B130" s="70">
        <v>136</v>
      </c>
      <c r="C130" s="70">
        <v>17</v>
      </c>
      <c r="D130" s="70">
        <v>8</v>
      </c>
      <c r="E130" s="70">
        <v>2020</v>
      </c>
      <c r="F130" s="70" t="s">
        <v>159</v>
      </c>
      <c r="G130" s="70" t="s">
        <v>1844</v>
      </c>
      <c r="H130" s="70" t="s">
        <v>1845</v>
      </c>
      <c r="I130" s="148"/>
      <c r="J130" s="71">
        <v>4.8993140882889472</v>
      </c>
      <c r="K130" s="71">
        <v>1.0351229508540871</v>
      </c>
      <c r="L130" s="71">
        <v>0.8257367939002318</v>
      </c>
      <c r="M130" s="71">
        <v>78.359899957634497</v>
      </c>
      <c r="N130" s="71">
        <v>88.345501244952587</v>
      </c>
      <c r="O130" s="71">
        <v>42.405741838550689</v>
      </c>
      <c r="P130" s="71">
        <v>8.1602581683398885</v>
      </c>
      <c r="Q130" s="71">
        <v>5.6375885285111202</v>
      </c>
      <c r="R130" s="71">
        <v>9.3634654408152809</v>
      </c>
      <c r="S130" s="71">
        <v>16.163568333000001</v>
      </c>
      <c r="T130" s="72"/>
      <c r="U130" s="71">
        <v>283801</v>
      </c>
      <c r="V130" s="71">
        <v>549</v>
      </c>
      <c r="W130" s="71">
        <v>27</v>
      </c>
      <c r="X130" s="71">
        <v>25612</v>
      </c>
      <c r="Y130" s="71">
        <v>45085</v>
      </c>
      <c r="Z130" s="71">
        <v>30302</v>
      </c>
      <c r="AA130" s="71">
        <v>1801</v>
      </c>
      <c r="AB130" s="71">
        <v>95616</v>
      </c>
      <c r="AC130" s="71">
        <v>1659859.3333333333</v>
      </c>
      <c r="AD130" s="71">
        <v>16.163568333000001</v>
      </c>
      <c r="AE130" s="72"/>
      <c r="AF130" s="71">
        <v>2235481.033264956</v>
      </c>
      <c r="AG130" s="71">
        <v>811772.03533301142</v>
      </c>
      <c r="AH130" s="71">
        <v>180480.58104016885</v>
      </c>
      <c r="AI130" s="71">
        <v>153561314.25427383</v>
      </c>
      <c r="AJ130" s="71">
        <v>164621252.1988557</v>
      </c>
      <c r="AK130" s="71"/>
      <c r="AL130" s="71"/>
      <c r="AM130" s="71">
        <v>12478950.315916773</v>
      </c>
      <c r="AN130" s="71"/>
      <c r="AO130" s="71"/>
      <c r="AP130" s="71">
        <v>333889250.41868448</v>
      </c>
      <c r="AQ130" s="72"/>
      <c r="AR130" s="71">
        <v>1409</v>
      </c>
      <c r="AS130" s="71">
        <v>79</v>
      </c>
      <c r="AT130" s="71">
        <v>0</v>
      </c>
      <c r="AU130" s="71">
        <v>0</v>
      </c>
      <c r="AV130" s="71">
        <v>0</v>
      </c>
      <c r="AW130" s="71">
        <v>0</v>
      </c>
      <c r="AX130" s="71"/>
      <c r="AY130" s="72"/>
      <c r="AZ130" s="71">
        <v>5702.5000000000127</v>
      </c>
      <c r="BA130" s="71">
        <v>1269.7</v>
      </c>
      <c r="BB130" s="71">
        <v>0</v>
      </c>
      <c r="BC130" s="71">
        <v>0</v>
      </c>
      <c r="BD130" s="71">
        <v>0</v>
      </c>
      <c r="BE130" s="71">
        <v>0</v>
      </c>
      <c r="BF130" s="71"/>
      <c r="BG130" s="72"/>
      <c r="BH130" s="71">
        <v>0</v>
      </c>
      <c r="BI130" s="71">
        <v>0</v>
      </c>
      <c r="BJ130" s="71">
        <v>0</v>
      </c>
      <c r="BK130" s="71">
        <v>3.472</v>
      </c>
      <c r="BL130" s="71">
        <v>31.547000000000001</v>
      </c>
      <c r="BM130" s="71">
        <v>0</v>
      </c>
      <c r="BN130" s="72"/>
      <c r="BO130" s="71">
        <v>0</v>
      </c>
      <c r="BP130" s="71">
        <v>0</v>
      </c>
      <c r="BQ130" s="71">
        <v>0</v>
      </c>
      <c r="BR130" s="71">
        <v>1</v>
      </c>
      <c r="BS130" s="71">
        <v>2</v>
      </c>
      <c r="BT130" s="71">
        <v>0</v>
      </c>
      <c r="BU130"/>
      <c r="BV130" s="70">
        <v>10.66</v>
      </c>
      <c r="BW130" s="70">
        <v>0</v>
      </c>
      <c r="BX130" s="70">
        <v>24.359000000000002</v>
      </c>
      <c r="BY130" s="70">
        <v>0</v>
      </c>
      <c r="BZ130" s="70">
        <v>0</v>
      </c>
      <c r="CA130" s="70">
        <v>0</v>
      </c>
      <c r="CB130" s="70">
        <v>0</v>
      </c>
      <c r="CC130" s="70">
        <v>0</v>
      </c>
      <c r="CD130" s="70">
        <v>0</v>
      </c>
    </row>
    <row r="131" spans="1:82">
      <c r="A131" s="70" t="s">
        <v>1862</v>
      </c>
      <c r="B131" s="70">
        <v>136</v>
      </c>
      <c r="C131" s="70">
        <v>18</v>
      </c>
      <c r="D131" s="70">
        <v>8</v>
      </c>
      <c r="E131" s="70">
        <v>2021</v>
      </c>
      <c r="F131" s="70" t="s">
        <v>160</v>
      </c>
      <c r="G131" s="70" t="s">
        <v>1844</v>
      </c>
      <c r="H131" s="70" t="s">
        <v>1845</v>
      </c>
      <c r="I131" s="148"/>
      <c r="J131" s="71">
        <v>5.5164291221124389</v>
      </c>
      <c r="K131" s="71">
        <v>1.0571396295304827</v>
      </c>
      <c r="L131" s="71">
        <v>0.86352112471702691</v>
      </c>
      <c r="M131" s="71">
        <v>73.960794991106937</v>
      </c>
      <c r="N131" s="71">
        <v>81.253021356259907</v>
      </c>
      <c r="O131" s="71">
        <v>41.465870072058486</v>
      </c>
      <c r="P131" s="71">
        <v>8.5311757793889083</v>
      </c>
      <c r="Q131" s="71">
        <v>5.5718816589373201</v>
      </c>
      <c r="R131" s="71">
        <v>10.0234205205126</v>
      </c>
      <c r="S131" s="71">
        <v>14.95781138467</v>
      </c>
      <c r="T131" s="72"/>
      <c r="U131" s="71">
        <v>340981</v>
      </c>
      <c r="V131" s="71">
        <v>549</v>
      </c>
      <c r="W131" s="71">
        <v>27</v>
      </c>
      <c r="X131" s="71">
        <v>25612</v>
      </c>
      <c r="Y131" s="71">
        <v>45188</v>
      </c>
      <c r="Z131" s="71">
        <v>30509</v>
      </c>
      <c r="AA131" s="71">
        <v>1836</v>
      </c>
      <c r="AB131" s="71">
        <v>95430</v>
      </c>
      <c r="AC131" s="71">
        <v>1723752.333333333</v>
      </c>
      <c r="AD131" s="71">
        <v>14.95781138467</v>
      </c>
      <c r="AE131" s="72"/>
      <c r="AF131" s="71">
        <v>2528510.573413135</v>
      </c>
      <c r="AG131" s="71">
        <v>866893.73128306307</v>
      </c>
      <c r="AH131" s="71">
        <v>182514.34269825462</v>
      </c>
      <c r="AI131" s="71">
        <v>166730167.49519247</v>
      </c>
      <c r="AJ131" s="71">
        <v>169600670.65676481</v>
      </c>
      <c r="AK131" s="71">
        <v>0</v>
      </c>
      <c r="AL131" s="71">
        <v>0</v>
      </c>
      <c r="AM131" s="71">
        <v>12526512.813498633</v>
      </c>
      <c r="AN131" s="71">
        <v>0</v>
      </c>
      <c r="AO131" s="71">
        <v>0</v>
      </c>
      <c r="AP131" s="71">
        <v>352435269.61285031</v>
      </c>
      <c r="AQ131" s="72"/>
      <c r="AR131" s="71">
        <v>1496</v>
      </c>
      <c r="AS131" s="71">
        <v>79</v>
      </c>
      <c r="AT131" s="71">
        <v>0</v>
      </c>
      <c r="AU131" s="71">
        <v>0</v>
      </c>
      <c r="AV131" s="71">
        <v>0</v>
      </c>
      <c r="AW131" s="71">
        <v>0</v>
      </c>
      <c r="AX131" s="71"/>
      <c r="AY131" s="72"/>
      <c r="AZ131" s="71">
        <v>6114.4000000000124</v>
      </c>
      <c r="BA131" s="71">
        <v>1269.7</v>
      </c>
      <c r="BB131" s="71">
        <v>0</v>
      </c>
      <c r="BC131" s="71">
        <v>0</v>
      </c>
      <c r="BD131" s="71">
        <v>0</v>
      </c>
      <c r="BE131" s="71">
        <v>0</v>
      </c>
      <c r="BF131" s="71"/>
      <c r="BG131" s="72"/>
      <c r="BH131" s="71">
        <v>0</v>
      </c>
      <c r="BI131" s="71">
        <v>0</v>
      </c>
      <c r="BJ131" s="71">
        <v>0</v>
      </c>
      <c r="BK131" s="71">
        <v>3.4390000000000001</v>
      </c>
      <c r="BL131" s="71">
        <v>30.151000000000003</v>
      </c>
      <c r="BM131" s="71">
        <v>0</v>
      </c>
      <c r="BN131" s="72"/>
      <c r="BO131" s="71">
        <v>0</v>
      </c>
      <c r="BP131" s="71">
        <v>0</v>
      </c>
      <c r="BQ131" s="71">
        <v>0</v>
      </c>
      <c r="BR131" s="71">
        <v>1</v>
      </c>
      <c r="BS131" s="71">
        <v>2</v>
      </c>
      <c r="BT131" s="71">
        <v>0</v>
      </c>
      <c r="BU131"/>
      <c r="BV131" s="70">
        <v>10.115</v>
      </c>
      <c r="BW131" s="70">
        <v>0</v>
      </c>
      <c r="BX131" s="70">
        <v>23.475000000000001</v>
      </c>
      <c r="BY131" s="70">
        <v>0</v>
      </c>
      <c r="BZ131" s="70">
        <v>0</v>
      </c>
      <c r="CA131" s="70">
        <v>0</v>
      </c>
      <c r="CB131" s="70">
        <v>0</v>
      </c>
      <c r="CC131" s="70">
        <v>0</v>
      </c>
      <c r="CD131" s="70">
        <v>0</v>
      </c>
    </row>
    <row r="132" spans="1:82">
      <c r="A132" s="70" t="s">
        <v>1863</v>
      </c>
      <c r="B132" s="70">
        <v>136</v>
      </c>
      <c r="C132" s="70">
        <v>19</v>
      </c>
      <c r="D132" s="70">
        <v>8</v>
      </c>
      <c r="E132" s="70">
        <v>2022</v>
      </c>
      <c r="F132" s="70" t="s">
        <v>161</v>
      </c>
      <c r="G132" s="70" t="s">
        <v>1844</v>
      </c>
      <c r="H132" s="70" t="s">
        <v>1845</v>
      </c>
      <c r="I132" s="148"/>
      <c r="J132" s="71">
        <v>4.0859863192093551</v>
      </c>
      <c r="K132" s="71">
        <v>1.0160577084779174</v>
      </c>
      <c r="L132" s="71">
        <v>0.78978822322189612</v>
      </c>
      <c r="M132" s="71">
        <v>83.301749935315499</v>
      </c>
      <c r="N132" s="71">
        <v>95.28640428606343</v>
      </c>
      <c r="O132" s="71">
        <v>43.694827326642297</v>
      </c>
      <c r="P132" s="71">
        <v>8.7143007808167745</v>
      </c>
      <c r="Q132" s="71">
        <v>5.6148878386406835</v>
      </c>
      <c r="R132" s="71">
        <v>9.4685932539544826</v>
      </c>
      <c r="S132" s="71">
        <v>14.492496258799999</v>
      </c>
      <c r="T132" s="72"/>
      <c r="U132" s="71">
        <v>282404</v>
      </c>
      <c r="V132" s="71">
        <v>549</v>
      </c>
      <c r="W132" s="71">
        <v>27</v>
      </c>
      <c r="X132" s="71">
        <v>25612</v>
      </c>
      <c r="Y132" s="71">
        <v>45500</v>
      </c>
      <c r="Z132" s="71">
        <v>30545</v>
      </c>
      <c r="AA132" s="71">
        <v>1904</v>
      </c>
      <c r="AB132" s="71">
        <v>95378</v>
      </c>
      <c r="AC132" s="71">
        <v>1648788.3333333333</v>
      </c>
      <c r="AD132" s="71">
        <v>14.492496258799999</v>
      </c>
      <c r="AE132" s="72"/>
      <c r="AF132" s="71">
        <v>1784257.0567343915</v>
      </c>
      <c r="AG132" s="71">
        <v>857709.86980910739</v>
      </c>
      <c r="AH132" s="71">
        <v>194432.66729394245</v>
      </c>
      <c r="AI132" s="71">
        <v>161488642.22792408</v>
      </c>
      <c r="AJ132" s="71">
        <v>180791705.53782445</v>
      </c>
      <c r="AK132" s="71">
        <v>0</v>
      </c>
      <c r="AL132" s="71">
        <v>0</v>
      </c>
      <c r="AM132" s="71">
        <v>12315903.085961867</v>
      </c>
      <c r="AN132" s="71">
        <v>0</v>
      </c>
      <c r="AO132" s="71">
        <v>0</v>
      </c>
      <c r="AP132" s="71">
        <v>357432650.44554788</v>
      </c>
      <c r="AQ132" s="72"/>
      <c r="AR132" s="71">
        <v>1617</v>
      </c>
      <c r="AS132" s="71">
        <v>79</v>
      </c>
      <c r="AT132" s="71">
        <v>0</v>
      </c>
      <c r="AU132" s="71">
        <v>0</v>
      </c>
      <c r="AV132" s="71">
        <v>0</v>
      </c>
      <c r="AW132" s="71">
        <v>0</v>
      </c>
      <c r="AX132" s="71"/>
      <c r="AY132" s="72"/>
      <c r="AZ132" s="71">
        <v>6740.4000000000233</v>
      </c>
      <c r="BA132" s="71">
        <v>1269.7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1864</v>
      </c>
      <c r="B133" s="70">
        <v>136</v>
      </c>
      <c r="C133" s="70">
        <v>20</v>
      </c>
      <c r="D133" s="70">
        <v>8</v>
      </c>
      <c r="E133" s="70">
        <v>2023</v>
      </c>
      <c r="F133" s="70" t="s">
        <v>1539</v>
      </c>
      <c r="G133" s="70" t="s">
        <v>1844</v>
      </c>
      <c r="H133" s="70" t="s">
        <v>1845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1730</v>
      </c>
      <c r="AS133" s="71">
        <v>79</v>
      </c>
      <c r="AT133" s="71">
        <v>0</v>
      </c>
      <c r="AU133" s="71">
        <v>0</v>
      </c>
      <c r="AV133" s="71">
        <v>0</v>
      </c>
      <c r="AW133" s="71">
        <v>0</v>
      </c>
      <c r="AX133" s="71"/>
      <c r="AY133" s="72"/>
      <c r="AZ133" s="71">
        <v>7302.1000000000231</v>
      </c>
      <c r="BA133" s="71">
        <v>1269.7</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1865</v>
      </c>
      <c r="B134" s="70">
        <v>136</v>
      </c>
      <c r="C134" s="70">
        <v>21</v>
      </c>
      <c r="D134" s="70">
        <v>8</v>
      </c>
      <c r="E134" s="70">
        <v>2024</v>
      </c>
      <c r="F134" s="70" t="s">
        <v>1554</v>
      </c>
      <c r="G134" s="70" t="s">
        <v>1844</v>
      </c>
      <c r="H134" s="70" t="s">
        <v>1845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1866</v>
      </c>
      <c r="B135" s="70">
        <v>171</v>
      </c>
      <c r="C135" s="70">
        <v>1</v>
      </c>
      <c r="D135" s="70">
        <v>11</v>
      </c>
      <c r="E135" s="70">
        <v>1990</v>
      </c>
      <c r="F135" s="70" t="s">
        <v>787</v>
      </c>
      <c r="G135" s="70" t="s">
        <v>1867</v>
      </c>
      <c r="H135" s="70" t="s">
        <v>1868</v>
      </c>
      <c r="I135" s="148"/>
      <c r="J135" s="71">
        <v>2776.70595656465</v>
      </c>
      <c r="K135" s="71">
        <v>18.474350976417369</v>
      </c>
      <c r="L135" s="71">
        <v>43.516600789374827</v>
      </c>
      <c r="M135" s="71">
        <v>77.072250667275341</v>
      </c>
      <c r="N135" s="71">
        <v>70.829918888431195</v>
      </c>
      <c r="O135" s="71">
        <v>73.464966981851362</v>
      </c>
      <c r="P135" s="71">
        <v>85.523275348955451</v>
      </c>
      <c r="Q135" s="71">
        <v>4.7790770034898102</v>
      </c>
      <c r="R135" s="71">
        <v>31.064371173965679</v>
      </c>
      <c r="S135" s="71">
        <v>4.6585116292715707</v>
      </c>
      <c r="T135" s="72"/>
      <c r="U135" s="71">
        <v>117158106</v>
      </c>
      <c r="V135" s="71">
        <v>6535</v>
      </c>
      <c r="W135" s="71">
        <v>462</v>
      </c>
      <c r="X135" s="71">
        <v>27560</v>
      </c>
      <c r="Y135" s="71">
        <v>23360</v>
      </c>
      <c r="Z135" s="71">
        <v>30217</v>
      </c>
      <c r="AA135" s="71">
        <v>20766</v>
      </c>
      <c r="AB135" s="71">
        <v>77596</v>
      </c>
      <c r="AC135" s="71">
        <v>5380405</v>
      </c>
      <c r="AD135" s="71">
        <v>4.6585116292715707</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1869</v>
      </c>
      <c r="B136" s="70">
        <v>172</v>
      </c>
      <c r="C136" s="70">
        <v>2</v>
      </c>
      <c r="D136" s="70">
        <v>11</v>
      </c>
      <c r="E136" s="70">
        <v>2005</v>
      </c>
      <c r="F136" s="70" t="s">
        <v>789</v>
      </c>
      <c r="G136" s="70" t="s">
        <v>1867</v>
      </c>
      <c r="H136" s="70" t="s">
        <v>1868</v>
      </c>
      <c r="I136" s="148"/>
      <c r="J136" s="71">
        <v>3645.1250147196661</v>
      </c>
      <c r="K136" s="71">
        <v>13.07933847288338</v>
      </c>
      <c r="L136" s="71">
        <v>20.778262323697891</v>
      </c>
      <c r="M136" s="71">
        <v>172.55350485798641</v>
      </c>
      <c r="N136" s="71">
        <v>119.0423894638383</v>
      </c>
      <c r="O136" s="71">
        <v>119.92241769167531</v>
      </c>
      <c r="P136" s="71">
        <v>112.7627505041594</v>
      </c>
      <c r="Q136" s="71">
        <v>5.2807847989596404</v>
      </c>
      <c r="R136" s="71">
        <v>35.595072250440452</v>
      </c>
      <c r="S136" s="71">
        <v>0</v>
      </c>
      <c r="T136" s="72"/>
      <c r="U136" s="71">
        <v>160910752</v>
      </c>
      <c r="V136" s="71">
        <v>5935</v>
      </c>
      <c r="W136" s="71">
        <v>249</v>
      </c>
      <c r="X136" s="71">
        <v>29022</v>
      </c>
      <c r="Y136" s="71">
        <v>32145</v>
      </c>
      <c r="Z136" s="71">
        <v>57079</v>
      </c>
      <c r="AA136" s="71">
        <v>22424</v>
      </c>
      <c r="AB136" s="71">
        <v>89635</v>
      </c>
      <c r="AC136" s="71">
        <v>6294251.5</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1870</v>
      </c>
      <c r="B137" s="70">
        <v>173</v>
      </c>
      <c r="C137" s="70">
        <v>3</v>
      </c>
      <c r="D137" s="70">
        <v>11</v>
      </c>
      <c r="E137" s="70">
        <v>2006</v>
      </c>
      <c r="F137" s="70" t="s">
        <v>790</v>
      </c>
      <c r="G137" s="70" t="s">
        <v>1867</v>
      </c>
      <c r="H137" s="70" t="s">
        <v>1868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1871</v>
      </c>
      <c r="B138" s="70">
        <v>174</v>
      </c>
      <c r="C138" s="70">
        <v>4</v>
      </c>
      <c r="D138" s="70">
        <v>11</v>
      </c>
      <c r="E138" s="70">
        <v>2007</v>
      </c>
      <c r="F138" s="70" t="s">
        <v>791</v>
      </c>
      <c r="G138" s="70" t="s">
        <v>1867</v>
      </c>
      <c r="H138" s="70" t="s">
        <v>1868</v>
      </c>
      <c r="I138" s="148"/>
      <c r="J138" s="71">
        <v>4320.87699439883</v>
      </c>
      <c r="K138" s="71">
        <v>12.486268559395651</v>
      </c>
      <c r="L138" s="71">
        <v>23.706162985218931</v>
      </c>
      <c r="M138" s="71">
        <v>154.86969978216911</v>
      </c>
      <c r="N138" s="71">
        <v>126.5687707176581</v>
      </c>
      <c r="O138" s="71">
        <v>119.3776090982186</v>
      </c>
      <c r="P138" s="71">
        <v>115.1005417901407</v>
      </c>
      <c r="Q138" s="71">
        <v>5.6558646610049399</v>
      </c>
      <c r="R138" s="71">
        <v>35.655831194016542</v>
      </c>
      <c r="S138" s="71">
        <v>0</v>
      </c>
      <c r="T138" s="72"/>
      <c r="U138" s="71">
        <v>212109449</v>
      </c>
      <c r="V138" s="71">
        <v>5274</v>
      </c>
      <c r="W138" s="71">
        <v>278</v>
      </c>
      <c r="X138" s="71">
        <v>31482</v>
      </c>
      <c r="Y138" s="71">
        <v>33579</v>
      </c>
      <c r="Z138" s="71">
        <v>59067</v>
      </c>
      <c r="AA138" s="71">
        <v>22540</v>
      </c>
      <c r="AB138" s="71">
        <v>90925</v>
      </c>
      <c r="AC138" s="71">
        <v>6485902</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1872</v>
      </c>
      <c r="B139" s="70">
        <v>175</v>
      </c>
      <c r="C139" s="70">
        <v>5</v>
      </c>
      <c r="D139" s="70">
        <v>11</v>
      </c>
      <c r="E139" s="70">
        <v>2008</v>
      </c>
      <c r="F139" s="70" t="s">
        <v>792</v>
      </c>
      <c r="G139" s="70" t="s">
        <v>1867</v>
      </c>
      <c r="H139" s="70" t="s">
        <v>1868</v>
      </c>
      <c r="I139" s="148"/>
      <c r="J139" s="71">
        <v>2889.0516473451539</v>
      </c>
      <c r="K139" s="71">
        <v>9.3702767940196185</v>
      </c>
      <c r="L139" s="71">
        <v>21.186574394006861</v>
      </c>
      <c r="M139" s="71">
        <v>159.705449416069</v>
      </c>
      <c r="N139" s="71">
        <v>125.49162378211859</v>
      </c>
      <c r="O139" s="71">
        <v>117.8563035346701</v>
      </c>
      <c r="P139" s="71">
        <v>113.46976723741081</v>
      </c>
      <c r="Q139" s="71">
        <v>5.59488041866571</v>
      </c>
      <c r="R139" s="71">
        <v>35.595559879824563</v>
      </c>
      <c r="S139" s="71">
        <v>0</v>
      </c>
      <c r="T139" s="72"/>
      <c r="U139" s="71">
        <v>148666592</v>
      </c>
      <c r="V139" s="71">
        <v>5274</v>
      </c>
      <c r="W139" s="71">
        <v>278</v>
      </c>
      <c r="X139" s="71">
        <v>31482</v>
      </c>
      <c r="Y139" s="71">
        <v>34232</v>
      </c>
      <c r="Z139" s="71">
        <v>60361</v>
      </c>
      <c r="AA139" s="71">
        <v>22246</v>
      </c>
      <c r="AB139" s="71">
        <v>91424</v>
      </c>
      <c r="AC139" s="71">
        <v>6723511.5</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1873</v>
      </c>
      <c r="B140" s="70">
        <v>176</v>
      </c>
      <c r="C140" s="70">
        <v>6</v>
      </c>
      <c r="D140" s="70">
        <v>11</v>
      </c>
      <c r="E140" s="70">
        <v>2009</v>
      </c>
      <c r="F140" s="70" t="s">
        <v>176</v>
      </c>
      <c r="G140" s="1064" t="s">
        <v>1867</v>
      </c>
      <c r="H140" s="70" t="s">
        <v>1868</v>
      </c>
      <c r="I140" s="148"/>
      <c r="J140" s="71">
        <v>2811.6968886193699</v>
      </c>
      <c r="K140" s="71">
        <v>9.3397055967272458</v>
      </c>
      <c r="L140" s="71">
        <v>31.79640099579106</v>
      </c>
      <c r="M140" s="71">
        <v>167.0090938466825</v>
      </c>
      <c r="N140" s="71">
        <v>110.1296185195033</v>
      </c>
      <c r="O140" s="71">
        <v>121.13559124365869</v>
      </c>
      <c r="P140" s="71">
        <v>109.8476131240807</v>
      </c>
      <c r="Q140" s="71">
        <v>5.3587514774965204</v>
      </c>
      <c r="R140" s="71">
        <v>32.305679145429849</v>
      </c>
      <c r="S140" s="71">
        <v>0</v>
      </c>
      <c r="T140" s="72"/>
      <c r="U140" s="71">
        <v>126265335</v>
      </c>
      <c r="V140" s="71">
        <v>5785</v>
      </c>
      <c r="W140" s="71">
        <v>649</v>
      </c>
      <c r="X140" s="71">
        <v>35662</v>
      </c>
      <c r="Y140" s="71">
        <v>34805</v>
      </c>
      <c r="Z140" s="71">
        <v>61237</v>
      </c>
      <c r="AA140" s="71">
        <v>22109</v>
      </c>
      <c r="AB140" s="71">
        <v>91921</v>
      </c>
      <c r="AC140" s="71">
        <v>5953086</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5336.0110000000004</v>
      </c>
      <c r="BK140" s="71">
        <v>2568.2190000000001</v>
      </c>
      <c r="BL140" s="71">
        <v>80.012</v>
      </c>
      <c r="BM140" s="71">
        <v>0</v>
      </c>
      <c r="BN140" s="72"/>
      <c r="BO140" s="71">
        <v>0</v>
      </c>
      <c r="BP140" s="71">
        <v>0</v>
      </c>
      <c r="BQ140" s="71">
        <v>57</v>
      </c>
      <c r="BR140" s="71">
        <v>5</v>
      </c>
      <c r="BS140" s="71">
        <v>3</v>
      </c>
      <c r="BT140" s="71">
        <v>0</v>
      </c>
      <c r="BU140"/>
      <c r="BV140" s="70">
        <v>7712.41</v>
      </c>
      <c r="BW140" s="70">
        <v>70.78</v>
      </c>
      <c r="BX140" s="70">
        <v>127.755</v>
      </c>
      <c r="BY140" s="70">
        <v>0</v>
      </c>
      <c r="BZ140" s="70">
        <v>9.43</v>
      </c>
      <c r="CA140" s="70">
        <v>43.866999999999997</v>
      </c>
      <c r="CB140" s="70">
        <v>20</v>
      </c>
      <c r="CC140" s="70">
        <v>0</v>
      </c>
      <c r="CD140" s="70">
        <v>0</v>
      </c>
    </row>
    <row r="141" spans="1:82">
      <c r="A141" s="70" t="s">
        <v>1874</v>
      </c>
      <c r="B141" s="70">
        <v>177</v>
      </c>
      <c r="C141" s="70">
        <v>7</v>
      </c>
      <c r="D141" s="70">
        <v>11</v>
      </c>
      <c r="E141" s="70">
        <v>2010</v>
      </c>
      <c r="F141" s="70" t="s">
        <v>177</v>
      </c>
      <c r="G141" s="1064" t="s">
        <v>1867</v>
      </c>
      <c r="H141" s="70" t="s">
        <v>1868</v>
      </c>
      <c r="I141" s="148"/>
      <c r="J141" s="71">
        <v>2633.9073382191618</v>
      </c>
      <c r="K141" s="71">
        <v>10.001073064187951</v>
      </c>
      <c r="L141" s="71">
        <v>30.537283169482858</v>
      </c>
      <c r="M141" s="71">
        <v>159.77696037063589</v>
      </c>
      <c r="N141" s="71">
        <v>124.6608100549098</v>
      </c>
      <c r="O141" s="71">
        <v>122.5265753062435</v>
      </c>
      <c r="P141" s="71">
        <v>111.6726095673115</v>
      </c>
      <c r="Q141" s="71">
        <v>5.6243799083874304</v>
      </c>
      <c r="R141" s="71">
        <v>34.279798207192883</v>
      </c>
      <c r="S141" s="71">
        <v>0</v>
      </c>
      <c r="T141" s="72"/>
      <c r="U141" s="71">
        <v>129193000</v>
      </c>
      <c r="V141" s="71">
        <v>5785</v>
      </c>
      <c r="W141" s="71">
        <v>649</v>
      </c>
      <c r="X141" s="71">
        <v>35662</v>
      </c>
      <c r="Y141" s="71">
        <v>35411</v>
      </c>
      <c r="Z141" s="71">
        <v>62228</v>
      </c>
      <c r="AA141" s="71">
        <v>21915</v>
      </c>
      <c r="AB141" s="71">
        <v>92447</v>
      </c>
      <c r="AC141" s="71">
        <v>5986232</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4986.9309999999996</v>
      </c>
      <c r="BK141" s="71">
        <v>2522.9659999999999</v>
      </c>
      <c r="BL141" s="71">
        <v>93.498999999999995</v>
      </c>
      <c r="BM141" s="71">
        <v>0</v>
      </c>
      <c r="BN141" s="72"/>
      <c r="BO141" s="71">
        <v>0</v>
      </c>
      <c r="BP141" s="71">
        <v>0</v>
      </c>
      <c r="BQ141" s="71">
        <v>60</v>
      </c>
      <c r="BR141" s="71">
        <v>6</v>
      </c>
      <c r="BS141" s="71">
        <v>5</v>
      </c>
      <c r="BT141" s="71">
        <v>0</v>
      </c>
      <c r="BU141"/>
      <c r="BV141" s="70">
        <v>7350.4660000000003</v>
      </c>
      <c r="BW141" s="70">
        <v>50.994</v>
      </c>
      <c r="BX141" s="70">
        <v>143.749</v>
      </c>
      <c r="BY141" s="70">
        <v>1.0900000000000001</v>
      </c>
      <c r="BZ141" s="70">
        <v>16.533000000000001</v>
      </c>
      <c r="CA141" s="70">
        <v>23.564</v>
      </c>
      <c r="CB141" s="70">
        <v>17</v>
      </c>
      <c r="CC141" s="70">
        <v>0</v>
      </c>
      <c r="CD141" s="70">
        <v>0</v>
      </c>
    </row>
    <row r="142" spans="1:82">
      <c r="A142" s="70" t="s">
        <v>1875</v>
      </c>
      <c r="B142" s="70">
        <v>178</v>
      </c>
      <c r="C142" s="70">
        <v>8</v>
      </c>
      <c r="D142" s="70">
        <v>11</v>
      </c>
      <c r="E142" s="70">
        <v>2011</v>
      </c>
      <c r="F142" s="70" t="s">
        <v>178</v>
      </c>
      <c r="G142" s="70" t="s">
        <v>1867</v>
      </c>
      <c r="H142" s="70" t="s">
        <v>1868</v>
      </c>
      <c r="I142" s="148"/>
      <c r="J142" s="71">
        <v>2879.0179961039739</v>
      </c>
      <c r="K142" s="71">
        <v>14.36186390105037</v>
      </c>
      <c r="L142" s="71">
        <v>32.536809926435232</v>
      </c>
      <c r="M142" s="71">
        <v>194.51947619449561</v>
      </c>
      <c r="N142" s="71">
        <v>134.4729553422988</v>
      </c>
      <c r="O142" s="71">
        <v>122.84473786937245</v>
      </c>
      <c r="P142" s="71">
        <v>110.16751462539496</v>
      </c>
      <c r="Q142" s="71">
        <v>6.4736917523026696</v>
      </c>
      <c r="R142" s="71">
        <v>32.04134420317996</v>
      </c>
      <c r="S142" s="71">
        <v>0</v>
      </c>
      <c r="T142" s="72"/>
      <c r="U142" s="71">
        <v>130983552</v>
      </c>
      <c r="V142" s="71">
        <v>5785</v>
      </c>
      <c r="W142" s="71">
        <v>649</v>
      </c>
      <c r="X142" s="71">
        <v>35662</v>
      </c>
      <c r="Y142" s="71">
        <v>35732</v>
      </c>
      <c r="Z142" s="71">
        <v>63745</v>
      </c>
      <c r="AA142" s="71">
        <v>22263</v>
      </c>
      <c r="AB142" s="71">
        <v>92248</v>
      </c>
      <c r="AC142" s="71">
        <v>5586080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4728.9549999999999</v>
      </c>
      <c r="BK142" s="71">
        <v>2642</v>
      </c>
      <c r="BL142" s="71">
        <v>30.503000000000004</v>
      </c>
      <c r="BM142" s="71">
        <v>0</v>
      </c>
      <c r="BN142" s="72"/>
      <c r="BO142" s="71">
        <v>0</v>
      </c>
      <c r="BP142" s="71">
        <v>0</v>
      </c>
      <c r="BQ142" s="71">
        <v>60</v>
      </c>
      <c r="BR142" s="71">
        <v>5</v>
      </c>
      <c r="BS142" s="71">
        <v>5</v>
      </c>
      <c r="BT142" s="71">
        <v>0</v>
      </c>
      <c r="BU142"/>
      <c r="BV142" s="70">
        <v>7244.5060000000003</v>
      </c>
      <c r="BW142" s="70">
        <v>53.009</v>
      </c>
      <c r="BX142" s="70">
        <v>68.207999999999998</v>
      </c>
      <c r="BY142" s="70">
        <v>0</v>
      </c>
      <c r="BZ142" s="70">
        <v>11.035</v>
      </c>
      <c r="CA142" s="70">
        <v>9.6999999999999993</v>
      </c>
      <c r="CB142" s="70">
        <v>15</v>
      </c>
      <c r="CC142" s="70">
        <v>0</v>
      </c>
      <c r="CD142" s="70">
        <v>0</v>
      </c>
    </row>
    <row r="143" spans="1:82">
      <c r="A143" s="70" t="s">
        <v>1876</v>
      </c>
      <c r="B143" s="70">
        <v>179</v>
      </c>
      <c r="C143" s="70">
        <v>9</v>
      </c>
      <c r="D143" s="70">
        <v>11</v>
      </c>
      <c r="E143" s="70">
        <v>2012</v>
      </c>
      <c r="F143" s="70" t="s">
        <v>179</v>
      </c>
      <c r="G143" s="70" t="s">
        <v>1867</v>
      </c>
      <c r="H143" s="70" t="s">
        <v>1868</v>
      </c>
      <c r="I143" s="148"/>
      <c r="J143" s="71">
        <v>2896.6066660566121</v>
      </c>
      <c r="K143" s="71">
        <v>13.6086662207789</v>
      </c>
      <c r="L143" s="71">
        <v>32.601920219636341</v>
      </c>
      <c r="M143" s="71">
        <v>212.65205612763589</v>
      </c>
      <c r="N143" s="71">
        <v>153.59037443496459</v>
      </c>
      <c r="O143" s="71">
        <v>125.12839017125907</v>
      </c>
      <c r="P143" s="71">
        <v>111.79958879890515</v>
      </c>
      <c r="Q143" s="71">
        <v>7.2008192404819198</v>
      </c>
      <c r="R143" s="71">
        <v>37.205710838260678</v>
      </c>
      <c r="S143" s="71">
        <v>0</v>
      </c>
      <c r="T143" s="72"/>
      <c r="U143" s="71">
        <v>129270254</v>
      </c>
      <c r="V143" s="71">
        <v>5785</v>
      </c>
      <c r="W143" s="71">
        <v>649</v>
      </c>
      <c r="X143" s="71">
        <v>35662</v>
      </c>
      <c r="Y143" s="71">
        <v>37373</v>
      </c>
      <c r="Z143" s="71">
        <v>65445</v>
      </c>
      <c r="AA143" s="71">
        <v>22465</v>
      </c>
      <c r="AB143" s="71">
        <v>94442</v>
      </c>
      <c r="AC143" s="71">
        <v>6318430.5</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5181.424</v>
      </c>
      <c r="BK143" s="71">
        <v>3028.3530000000001</v>
      </c>
      <c r="BL143" s="71">
        <v>29.684000000000001</v>
      </c>
      <c r="BM143" s="71">
        <v>0</v>
      </c>
      <c r="BN143" s="72"/>
      <c r="BO143" s="71">
        <v>0</v>
      </c>
      <c r="BP143" s="71">
        <v>0</v>
      </c>
      <c r="BQ143" s="71">
        <v>62</v>
      </c>
      <c r="BR143" s="71">
        <v>6</v>
      </c>
      <c r="BS143" s="71">
        <v>5</v>
      </c>
      <c r="BT143" s="71">
        <v>0</v>
      </c>
      <c r="BU143"/>
      <c r="BV143" s="70">
        <v>8065.125</v>
      </c>
      <c r="BW143" s="70">
        <v>58.031999999999996</v>
      </c>
      <c r="BX143" s="70">
        <v>76.843000000000004</v>
      </c>
      <c r="BY143" s="70">
        <v>0</v>
      </c>
      <c r="BZ143" s="70">
        <v>10.461</v>
      </c>
      <c r="CA143" s="70">
        <v>13</v>
      </c>
      <c r="CB143" s="70">
        <v>16</v>
      </c>
      <c r="CC143" s="70">
        <v>0</v>
      </c>
      <c r="CD143" s="70">
        <v>0</v>
      </c>
    </row>
    <row r="144" spans="1:82">
      <c r="A144" s="70" t="s">
        <v>1877</v>
      </c>
      <c r="B144" s="70">
        <v>180</v>
      </c>
      <c r="C144" s="70">
        <v>10</v>
      </c>
      <c r="D144" s="70">
        <v>11</v>
      </c>
      <c r="E144" s="70">
        <v>2013</v>
      </c>
      <c r="F144" s="70" t="s">
        <v>180</v>
      </c>
      <c r="G144" s="70" t="s">
        <v>1867</v>
      </c>
      <c r="H144" s="70" t="s">
        <v>1868</v>
      </c>
      <c r="I144" s="148"/>
      <c r="J144" s="71">
        <v>3623.9147248932968</v>
      </c>
      <c r="K144" s="71">
        <v>12.13341697554781</v>
      </c>
      <c r="L144" s="71">
        <v>31.283305283993631</v>
      </c>
      <c r="M144" s="71">
        <v>207.54788568223421</v>
      </c>
      <c r="N144" s="71">
        <v>153.216581619371</v>
      </c>
      <c r="O144" s="71">
        <v>121.95108652122944</v>
      </c>
      <c r="P144" s="71">
        <v>112.48560474802292</v>
      </c>
      <c r="Q144" s="71">
        <v>7.3070206230530097</v>
      </c>
      <c r="R144" s="71">
        <v>39.870382731915967</v>
      </c>
      <c r="S144" s="71">
        <v>0</v>
      </c>
      <c r="T144" s="72"/>
      <c r="U144" s="71">
        <v>151550571</v>
      </c>
      <c r="V144" s="71">
        <v>5785</v>
      </c>
      <c r="W144" s="71">
        <v>649</v>
      </c>
      <c r="X144" s="71">
        <v>35662</v>
      </c>
      <c r="Y144" s="71">
        <v>37720</v>
      </c>
      <c r="Z144" s="71">
        <v>66631</v>
      </c>
      <c r="AA144" s="71">
        <v>22518</v>
      </c>
      <c r="AB144" s="71">
        <v>94461</v>
      </c>
      <c r="AC144" s="71">
        <v>6609385.5</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5270.5259999999998</v>
      </c>
      <c r="BK144" s="71">
        <v>2768.5</v>
      </c>
      <c r="BL144" s="71">
        <v>30.542000000000002</v>
      </c>
      <c r="BM144" s="71">
        <v>0</v>
      </c>
      <c r="BN144" s="72"/>
      <c r="BO144" s="71">
        <v>0</v>
      </c>
      <c r="BP144" s="71">
        <v>0</v>
      </c>
      <c r="BQ144" s="71">
        <v>62</v>
      </c>
      <c r="BR144" s="71">
        <v>6</v>
      </c>
      <c r="BS144" s="71">
        <v>5</v>
      </c>
      <c r="BT144" s="71">
        <v>0</v>
      </c>
      <c r="BU144"/>
      <c r="BV144" s="70">
        <v>7888.1689999999999</v>
      </c>
      <c r="BW144" s="70">
        <v>61.948</v>
      </c>
      <c r="BX144" s="70">
        <v>81.869</v>
      </c>
      <c r="BY144" s="70">
        <v>0</v>
      </c>
      <c r="BZ144" s="70">
        <v>10.762</v>
      </c>
      <c r="CA144" s="70">
        <v>14.03</v>
      </c>
      <c r="CB144" s="70">
        <v>12.79</v>
      </c>
      <c r="CC144" s="70">
        <v>0</v>
      </c>
      <c r="CD144" s="70">
        <v>0</v>
      </c>
    </row>
    <row r="145" spans="1:82">
      <c r="A145" s="70" t="s">
        <v>1878</v>
      </c>
      <c r="B145" s="70">
        <v>181</v>
      </c>
      <c r="C145" s="70">
        <v>11</v>
      </c>
      <c r="D145" s="70">
        <v>11</v>
      </c>
      <c r="E145" s="70">
        <v>2014</v>
      </c>
      <c r="F145" s="70" t="s">
        <v>181</v>
      </c>
      <c r="G145" s="70" t="s">
        <v>1867</v>
      </c>
      <c r="H145" s="70" t="s">
        <v>1868</v>
      </c>
      <c r="I145" s="148"/>
      <c r="J145" s="71">
        <v>3219.2466916118392</v>
      </c>
      <c r="K145" s="71">
        <v>13.82594902658365</v>
      </c>
      <c r="L145" s="71">
        <v>38.983163537846863</v>
      </c>
      <c r="M145" s="71">
        <v>190.1417783663172</v>
      </c>
      <c r="N145" s="71">
        <v>151.05179917550811</v>
      </c>
      <c r="O145" s="71">
        <v>117.95203437956928</v>
      </c>
      <c r="P145" s="71">
        <v>112.94977584427687</v>
      </c>
      <c r="Q145" s="71">
        <v>7.0150298848970802</v>
      </c>
      <c r="R145" s="71">
        <v>35.914812416165937</v>
      </c>
      <c r="S145" s="71">
        <v>0</v>
      </c>
      <c r="T145" s="72"/>
      <c r="U145" s="71">
        <v>149646203</v>
      </c>
      <c r="V145" s="71">
        <v>5707</v>
      </c>
      <c r="W145" s="71">
        <v>685</v>
      </c>
      <c r="X145" s="71">
        <v>33728</v>
      </c>
      <c r="Y145" s="71">
        <v>38297</v>
      </c>
      <c r="Z145" s="71">
        <v>67876</v>
      </c>
      <c r="AA145" s="71">
        <v>22494</v>
      </c>
      <c r="AB145" s="71">
        <v>94520</v>
      </c>
      <c r="AC145" s="71">
        <v>5972384</v>
      </c>
      <c r="AD145" s="71">
        <v>0</v>
      </c>
      <c r="AE145" s="72"/>
      <c r="AF145" s="71"/>
      <c r="AG145" s="71"/>
      <c r="AH145" s="71"/>
      <c r="AI145" s="71"/>
      <c r="AJ145" s="71"/>
      <c r="AK145" s="71"/>
      <c r="AL145" s="71"/>
      <c r="AM145" s="71"/>
      <c r="AN145" s="71"/>
      <c r="AO145" s="71"/>
      <c r="AP145" s="71"/>
      <c r="AQ145" s="72"/>
      <c r="AR145" s="71">
        <v>2287</v>
      </c>
      <c r="AS145" s="71">
        <v>578</v>
      </c>
      <c r="AT145" s="71">
        <v>10</v>
      </c>
      <c r="AU145" s="71">
        <v>0</v>
      </c>
      <c r="AV145" s="71">
        <v>0</v>
      </c>
      <c r="AW145" s="71">
        <v>2</v>
      </c>
      <c r="AX145" s="71"/>
      <c r="AY145" s="72"/>
      <c r="AZ145" s="71">
        <v>9621.0999999999985</v>
      </c>
      <c r="BA145" s="71">
        <v>60755.7</v>
      </c>
      <c r="BB145" s="71">
        <v>64480</v>
      </c>
      <c r="BC145" s="71">
        <v>0</v>
      </c>
      <c r="BD145" s="71">
        <v>0</v>
      </c>
      <c r="BE145" s="71">
        <v>22485</v>
      </c>
      <c r="BF145" s="71"/>
      <c r="BG145" s="72"/>
      <c r="BH145" s="71">
        <v>0</v>
      </c>
      <c r="BI145" s="71">
        <v>0</v>
      </c>
      <c r="BJ145" s="71">
        <v>4568.6670000000004</v>
      </c>
      <c r="BK145" s="71">
        <v>2235.904</v>
      </c>
      <c r="BL145" s="71">
        <v>24.707000000000001</v>
      </c>
      <c r="BM145" s="71">
        <v>0</v>
      </c>
      <c r="BN145" s="72"/>
      <c r="BO145" s="71">
        <v>0</v>
      </c>
      <c r="BP145" s="71">
        <v>0</v>
      </c>
      <c r="BQ145" s="71">
        <v>61</v>
      </c>
      <c r="BR145" s="71">
        <v>6</v>
      </c>
      <c r="BS145" s="71">
        <v>5</v>
      </c>
      <c r="BT145" s="71">
        <v>0</v>
      </c>
      <c r="BU145"/>
      <c r="BV145" s="70">
        <v>6660.0029999999997</v>
      </c>
      <c r="BW145" s="70">
        <v>52.558999999999997</v>
      </c>
      <c r="BX145" s="70">
        <v>77.927000000000007</v>
      </c>
      <c r="BY145" s="70">
        <v>10.933</v>
      </c>
      <c r="BZ145" s="70">
        <v>6.1859999999999999</v>
      </c>
      <c r="CA145" s="70">
        <v>13.010999999999999</v>
      </c>
      <c r="CB145" s="70">
        <v>8.6590000000000007</v>
      </c>
      <c r="CC145" s="70">
        <v>0</v>
      </c>
      <c r="CD145" s="70">
        <v>0</v>
      </c>
    </row>
    <row r="146" spans="1:82">
      <c r="A146" s="70" t="s">
        <v>1879</v>
      </c>
      <c r="B146" s="70">
        <v>182</v>
      </c>
      <c r="C146" s="70">
        <v>12</v>
      </c>
      <c r="D146" s="70">
        <v>11</v>
      </c>
      <c r="E146" s="70">
        <v>2015</v>
      </c>
      <c r="F146" s="70" t="s">
        <v>182</v>
      </c>
      <c r="G146" s="70" t="s">
        <v>1867</v>
      </c>
      <c r="H146" s="70" t="s">
        <v>1868</v>
      </c>
      <c r="I146" s="148"/>
      <c r="J146" s="71">
        <v>3072.40824130491</v>
      </c>
      <c r="K146" s="71">
        <v>13.228836222605871</v>
      </c>
      <c r="L146" s="71">
        <v>39.255003523502928</v>
      </c>
      <c r="M146" s="71">
        <v>211.56870410302659</v>
      </c>
      <c r="N146" s="71">
        <v>145.18284701111</v>
      </c>
      <c r="O146" s="71">
        <v>118.43700984156749</v>
      </c>
      <c r="P146" s="71">
        <v>112.44602781571244</v>
      </c>
      <c r="Q146" s="71">
        <v>6.8869513982727497</v>
      </c>
      <c r="R146" s="71">
        <v>37.293916463361946</v>
      </c>
      <c r="S146" s="71">
        <v>0</v>
      </c>
      <c r="T146" s="72"/>
      <c r="U146" s="71">
        <v>159571161</v>
      </c>
      <c r="V146" s="71">
        <v>5707</v>
      </c>
      <c r="W146" s="71">
        <v>685</v>
      </c>
      <c r="X146" s="71">
        <v>33728</v>
      </c>
      <c r="Y146" s="71">
        <v>39027</v>
      </c>
      <c r="Z146" s="71">
        <v>68811</v>
      </c>
      <c r="AA146" s="71">
        <v>22376</v>
      </c>
      <c r="AB146" s="71">
        <v>94791</v>
      </c>
      <c r="AC146" s="71">
        <v>6374786.5</v>
      </c>
      <c r="AD146" s="71">
        <v>0</v>
      </c>
      <c r="AE146" s="72"/>
      <c r="AF146" s="71">
        <v>1724171581.3051169</v>
      </c>
      <c r="AG146" s="71">
        <v>10363919.44603263</v>
      </c>
      <c r="AH146" s="71">
        <v>7513642.569623068</v>
      </c>
      <c r="AI146" s="71">
        <v>258682586.96717069</v>
      </c>
      <c r="AJ146" s="71">
        <v>213961759.87634751</v>
      </c>
      <c r="AK146" s="71">
        <v>0</v>
      </c>
      <c r="AL146" s="71">
        <v>0</v>
      </c>
      <c r="AM146" s="71">
        <v>12990708.916710271</v>
      </c>
      <c r="AN146" s="71">
        <v>0</v>
      </c>
      <c r="AO146" s="71">
        <v>0</v>
      </c>
      <c r="AP146" s="71">
        <v>2227684199.0810013</v>
      </c>
      <c r="AQ146" s="72"/>
      <c r="AR146" s="71">
        <v>2500</v>
      </c>
      <c r="AS146" s="71">
        <v>1019</v>
      </c>
      <c r="AT146" s="71">
        <v>11</v>
      </c>
      <c r="AU146" s="71">
        <v>0</v>
      </c>
      <c r="AV146" s="71">
        <v>0</v>
      </c>
      <c r="AW146" s="71">
        <v>2</v>
      </c>
      <c r="AX146" s="71"/>
      <c r="AY146" s="72"/>
      <c r="AZ146" s="71">
        <v>10703.5</v>
      </c>
      <c r="BA146" s="71">
        <v>93427.9</v>
      </c>
      <c r="BB146" s="71">
        <v>69790</v>
      </c>
      <c r="BC146" s="71">
        <v>0</v>
      </c>
      <c r="BD146" s="71">
        <v>0</v>
      </c>
      <c r="BE146" s="71">
        <v>22485</v>
      </c>
      <c r="BF146" s="71"/>
      <c r="BG146" s="72"/>
      <c r="BH146" s="71">
        <v>0</v>
      </c>
      <c r="BI146" s="71">
        <v>0</v>
      </c>
      <c r="BJ146" s="71">
        <v>4834.7719999999999</v>
      </c>
      <c r="BK146" s="71">
        <v>2544.9929999999999</v>
      </c>
      <c r="BL146" s="71">
        <v>68.548000000000002</v>
      </c>
      <c r="BM146" s="71">
        <v>0</v>
      </c>
      <c r="BN146" s="72"/>
      <c r="BO146" s="71">
        <v>0</v>
      </c>
      <c r="BP146" s="71">
        <v>0</v>
      </c>
      <c r="BQ146" s="71">
        <v>60</v>
      </c>
      <c r="BR146" s="71">
        <v>7</v>
      </c>
      <c r="BS146" s="71">
        <v>6</v>
      </c>
      <c r="BT146" s="71">
        <v>0</v>
      </c>
      <c r="BU146"/>
      <c r="BV146" s="70">
        <v>7223.0240000000003</v>
      </c>
      <c r="BW146" s="70">
        <v>64.218999999999994</v>
      </c>
      <c r="BX146" s="70">
        <v>120.29600000000001</v>
      </c>
      <c r="BY146" s="70">
        <v>2.2480000000000002</v>
      </c>
      <c r="BZ146" s="70">
        <v>10.766</v>
      </c>
      <c r="CA146" s="70">
        <v>19.77</v>
      </c>
      <c r="CB146" s="70">
        <v>7.99</v>
      </c>
      <c r="CC146" s="70">
        <v>0</v>
      </c>
      <c r="CD146" s="70">
        <v>0</v>
      </c>
    </row>
    <row r="147" spans="1:82">
      <c r="A147" s="70" t="s">
        <v>1880</v>
      </c>
      <c r="B147" s="70">
        <v>183</v>
      </c>
      <c r="C147" s="70">
        <v>13</v>
      </c>
      <c r="D147" s="70">
        <v>11</v>
      </c>
      <c r="E147" s="70">
        <v>2016</v>
      </c>
      <c r="F147" s="70" t="s">
        <v>155</v>
      </c>
      <c r="G147" s="70" t="s">
        <v>1867</v>
      </c>
      <c r="H147" s="70" t="s">
        <v>1868</v>
      </c>
      <c r="I147" s="148"/>
      <c r="J147" s="71">
        <v>2882.0829945053611</v>
      </c>
      <c r="K147" s="71">
        <v>12.289606575238562</v>
      </c>
      <c r="L147" s="71">
        <v>38.978718913750569</v>
      </c>
      <c r="M147" s="71">
        <v>154.75704512166865</v>
      </c>
      <c r="N147" s="71">
        <v>129.98397775001109</v>
      </c>
      <c r="O147" s="71">
        <v>118.70926569696148</v>
      </c>
      <c r="P147" s="71">
        <v>110.80801242818875</v>
      </c>
      <c r="Q147" s="71">
        <v>6.705380932035891</v>
      </c>
      <c r="R147" s="71">
        <v>35.940852735458051</v>
      </c>
      <c r="S147" s="71">
        <v>0</v>
      </c>
      <c r="T147" s="72"/>
      <c r="U147" s="71">
        <v>134885936</v>
      </c>
      <c r="V147" s="71">
        <v>5707</v>
      </c>
      <c r="W147" s="71">
        <v>685</v>
      </c>
      <c r="X147" s="71">
        <v>33728</v>
      </c>
      <c r="Y147" s="71">
        <v>39686</v>
      </c>
      <c r="Z147" s="71">
        <v>69817</v>
      </c>
      <c r="AA147" s="71">
        <v>22806</v>
      </c>
      <c r="AB147" s="71">
        <v>94934</v>
      </c>
      <c r="AC147" s="71">
        <v>6138343.8641494485</v>
      </c>
      <c r="AD147" s="71">
        <v>0</v>
      </c>
      <c r="AE147" s="72"/>
      <c r="AF147" s="71">
        <v>1620052606.6187789</v>
      </c>
      <c r="AG147" s="71">
        <v>9240051.4833008274</v>
      </c>
      <c r="AH147" s="71">
        <v>6737501.3227458252</v>
      </c>
      <c r="AI147" s="71">
        <v>240741431.7406106</v>
      </c>
      <c r="AJ147" s="71">
        <v>186763589.80967551</v>
      </c>
      <c r="AK147" s="71">
        <v>0</v>
      </c>
      <c r="AL147" s="71">
        <v>0</v>
      </c>
      <c r="AM147" s="71">
        <v>13020414.19841275</v>
      </c>
      <c r="AN147" s="71">
        <v>0</v>
      </c>
      <c r="AO147" s="71">
        <v>0</v>
      </c>
      <c r="AP147" s="71">
        <v>2076555595.1735244</v>
      </c>
      <c r="AQ147" s="72"/>
      <c r="AR147" s="71">
        <v>2691</v>
      </c>
      <c r="AS147" s="71">
        <v>1336</v>
      </c>
      <c r="AT147" s="71">
        <v>12</v>
      </c>
      <c r="AU147" s="71">
        <v>0</v>
      </c>
      <c r="AV147" s="71">
        <v>0</v>
      </c>
      <c r="AW147" s="71">
        <v>3</v>
      </c>
      <c r="AX147" s="71"/>
      <c r="AY147" s="72"/>
      <c r="AZ147" s="71">
        <v>11713.2</v>
      </c>
      <c r="BA147" s="71">
        <v>129811.6</v>
      </c>
      <c r="BB147" s="71">
        <v>71780</v>
      </c>
      <c r="BC147" s="71">
        <v>0</v>
      </c>
      <c r="BD147" s="71">
        <v>0</v>
      </c>
      <c r="BE147" s="71">
        <v>61335</v>
      </c>
      <c r="BF147" s="71"/>
      <c r="BG147" s="72"/>
      <c r="BH147" s="71">
        <v>0</v>
      </c>
      <c r="BI147" s="71">
        <v>0</v>
      </c>
      <c r="BJ147" s="71">
        <v>3203.6889999999999</v>
      </c>
      <c r="BK147" s="71">
        <v>3424.6559999999999</v>
      </c>
      <c r="BL147" s="71">
        <v>78.107923999999997</v>
      </c>
      <c r="BM147" s="71">
        <v>0</v>
      </c>
      <c r="BN147" s="72"/>
      <c r="BO147" s="71">
        <v>0</v>
      </c>
      <c r="BP147" s="71">
        <v>0</v>
      </c>
      <c r="BQ147" s="71">
        <v>62</v>
      </c>
      <c r="BR147" s="71">
        <v>8</v>
      </c>
      <c r="BS147" s="71">
        <v>5</v>
      </c>
      <c r="BT147" s="71">
        <v>0</v>
      </c>
      <c r="BU147"/>
      <c r="BV147" s="70">
        <v>6454.509</v>
      </c>
      <c r="BW147" s="70">
        <v>63.780999999999999</v>
      </c>
      <c r="BX147" s="70">
        <v>109.387</v>
      </c>
      <c r="BY147" s="70">
        <v>15.255027999999999</v>
      </c>
      <c r="BZ147" s="70">
        <v>49.178896000000002</v>
      </c>
      <c r="CA147" s="70">
        <v>5.7779999999999996</v>
      </c>
      <c r="CB147" s="70">
        <v>8.56</v>
      </c>
      <c r="CC147" s="70">
        <v>4.0000000000000001E-3</v>
      </c>
      <c r="CD147" s="70">
        <v>0</v>
      </c>
    </row>
    <row r="148" spans="1:82">
      <c r="A148" s="70" t="s">
        <v>1881</v>
      </c>
      <c r="B148" s="70">
        <v>184</v>
      </c>
      <c r="C148" s="70">
        <v>14</v>
      </c>
      <c r="D148" s="70">
        <v>11</v>
      </c>
      <c r="E148" s="70">
        <v>2017</v>
      </c>
      <c r="F148" s="70" t="s">
        <v>156</v>
      </c>
      <c r="G148" s="70" t="s">
        <v>1867</v>
      </c>
      <c r="H148" s="70" t="s">
        <v>1868</v>
      </c>
      <c r="I148" s="148"/>
      <c r="J148" s="71">
        <v>2699.4556447007244</v>
      </c>
      <c r="K148" s="71">
        <v>12.236064637593014</v>
      </c>
      <c r="L148" s="71">
        <v>38.814738123160275</v>
      </c>
      <c r="M148" s="71">
        <v>140.74636883004794</v>
      </c>
      <c r="N148" s="71">
        <v>143.41978146490035</v>
      </c>
      <c r="O148" s="71">
        <v>118.37284080581964</v>
      </c>
      <c r="P148" s="71">
        <v>111.09098374534892</v>
      </c>
      <c r="Q148" s="71">
        <v>6.5129397684393604</v>
      </c>
      <c r="R148" s="71">
        <v>34.729386939126371</v>
      </c>
      <c r="S148" s="71">
        <v>0</v>
      </c>
      <c r="T148" s="72"/>
      <c r="U148" s="71">
        <v>149058891</v>
      </c>
      <c r="V148" s="71">
        <v>5707</v>
      </c>
      <c r="W148" s="71">
        <v>685</v>
      </c>
      <c r="X148" s="71">
        <v>33728</v>
      </c>
      <c r="Y148" s="71">
        <v>40633</v>
      </c>
      <c r="Z148" s="71">
        <v>70774</v>
      </c>
      <c r="AA148" s="71">
        <v>23010</v>
      </c>
      <c r="AB148" s="71">
        <v>95354</v>
      </c>
      <c r="AC148" s="71">
        <v>6049129.4999999991</v>
      </c>
      <c r="AD148" s="71">
        <v>0</v>
      </c>
      <c r="AE148" s="72"/>
      <c r="AF148" s="71">
        <v>1670066647.164525</v>
      </c>
      <c r="AG148" s="71">
        <v>9311114.5790997148</v>
      </c>
      <c r="AH148" s="71">
        <v>8064526.0549447173</v>
      </c>
      <c r="AI148" s="71">
        <v>227810958.0845674</v>
      </c>
      <c r="AJ148" s="71">
        <v>211057815.45830229</v>
      </c>
      <c r="AK148" s="71">
        <v>0</v>
      </c>
      <c r="AL148" s="71">
        <v>0</v>
      </c>
      <c r="AM148" s="71">
        <v>13098481.682955859</v>
      </c>
      <c r="AN148" s="71">
        <v>0</v>
      </c>
      <c r="AO148" s="71">
        <v>0</v>
      </c>
      <c r="AP148" s="71">
        <v>2139409543.0243948</v>
      </c>
      <c r="AQ148" s="72"/>
      <c r="AR148" s="71">
        <v>2918</v>
      </c>
      <c r="AS148" s="71">
        <v>1524</v>
      </c>
      <c r="AT148" s="71">
        <v>12</v>
      </c>
      <c r="AU148" s="71">
        <v>0</v>
      </c>
      <c r="AV148" s="71">
        <v>0</v>
      </c>
      <c r="AW148" s="71">
        <v>3</v>
      </c>
      <c r="AX148" s="71"/>
      <c r="AY148" s="72"/>
      <c r="AZ148" s="71">
        <v>12910.4</v>
      </c>
      <c r="BA148" s="71">
        <v>142626.79999999999</v>
      </c>
      <c r="BB148" s="71">
        <v>71780</v>
      </c>
      <c r="BC148" s="71">
        <v>0</v>
      </c>
      <c r="BD148" s="71">
        <v>0</v>
      </c>
      <c r="BE148" s="71">
        <v>61335</v>
      </c>
      <c r="BF148" s="71"/>
      <c r="BG148" s="72"/>
      <c r="BH148" s="71">
        <v>0</v>
      </c>
      <c r="BI148" s="71">
        <v>0</v>
      </c>
      <c r="BJ148" s="71">
        <v>4878.9369999999999</v>
      </c>
      <c r="BK148" s="71">
        <v>2685.7890000000002</v>
      </c>
      <c r="BL148" s="71">
        <v>75.271000000000001</v>
      </c>
      <c r="BM148" s="71">
        <v>0</v>
      </c>
      <c r="BN148" s="72"/>
      <c r="BO148" s="71">
        <v>0</v>
      </c>
      <c r="BP148" s="71">
        <v>0</v>
      </c>
      <c r="BQ148" s="71">
        <v>64</v>
      </c>
      <c r="BR148" s="71">
        <v>7</v>
      </c>
      <c r="BS148" s="71">
        <v>5</v>
      </c>
      <c r="BT148" s="71">
        <v>0</v>
      </c>
      <c r="BU148"/>
      <c r="BV148" s="70">
        <v>7365.96</v>
      </c>
      <c r="BW148" s="70">
        <v>71.195999999999998</v>
      </c>
      <c r="BX148" s="70">
        <v>115.06699999999999</v>
      </c>
      <c r="BY148" s="70">
        <v>16.585999999999999</v>
      </c>
      <c r="BZ148" s="70">
        <v>56.387999999999998</v>
      </c>
      <c r="CA148" s="70">
        <v>4.8319999999999999</v>
      </c>
      <c r="CB148" s="70">
        <v>9.9640000000000004</v>
      </c>
      <c r="CC148" s="70">
        <v>4.0000000000000001E-3</v>
      </c>
      <c r="CD148" s="70">
        <v>0</v>
      </c>
    </row>
    <row r="149" spans="1:82">
      <c r="A149" s="70" t="s">
        <v>1882</v>
      </c>
      <c r="B149" s="70">
        <v>185</v>
      </c>
      <c r="C149" s="70">
        <v>15</v>
      </c>
      <c r="D149" s="70">
        <v>11</v>
      </c>
      <c r="E149" s="70">
        <v>2018</v>
      </c>
      <c r="F149" s="70" t="s">
        <v>183</v>
      </c>
      <c r="G149" s="70" t="s">
        <v>1867</v>
      </c>
      <c r="H149" s="70" t="s">
        <v>1868</v>
      </c>
      <c r="I149" s="148"/>
      <c r="J149" s="71">
        <v>2818.1519101487556</v>
      </c>
      <c r="K149" s="71">
        <v>11.545634289986614</v>
      </c>
      <c r="L149" s="71">
        <v>36.407159119687989</v>
      </c>
      <c r="M149" s="71">
        <v>149.37093814520725</v>
      </c>
      <c r="N149" s="71">
        <v>138.21764094645835</v>
      </c>
      <c r="O149" s="71">
        <v>118.01318974713573</v>
      </c>
      <c r="P149" s="71">
        <v>110.77861866289128</v>
      </c>
      <c r="Q149" s="71">
        <v>6.0465948853043798</v>
      </c>
      <c r="R149" s="71">
        <v>37.416944102874361</v>
      </c>
      <c r="S149" s="71">
        <v>0</v>
      </c>
      <c r="T149" s="72"/>
      <c r="U149" s="71">
        <v>155064049</v>
      </c>
      <c r="V149" s="71">
        <v>5707</v>
      </c>
      <c r="W149" s="71">
        <v>685</v>
      </c>
      <c r="X149" s="71">
        <v>33728</v>
      </c>
      <c r="Y149" s="71">
        <v>41232</v>
      </c>
      <c r="Z149" s="71">
        <v>71910</v>
      </c>
      <c r="AA149" s="71">
        <v>23176</v>
      </c>
      <c r="AB149" s="71">
        <v>95401</v>
      </c>
      <c r="AC149" s="71">
        <v>6491703.5000000009</v>
      </c>
      <c r="AD149" s="71">
        <v>0</v>
      </c>
      <c r="AE149" s="72"/>
      <c r="AF149" s="71">
        <v>1714967457.713829</v>
      </c>
      <c r="AG149" s="71">
        <v>8268319.1209481619</v>
      </c>
      <c r="AH149" s="71">
        <v>7747407.0194629803</v>
      </c>
      <c r="AI149" s="71">
        <v>236071636.74532861</v>
      </c>
      <c r="AJ149" s="71">
        <v>203713365.77377099</v>
      </c>
      <c r="AK149" s="71">
        <v>0</v>
      </c>
      <c r="AL149" s="71">
        <v>0</v>
      </c>
      <c r="AM149" s="71">
        <v>13132053.61300201</v>
      </c>
      <c r="AN149" s="71">
        <v>0</v>
      </c>
      <c r="AO149" s="71">
        <v>0</v>
      </c>
      <c r="AP149" s="71">
        <v>2183900239.9863415</v>
      </c>
      <c r="AQ149" s="72"/>
      <c r="AR149" s="71">
        <v>3141</v>
      </c>
      <c r="AS149" s="71">
        <v>1684</v>
      </c>
      <c r="AT149" s="71">
        <v>13</v>
      </c>
      <c r="AU149" s="71">
        <v>0</v>
      </c>
      <c r="AV149" s="71">
        <v>0</v>
      </c>
      <c r="AW149" s="71">
        <v>4</v>
      </c>
      <c r="AX149" s="71"/>
      <c r="AY149" s="72"/>
      <c r="AZ149" s="71">
        <v>14151.400000000001</v>
      </c>
      <c r="BA149" s="71">
        <v>151803.5</v>
      </c>
      <c r="BB149" s="71">
        <v>73760</v>
      </c>
      <c r="BC149" s="71">
        <v>0</v>
      </c>
      <c r="BD149" s="71">
        <v>0</v>
      </c>
      <c r="BE149" s="71">
        <v>94935</v>
      </c>
      <c r="BF149" s="71"/>
      <c r="BG149" s="72"/>
      <c r="BH149" s="71">
        <v>0</v>
      </c>
      <c r="BI149" s="71">
        <v>0</v>
      </c>
      <c r="BJ149" s="71">
        <v>4638.0940000000001</v>
      </c>
      <c r="BK149" s="71">
        <v>2553.6950000000002</v>
      </c>
      <c r="BL149" s="71">
        <v>73.592999999999989</v>
      </c>
      <c r="BM149" s="71">
        <v>0</v>
      </c>
      <c r="BN149" s="72"/>
      <c r="BO149" s="71">
        <v>0</v>
      </c>
      <c r="BP149" s="71">
        <v>0</v>
      </c>
      <c r="BQ149" s="71">
        <v>64</v>
      </c>
      <c r="BR149" s="71">
        <v>8</v>
      </c>
      <c r="BS149" s="71">
        <v>5</v>
      </c>
      <c r="BT149" s="71">
        <v>0</v>
      </c>
      <c r="BU149"/>
      <c r="BV149" s="70">
        <v>6970.7950000000001</v>
      </c>
      <c r="BW149" s="70">
        <v>77.754000000000005</v>
      </c>
      <c r="BX149" s="70">
        <v>121.652</v>
      </c>
      <c r="BY149" s="70">
        <v>16.867000000000001</v>
      </c>
      <c r="BZ149" s="70">
        <v>53.893999999999998</v>
      </c>
      <c r="CA149" s="70">
        <v>13.897</v>
      </c>
      <c r="CB149" s="70">
        <v>10.519</v>
      </c>
      <c r="CC149" s="70">
        <v>4.0000000000000001E-3</v>
      </c>
      <c r="CD149" s="70">
        <v>0</v>
      </c>
    </row>
    <row r="150" spans="1:82">
      <c r="A150" s="70" t="s">
        <v>1883</v>
      </c>
      <c r="B150" s="70">
        <v>186</v>
      </c>
      <c r="C150" s="70">
        <v>16</v>
      </c>
      <c r="D150" s="70">
        <v>11</v>
      </c>
      <c r="E150" s="70">
        <v>2019</v>
      </c>
      <c r="F150" s="70" t="s">
        <v>158</v>
      </c>
      <c r="G150" s="70" t="s">
        <v>1867</v>
      </c>
      <c r="H150" s="70" t="s">
        <v>1868</v>
      </c>
      <c r="I150" s="148"/>
      <c r="J150" s="71">
        <v>2776.301666667151</v>
      </c>
      <c r="K150" s="71">
        <v>10.543298409232003</v>
      </c>
      <c r="L150" s="71">
        <v>36.720404534650967</v>
      </c>
      <c r="M150" s="71">
        <v>146.00974287941114</v>
      </c>
      <c r="N150" s="71">
        <v>133.96545106046588</v>
      </c>
      <c r="O150" s="71">
        <v>116.16488063508618</v>
      </c>
      <c r="P150" s="71">
        <v>110.99761831350712</v>
      </c>
      <c r="Q150" s="71">
        <v>5.8960412161094897</v>
      </c>
      <c r="R150" s="71">
        <v>37.096421298486355</v>
      </c>
      <c r="S150" s="71">
        <v>0</v>
      </c>
      <c r="T150" s="72"/>
      <c r="U150" s="71">
        <v>153223957</v>
      </c>
      <c r="V150" s="71">
        <v>5707</v>
      </c>
      <c r="W150" s="71">
        <v>685</v>
      </c>
      <c r="X150" s="71">
        <v>33728</v>
      </c>
      <c r="Y150" s="71">
        <v>41912</v>
      </c>
      <c r="Z150" s="71">
        <v>72727</v>
      </c>
      <c r="AA150" s="71">
        <v>23048</v>
      </c>
      <c r="AB150" s="71">
        <v>95544</v>
      </c>
      <c r="AC150" s="71">
        <v>6541509.5</v>
      </c>
      <c r="AD150" s="71">
        <v>0</v>
      </c>
      <c r="AE150" s="72"/>
      <c r="AF150" s="71">
        <v>1678652591.524617</v>
      </c>
      <c r="AG150" s="71">
        <v>7983843.8713044627</v>
      </c>
      <c r="AH150" s="71">
        <v>8200641.3088787459</v>
      </c>
      <c r="AI150" s="71">
        <v>240199747.4865216</v>
      </c>
      <c r="AJ150" s="71">
        <v>198673444.33389229</v>
      </c>
      <c r="AK150" s="71">
        <v>0</v>
      </c>
      <c r="AL150" s="71">
        <v>0</v>
      </c>
      <c r="AM150" s="71">
        <v>13012373.545153087</v>
      </c>
      <c r="AN150" s="71">
        <v>0</v>
      </c>
      <c r="AO150" s="71">
        <v>0</v>
      </c>
      <c r="AP150" s="71">
        <v>2146722642.0703673</v>
      </c>
      <c r="AQ150" s="72"/>
      <c r="AR150" s="71">
        <v>3395</v>
      </c>
      <c r="AS150" s="71">
        <v>1830</v>
      </c>
      <c r="AT150" s="71">
        <v>17</v>
      </c>
      <c r="AU150" s="71">
        <v>0</v>
      </c>
      <c r="AV150" s="71">
        <v>0</v>
      </c>
      <c r="AW150" s="71">
        <v>5</v>
      </c>
      <c r="AX150" s="71"/>
      <c r="AY150" s="72"/>
      <c r="AZ150" s="71">
        <v>15553.299999999979</v>
      </c>
      <c r="BA150" s="71">
        <v>163852.20000000001</v>
      </c>
      <c r="BB150" s="71">
        <v>75809.399999999994</v>
      </c>
      <c r="BC150" s="71">
        <v>0</v>
      </c>
      <c r="BD150" s="71">
        <v>0</v>
      </c>
      <c r="BE150" s="71">
        <v>119335</v>
      </c>
      <c r="BF150" s="71"/>
      <c r="BG150" s="72"/>
      <c r="BH150" s="71">
        <v>0</v>
      </c>
      <c r="BI150" s="71">
        <v>0</v>
      </c>
      <c r="BJ150" s="71">
        <v>4897.8280000000004</v>
      </c>
      <c r="BK150" s="71">
        <v>2481.4389999999999</v>
      </c>
      <c r="BL150" s="71">
        <v>82.477000000000004</v>
      </c>
      <c r="BM150" s="71">
        <v>0</v>
      </c>
      <c r="BN150" s="72"/>
      <c r="BO150" s="71">
        <v>0</v>
      </c>
      <c r="BP150" s="71">
        <v>0</v>
      </c>
      <c r="BQ150" s="71">
        <v>63</v>
      </c>
      <c r="BR150" s="71">
        <v>8</v>
      </c>
      <c r="BS150" s="71">
        <v>5</v>
      </c>
      <c r="BT150" s="71">
        <v>0</v>
      </c>
      <c r="BU150"/>
      <c r="BV150" s="70">
        <v>7185.9449999999997</v>
      </c>
      <c r="BW150" s="70">
        <v>71.260000000000005</v>
      </c>
      <c r="BX150" s="70">
        <v>118.908</v>
      </c>
      <c r="BY150" s="70">
        <v>17.484000000000002</v>
      </c>
      <c r="BZ150" s="70">
        <v>55.078000000000003</v>
      </c>
      <c r="CA150" s="70">
        <v>2.2890000000000001</v>
      </c>
      <c r="CB150" s="70">
        <v>10.78</v>
      </c>
      <c r="CC150" s="70">
        <v>0</v>
      </c>
      <c r="CD150" s="70">
        <v>0</v>
      </c>
    </row>
    <row r="151" spans="1:82">
      <c r="A151" s="70" t="s">
        <v>1884</v>
      </c>
      <c r="B151" s="70">
        <v>187</v>
      </c>
      <c r="C151" s="70">
        <v>17</v>
      </c>
      <c r="D151" s="70">
        <v>11</v>
      </c>
      <c r="E151" s="70">
        <v>2020</v>
      </c>
      <c r="F151" s="70" t="s">
        <v>159</v>
      </c>
      <c r="G151" s="70" t="s">
        <v>1867</v>
      </c>
      <c r="H151" s="70" t="s">
        <v>1868</v>
      </c>
      <c r="I151" s="148"/>
      <c r="J151" s="71">
        <v>2207.8237648821751</v>
      </c>
      <c r="K151" s="71">
        <v>12.636657572250069</v>
      </c>
      <c r="L151" s="71">
        <v>33.964789451702806</v>
      </c>
      <c r="M151" s="71">
        <v>131.58487055483005</v>
      </c>
      <c r="N151" s="71">
        <v>129.87426711478338</v>
      </c>
      <c r="O151" s="71">
        <v>102.5213596907922</v>
      </c>
      <c r="P151" s="71">
        <v>105.16810235721108</v>
      </c>
      <c r="Q151" s="71">
        <v>5.6329306313626102</v>
      </c>
      <c r="R151" s="71">
        <v>29.429657407644228</v>
      </c>
      <c r="S151" s="71">
        <v>0</v>
      </c>
      <c r="T151" s="72"/>
      <c r="U151" s="71">
        <v>147637388</v>
      </c>
      <c r="V151" s="71">
        <v>5821</v>
      </c>
      <c r="W151" s="71">
        <v>687</v>
      </c>
      <c r="X151" s="71">
        <v>33805</v>
      </c>
      <c r="Y151" s="71">
        <v>42584</v>
      </c>
      <c r="Z151" s="71">
        <v>73259</v>
      </c>
      <c r="AA151" s="71">
        <v>23211</v>
      </c>
      <c r="AB151" s="71">
        <v>95537</v>
      </c>
      <c r="AC151" s="71">
        <v>5216988.4999999991</v>
      </c>
      <c r="AD151" s="71">
        <v>0</v>
      </c>
      <c r="AE151" s="72"/>
      <c r="AF151" s="71">
        <v>1585542686.5055721</v>
      </c>
      <c r="AG151" s="71">
        <v>9026534.4576962348</v>
      </c>
      <c r="AH151" s="71">
        <v>6149151.9400406471</v>
      </c>
      <c r="AI151" s="71">
        <v>219897567.80554032</v>
      </c>
      <c r="AJ151" s="71">
        <v>201543293.16795</v>
      </c>
      <c r="AK151" s="71"/>
      <c r="AL151" s="71"/>
      <c r="AM151" s="71">
        <v>12468639.938208465</v>
      </c>
      <c r="AN151" s="71"/>
      <c r="AO151" s="71"/>
      <c r="AP151" s="71">
        <v>2034627873.8150077</v>
      </c>
      <c r="AQ151" s="72"/>
      <c r="AR151" s="71">
        <v>3599</v>
      </c>
      <c r="AS151" s="71">
        <v>1957</v>
      </c>
      <c r="AT151" s="71">
        <v>17</v>
      </c>
      <c r="AU151" s="71">
        <v>0</v>
      </c>
      <c r="AV151" s="71">
        <v>0</v>
      </c>
      <c r="AW151" s="71">
        <v>5</v>
      </c>
      <c r="AX151" s="71"/>
      <c r="AY151" s="72"/>
      <c r="AZ151" s="71">
        <v>16729.19999999995</v>
      </c>
      <c r="BA151" s="71">
        <v>172010.2000000003</v>
      </c>
      <c r="BB151" s="71">
        <v>75809.399999999994</v>
      </c>
      <c r="BC151" s="71">
        <v>0</v>
      </c>
      <c r="BD151" s="71">
        <v>0</v>
      </c>
      <c r="BE151" s="71">
        <v>118948.054</v>
      </c>
      <c r="BF151" s="71"/>
      <c r="BG151" s="72"/>
      <c r="BH151" s="71">
        <v>0</v>
      </c>
      <c r="BI151" s="71">
        <v>0</v>
      </c>
      <c r="BJ151" s="71">
        <v>4191.2070000000003</v>
      </c>
      <c r="BK151" s="71">
        <v>2105.9850000000001</v>
      </c>
      <c r="BL151" s="71">
        <v>12.829000000000001</v>
      </c>
      <c r="BM151" s="71">
        <v>0</v>
      </c>
      <c r="BN151" s="72"/>
      <c r="BO151" s="71">
        <v>0</v>
      </c>
      <c r="BP151" s="71">
        <v>0</v>
      </c>
      <c r="BQ151" s="71">
        <v>59</v>
      </c>
      <c r="BR151" s="71">
        <v>8</v>
      </c>
      <c r="BS151" s="71">
        <v>3</v>
      </c>
      <c r="BT151" s="71">
        <v>0</v>
      </c>
      <c r="BU151"/>
      <c r="BV151" s="70">
        <v>6090.56</v>
      </c>
      <c r="BW151" s="70">
        <v>65.835999999999999</v>
      </c>
      <c r="BX151" s="70">
        <v>62.131</v>
      </c>
      <c r="BY151" s="70">
        <v>21.138000000000002</v>
      </c>
      <c r="BZ151" s="70">
        <v>49.216999999999999</v>
      </c>
      <c r="CA151" s="70">
        <v>1.7529999999999999</v>
      </c>
      <c r="CB151" s="70">
        <v>19.385999999999999</v>
      </c>
      <c r="CC151" s="70">
        <v>0</v>
      </c>
      <c r="CD151" s="70">
        <v>0</v>
      </c>
    </row>
    <row r="152" spans="1:82">
      <c r="A152" s="70" t="s">
        <v>1885</v>
      </c>
      <c r="B152" s="70">
        <v>187</v>
      </c>
      <c r="C152" s="70">
        <v>18</v>
      </c>
      <c r="D152" s="70">
        <v>11</v>
      </c>
      <c r="E152" s="70">
        <v>2021</v>
      </c>
      <c r="F152" s="70" t="s">
        <v>160</v>
      </c>
      <c r="G152" s="70" t="s">
        <v>1867</v>
      </c>
      <c r="H152" s="70" t="s">
        <v>1868</v>
      </c>
      <c r="I152" s="148"/>
      <c r="J152" s="71">
        <v>2839.0668046632459</v>
      </c>
      <c r="K152" s="71">
        <v>13.457022135000857</v>
      </c>
      <c r="L152" s="71">
        <v>28.137409753707274</v>
      </c>
      <c r="M152" s="71">
        <v>139.95722659831054</v>
      </c>
      <c r="N152" s="71">
        <v>138.29749447798255</v>
      </c>
      <c r="O152" s="71">
        <v>99.82035994533625</v>
      </c>
      <c r="P152" s="71">
        <v>108.21954460891487</v>
      </c>
      <c r="Q152" s="71">
        <v>5.5510374615964304</v>
      </c>
      <c r="R152" s="71">
        <v>33.317627355966984</v>
      </c>
      <c r="S152" s="71">
        <v>0</v>
      </c>
      <c r="T152" s="72"/>
      <c r="U152" s="71">
        <v>171772551</v>
      </c>
      <c r="V152" s="71">
        <v>5821</v>
      </c>
      <c r="W152" s="71">
        <v>687</v>
      </c>
      <c r="X152" s="71">
        <v>33805</v>
      </c>
      <c r="Y152" s="71">
        <v>42980</v>
      </c>
      <c r="Z152" s="71">
        <v>73444</v>
      </c>
      <c r="AA152" s="71">
        <v>23290</v>
      </c>
      <c r="AB152" s="71">
        <v>95073</v>
      </c>
      <c r="AC152" s="71">
        <v>5729714.4999999991</v>
      </c>
      <c r="AD152" s="71">
        <v>0</v>
      </c>
      <c r="AE152" s="72"/>
      <c r="AF152" s="71">
        <v>1737596866.3688788</v>
      </c>
      <c r="AG152" s="71">
        <v>9565987.6532836761</v>
      </c>
      <c r="AH152" s="71">
        <v>4906279.5129371174</v>
      </c>
      <c r="AI152" s="71">
        <v>231126465.98493582</v>
      </c>
      <c r="AJ152" s="71">
        <v>203407103.20241711</v>
      </c>
      <c r="AK152" s="71">
        <v>0</v>
      </c>
      <c r="AL152" s="71">
        <v>0</v>
      </c>
      <c r="AM152" s="71">
        <v>12479651.605551247</v>
      </c>
      <c r="AN152" s="71">
        <v>0</v>
      </c>
      <c r="AO152" s="71">
        <v>0</v>
      </c>
      <c r="AP152" s="71">
        <v>2199082354.3280039</v>
      </c>
      <c r="AQ152" s="72"/>
      <c r="AR152" s="71">
        <v>3786</v>
      </c>
      <c r="AS152" s="71">
        <v>2060</v>
      </c>
      <c r="AT152" s="71">
        <v>16</v>
      </c>
      <c r="AU152" s="71">
        <v>0</v>
      </c>
      <c r="AV152" s="71">
        <v>0</v>
      </c>
      <c r="AW152" s="71">
        <v>6</v>
      </c>
      <c r="AX152" s="71"/>
      <c r="AY152" s="72"/>
      <c r="AZ152" s="71">
        <v>17850.39999999994</v>
      </c>
      <c r="BA152" s="71">
        <v>181389.1000000003</v>
      </c>
      <c r="BB152" s="71">
        <v>74609.399999999994</v>
      </c>
      <c r="BC152" s="71">
        <v>0</v>
      </c>
      <c r="BD152" s="71">
        <v>0</v>
      </c>
      <c r="BE152" s="71">
        <v>170448.054</v>
      </c>
      <c r="BF152" s="71"/>
      <c r="BG152" s="72"/>
      <c r="BH152" s="71">
        <v>0</v>
      </c>
      <c r="BI152" s="71">
        <v>0</v>
      </c>
      <c r="BJ152" s="71">
        <v>4649.4139999999998</v>
      </c>
      <c r="BK152" s="71">
        <v>2096.712</v>
      </c>
      <c r="BL152" s="71">
        <v>79.302000000000007</v>
      </c>
      <c r="BM152" s="71">
        <v>0</v>
      </c>
      <c r="BN152" s="72"/>
      <c r="BO152" s="71">
        <v>0</v>
      </c>
      <c r="BP152" s="71">
        <v>0</v>
      </c>
      <c r="BQ152" s="71">
        <v>58</v>
      </c>
      <c r="BR152" s="71">
        <v>8</v>
      </c>
      <c r="BS152" s="71">
        <v>5</v>
      </c>
      <c r="BT152" s="71">
        <v>0</v>
      </c>
      <c r="BU152"/>
      <c r="BV152" s="70">
        <v>6537.518</v>
      </c>
      <c r="BW152" s="70">
        <v>84.382000000000005</v>
      </c>
      <c r="BX152" s="70">
        <v>125.10599999999999</v>
      </c>
      <c r="BY152" s="70">
        <v>20.914999999999999</v>
      </c>
      <c r="BZ152" s="70">
        <v>46.476999999999997</v>
      </c>
      <c r="CA152" s="70">
        <v>1.1479999999999999</v>
      </c>
      <c r="CB152" s="70">
        <v>9.8819999999999997</v>
      </c>
      <c r="CC152" s="70">
        <v>0</v>
      </c>
      <c r="CD152" s="70">
        <v>0</v>
      </c>
    </row>
    <row r="153" spans="1:82">
      <c r="A153" s="70" t="s">
        <v>1886</v>
      </c>
      <c r="B153" s="70">
        <v>187</v>
      </c>
      <c r="C153" s="70">
        <v>19</v>
      </c>
      <c r="D153" s="70">
        <v>11</v>
      </c>
      <c r="E153" s="70">
        <v>2022</v>
      </c>
      <c r="F153" s="70" t="s">
        <v>161</v>
      </c>
      <c r="G153" s="70" t="s">
        <v>1867</v>
      </c>
      <c r="H153" s="70" t="s">
        <v>1868</v>
      </c>
      <c r="I153" s="148"/>
      <c r="J153" s="71">
        <v>2846.0503390415261</v>
      </c>
      <c r="K153" s="71">
        <v>12.073292967358443</v>
      </c>
      <c r="L153" s="71">
        <v>25.882770027884952</v>
      </c>
      <c r="M153" s="71">
        <v>134.53076399340787</v>
      </c>
      <c r="N153" s="71">
        <v>146.2947212215276</v>
      </c>
      <c r="O153" s="71">
        <v>105.37398495777131</v>
      </c>
      <c r="P153" s="71">
        <v>106.88291288572171</v>
      </c>
      <c r="Q153" s="71">
        <v>5.5755627838459505</v>
      </c>
      <c r="R153" s="71">
        <v>31.173324206532907</v>
      </c>
      <c r="S153" s="71">
        <v>0</v>
      </c>
      <c r="T153" s="72"/>
      <c r="U153" s="71">
        <v>198678920</v>
      </c>
      <c r="V153" s="71">
        <v>5821</v>
      </c>
      <c r="W153" s="71">
        <v>687</v>
      </c>
      <c r="X153" s="71">
        <v>33805</v>
      </c>
      <c r="Y153" s="71">
        <v>43503</v>
      </c>
      <c r="Z153" s="71">
        <v>73662</v>
      </c>
      <c r="AA153" s="71">
        <v>23353</v>
      </c>
      <c r="AB153" s="71">
        <v>94710</v>
      </c>
      <c r="AC153" s="71">
        <v>5428283.9999999991</v>
      </c>
      <c r="AD153" s="71">
        <v>0</v>
      </c>
      <c r="AE153" s="72"/>
      <c r="AF153" s="71">
        <v>1797887520.6460977</v>
      </c>
      <c r="AG153" s="71">
        <v>9076049.7590223867</v>
      </c>
      <c r="AH153" s="71">
        <v>5345977.5800988832</v>
      </c>
      <c r="AI153" s="71">
        <v>217997036.84790164</v>
      </c>
      <c r="AJ153" s="71">
        <v>222601670.32478309</v>
      </c>
      <c r="AK153" s="71">
        <v>0</v>
      </c>
      <c r="AL153" s="71">
        <v>0</v>
      </c>
      <c r="AM153" s="71">
        <v>12229646.053297915</v>
      </c>
      <c r="AN153" s="71">
        <v>0</v>
      </c>
      <c r="AO153" s="71">
        <v>0</v>
      </c>
      <c r="AP153" s="71">
        <v>2265137901.2112017</v>
      </c>
      <c r="AQ153" s="72"/>
      <c r="AR153" s="71">
        <v>4015</v>
      </c>
      <c r="AS153" s="71">
        <v>2125</v>
      </c>
      <c r="AT153" s="71">
        <v>17</v>
      </c>
      <c r="AU153" s="71">
        <v>0</v>
      </c>
      <c r="AV153" s="71">
        <v>0</v>
      </c>
      <c r="AW153" s="71">
        <v>6</v>
      </c>
      <c r="AX153" s="71"/>
      <c r="AY153" s="72"/>
      <c r="AZ153" s="71">
        <v>19374.099999999911</v>
      </c>
      <c r="BA153" s="71">
        <v>185312.10000000027</v>
      </c>
      <c r="BB153" s="71">
        <v>74628.600000000006</v>
      </c>
      <c r="BC153" s="71">
        <v>0</v>
      </c>
      <c r="BD153" s="71">
        <v>0</v>
      </c>
      <c r="BE153" s="71">
        <v>170448.054</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1887</v>
      </c>
      <c r="B154" s="70">
        <v>187</v>
      </c>
      <c r="C154" s="70">
        <v>20</v>
      </c>
      <c r="D154" s="70">
        <v>11</v>
      </c>
      <c r="E154" s="70">
        <v>2023</v>
      </c>
      <c r="F154" s="70" t="s">
        <v>1539</v>
      </c>
      <c r="G154" s="70" t="s">
        <v>1867</v>
      </c>
      <c r="H154" s="70" t="s">
        <v>1868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4280</v>
      </c>
      <c r="AS154" s="71">
        <v>2145</v>
      </c>
      <c r="AT154" s="71">
        <v>14</v>
      </c>
      <c r="AU154" s="71">
        <v>0</v>
      </c>
      <c r="AV154" s="71">
        <v>0</v>
      </c>
      <c r="AW154" s="71">
        <v>7</v>
      </c>
      <c r="AX154" s="71"/>
      <c r="AY154" s="72"/>
      <c r="AZ154" s="71">
        <v>21104.699999999862</v>
      </c>
      <c r="BA154" s="71">
        <v>186339.60000000027</v>
      </c>
      <c r="BB154" s="71">
        <v>74569.2</v>
      </c>
      <c r="BC154" s="71">
        <v>0</v>
      </c>
      <c r="BD154" s="71">
        <v>0</v>
      </c>
      <c r="BE154" s="71">
        <v>220448.054</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1888</v>
      </c>
      <c r="B155" s="70">
        <v>187</v>
      </c>
      <c r="C155" s="70">
        <v>21</v>
      </c>
      <c r="D155" s="70">
        <v>11</v>
      </c>
      <c r="E155" s="70">
        <v>2024</v>
      </c>
      <c r="F155" s="70" t="s">
        <v>1554</v>
      </c>
      <c r="G155" s="70" t="s">
        <v>1867</v>
      </c>
      <c r="H155" s="70" t="s">
        <v>1868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1889</v>
      </c>
      <c r="B156" s="70">
        <v>358</v>
      </c>
      <c r="C156" s="70">
        <v>1</v>
      </c>
      <c r="D156" s="70">
        <v>22</v>
      </c>
      <c r="E156" s="70">
        <v>1990</v>
      </c>
      <c r="F156" s="70" t="s">
        <v>787</v>
      </c>
      <c r="G156" s="70" t="s">
        <v>1890</v>
      </c>
      <c r="H156" s="70" t="s">
        <v>1891</v>
      </c>
      <c r="I156" s="148"/>
      <c r="J156" s="71">
        <v>152.47650982414899</v>
      </c>
      <c r="K156" s="71">
        <v>3.692998961957553</v>
      </c>
      <c r="L156" s="71">
        <v>1.302745110204838</v>
      </c>
      <c r="M156" s="71">
        <v>29.619934290391178</v>
      </c>
      <c r="N156" s="71">
        <v>53.395315081171859</v>
      </c>
      <c r="O156" s="71">
        <v>49.568247901048593</v>
      </c>
      <c r="P156" s="71">
        <v>28.347139758589059</v>
      </c>
      <c r="Q156" s="71">
        <v>3.10009331628769</v>
      </c>
      <c r="R156" s="71">
        <v>0</v>
      </c>
      <c r="S156" s="71">
        <v>3.3663286750611259</v>
      </c>
      <c r="T156" s="72"/>
      <c r="U156" s="71">
        <v>12976794</v>
      </c>
      <c r="V156" s="71">
        <v>1382</v>
      </c>
      <c r="W156" s="71">
        <v>15</v>
      </c>
      <c r="X156" s="71">
        <v>11263</v>
      </c>
      <c r="Y156" s="71">
        <v>17104</v>
      </c>
      <c r="Z156" s="71">
        <v>20388</v>
      </c>
      <c r="AA156" s="71">
        <v>6883</v>
      </c>
      <c r="AB156" s="71">
        <v>50335</v>
      </c>
      <c r="AC156" s="71">
        <v>0</v>
      </c>
      <c r="AD156" s="71">
        <v>3.3663286750611259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1892</v>
      </c>
      <c r="B157" s="70">
        <v>359</v>
      </c>
      <c r="C157" s="70">
        <v>2</v>
      </c>
      <c r="D157" s="70">
        <v>22</v>
      </c>
      <c r="E157" s="70">
        <v>2005</v>
      </c>
      <c r="F157" s="70" t="s">
        <v>789</v>
      </c>
      <c r="G157" s="70" t="s">
        <v>1890</v>
      </c>
      <c r="H157" s="70" t="s">
        <v>1891</v>
      </c>
      <c r="I157" s="148"/>
      <c r="J157" s="71">
        <v>109.55705590169821</v>
      </c>
      <c r="K157" s="71">
        <v>5.0234162534698914</v>
      </c>
      <c r="L157" s="71">
        <v>2.0425260854201328</v>
      </c>
      <c r="M157" s="71">
        <v>88.452062542379451</v>
      </c>
      <c r="N157" s="71">
        <v>103.95471945776001</v>
      </c>
      <c r="O157" s="71">
        <v>88.504210747592367</v>
      </c>
      <c r="P157" s="71">
        <v>34.209997845156813</v>
      </c>
      <c r="Q157" s="71">
        <v>4.4752493434325</v>
      </c>
      <c r="R157" s="71">
        <v>0</v>
      </c>
      <c r="S157" s="71">
        <v>6.9324208919223844</v>
      </c>
      <c r="T157" s="72"/>
      <c r="U157" s="71">
        <v>11135936</v>
      </c>
      <c r="V157" s="71">
        <v>2192</v>
      </c>
      <c r="W157" s="71">
        <v>27</v>
      </c>
      <c r="X157" s="71">
        <v>17851</v>
      </c>
      <c r="Y157" s="71">
        <v>28276</v>
      </c>
      <c r="Z157" s="71">
        <v>42125</v>
      </c>
      <c r="AA157" s="71">
        <v>6803</v>
      </c>
      <c r="AB157" s="71">
        <v>75962</v>
      </c>
      <c r="AC157" s="71">
        <v>0</v>
      </c>
      <c r="AD157" s="71">
        <v>6.9324208919223844</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1893</v>
      </c>
      <c r="B158" s="70">
        <v>360</v>
      </c>
      <c r="C158" s="70">
        <v>3</v>
      </c>
      <c r="D158" s="70">
        <v>22</v>
      </c>
      <c r="E158" s="70">
        <v>2006</v>
      </c>
      <c r="F158" s="70" t="s">
        <v>790</v>
      </c>
      <c r="G158" s="1064" t="s">
        <v>1890</v>
      </c>
      <c r="H158" s="70" t="s">
        <v>1891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1894</v>
      </c>
      <c r="B159" s="70">
        <v>361</v>
      </c>
      <c r="C159" s="70">
        <v>4</v>
      </c>
      <c r="D159" s="70">
        <v>22</v>
      </c>
      <c r="E159" s="70">
        <v>2007</v>
      </c>
      <c r="F159" s="70" t="s">
        <v>791</v>
      </c>
      <c r="G159" s="1064" t="s">
        <v>1890</v>
      </c>
      <c r="H159" s="70" t="s">
        <v>1891</v>
      </c>
      <c r="I159" s="148"/>
      <c r="J159" s="71">
        <v>97.007383106979077</v>
      </c>
      <c r="K159" s="71">
        <v>4.9909908457614058</v>
      </c>
      <c r="L159" s="71">
        <v>6.7902955278469284</v>
      </c>
      <c r="M159" s="71">
        <v>99.836241966338676</v>
      </c>
      <c r="N159" s="71">
        <v>104.4869861207489</v>
      </c>
      <c r="O159" s="71">
        <v>89.075943308359797</v>
      </c>
      <c r="P159" s="71">
        <v>33.595672778941243</v>
      </c>
      <c r="Q159" s="71">
        <v>4.8556772208161298</v>
      </c>
      <c r="R159" s="71">
        <v>0</v>
      </c>
      <c r="S159" s="71">
        <v>8.3516386522983357</v>
      </c>
      <c r="T159" s="72"/>
      <c r="U159" s="71">
        <v>11767267</v>
      </c>
      <c r="V159" s="71">
        <v>2182</v>
      </c>
      <c r="W159" s="71">
        <v>77</v>
      </c>
      <c r="X159" s="71">
        <v>22053</v>
      </c>
      <c r="Y159" s="71">
        <v>29558</v>
      </c>
      <c r="Z159" s="71">
        <v>44074</v>
      </c>
      <c r="AA159" s="71">
        <v>6579</v>
      </c>
      <c r="AB159" s="71">
        <v>78061</v>
      </c>
      <c r="AC159" s="71">
        <v>0</v>
      </c>
      <c r="AD159" s="71">
        <v>8.3516386522983357</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1895</v>
      </c>
      <c r="B160" s="70">
        <v>362</v>
      </c>
      <c r="C160" s="70">
        <v>5</v>
      </c>
      <c r="D160" s="70">
        <v>22</v>
      </c>
      <c r="E160" s="70">
        <v>2008</v>
      </c>
      <c r="F160" s="70" t="s">
        <v>792</v>
      </c>
      <c r="G160" s="70" t="s">
        <v>1890</v>
      </c>
      <c r="H160" s="70" t="s">
        <v>1891</v>
      </c>
      <c r="I160" s="148"/>
      <c r="J160" s="71">
        <v>96.898434716086854</v>
      </c>
      <c r="K160" s="71">
        <v>3.727192496144367</v>
      </c>
      <c r="L160" s="71">
        <v>6.0509108107747993</v>
      </c>
      <c r="M160" s="71">
        <v>99.549817359468548</v>
      </c>
      <c r="N160" s="71">
        <v>105.9997329061801</v>
      </c>
      <c r="O160" s="71">
        <v>86.783835973649929</v>
      </c>
      <c r="P160" s="71">
        <v>32.87389417626148</v>
      </c>
      <c r="Q160" s="71">
        <v>4.8668189431137101</v>
      </c>
      <c r="R160" s="71">
        <v>0</v>
      </c>
      <c r="S160" s="71">
        <v>7.8222970322988061</v>
      </c>
      <c r="T160" s="72"/>
      <c r="U160" s="71">
        <v>12526336</v>
      </c>
      <c r="V160" s="71">
        <v>2182</v>
      </c>
      <c r="W160" s="71">
        <v>77</v>
      </c>
      <c r="X160" s="71">
        <v>22053</v>
      </c>
      <c r="Y160" s="71">
        <v>30318</v>
      </c>
      <c r="Z160" s="71">
        <v>44447</v>
      </c>
      <c r="AA160" s="71">
        <v>6445</v>
      </c>
      <c r="AB160" s="71">
        <v>79527</v>
      </c>
      <c r="AC160" s="71">
        <v>0</v>
      </c>
      <c r="AD160" s="71">
        <v>7.8222970322988061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1896</v>
      </c>
      <c r="B161" s="70">
        <v>363</v>
      </c>
      <c r="C161" s="70">
        <v>6</v>
      </c>
      <c r="D161" s="70">
        <v>22</v>
      </c>
      <c r="E161" s="70">
        <v>2009</v>
      </c>
      <c r="F161" s="70" t="s">
        <v>176</v>
      </c>
      <c r="G161" s="70" t="s">
        <v>1890</v>
      </c>
      <c r="H161" s="70" t="s">
        <v>1891</v>
      </c>
      <c r="I161" s="148"/>
      <c r="J161" s="71">
        <v>100.88906621592849</v>
      </c>
      <c r="K161" s="71">
        <v>3.749039299747011</v>
      </c>
      <c r="L161" s="71">
        <v>5.2264332039456809</v>
      </c>
      <c r="M161" s="71">
        <v>102.4329852060141</v>
      </c>
      <c r="N161" s="71">
        <v>104.50372423742979</v>
      </c>
      <c r="O161" s="71">
        <v>89.14900616584687</v>
      </c>
      <c r="P161" s="71">
        <v>31.25159376500374</v>
      </c>
      <c r="Q161" s="71">
        <v>4.6918296978970799</v>
      </c>
      <c r="R161" s="71">
        <v>0</v>
      </c>
      <c r="S161" s="71">
        <v>6.8213511174428234</v>
      </c>
      <c r="T161" s="72"/>
      <c r="U161" s="71">
        <v>10253198</v>
      </c>
      <c r="V161" s="71">
        <v>2306</v>
      </c>
      <c r="W161" s="71">
        <v>113</v>
      </c>
      <c r="X161" s="71">
        <v>24006</v>
      </c>
      <c r="Y161" s="71">
        <v>30879</v>
      </c>
      <c r="Z161" s="71">
        <v>45067</v>
      </c>
      <c r="AA161" s="71">
        <v>6290</v>
      </c>
      <c r="AB161" s="71">
        <v>80481</v>
      </c>
      <c r="AC161" s="71">
        <v>0</v>
      </c>
      <c r="AD161" s="71">
        <v>6.8213511174428234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52.692</v>
      </c>
      <c r="BK161" s="71">
        <v>0</v>
      </c>
      <c r="BL161" s="71">
        <v>27.312000000000001</v>
      </c>
      <c r="BM161" s="71">
        <v>0</v>
      </c>
      <c r="BN161" s="72"/>
      <c r="BO161" s="71">
        <v>0</v>
      </c>
      <c r="BP161" s="71">
        <v>0</v>
      </c>
      <c r="BQ161" s="71">
        <v>7</v>
      </c>
      <c r="BR161" s="71">
        <v>0</v>
      </c>
      <c r="BS161" s="71">
        <v>4</v>
      </c>
      <c r="BT161" s="71">
        <v>0</v>
      </c>
      <c r="BU161"/>
      <c r="BV161" s="70">
        <v>80.004000000000005</v>
      </c>
      <c r="BW161" s="70">
        <v>0</v>
      </c>
      <c r="BX161" s="70">
        <v>0</v>
      </c>
      <c r="BY161" s="70">
        <v>0</v>
      </c>
      <c r="BZ161" s="70">
        <v>0</v>
      </c>
      <c r="CA161" s="70">
        <v>0</v>
      </c>
      <c r="CB161" s="70">
        <v>0</v>
      </c>
      <c r="CC161" s="70">
        <v>0</v>
      </c>
      <c r="CD161" s="70">
        <v>0</v>
      </c>
    </row>
    <row r="162" spans="1:82">
      <c r="A162" s="70" t="s">
        <v>1897</v>
      </c>
      <c r="B162" s="70">
        <v>364</v>
      </c>
      <c r="C162" s="70">
        <v>7</v>
      </c>
      <c r="D162" s="70">
        <v>22</v>
      </c>
      <c r="E162" s="70">
        <v>2010</v>
      </c>
      <c r="F162" s="70" t="s">
        <v>177</v>
      </c>
      <c r="G162" s="70" t="s">
        <v>1890</v>
      </c>
      <c r="H162" s="70" t="s">
        <v>1891</v>
      </c>
      <c r="I162" s="148"/>
      <c r="J162" s="71">
        <v>97.37366942615084</v>
      </c>
      <c r="K162" s="71">
        <v>3.9998250734355558</v>
      </c>
      <c r="L162" s="71">
        <v>4.9302573616580698</v>
      </c>
      <c r="M162" s="71">
        <v>105.1598449209316</v>
      </c>
      <c r="N162" s="71">
        <v>116.66306065559451</v>
      </c>
      <c r="O162" s="71">
        <v>89.770386664560235</v>
      </c>
      <c r="P162" s="71">
        <v>32.413847568225798</v>
      </c>
      <c r="Q162" s="71">
        <v>4.9650680316667701</v>
      </c>
      <c r="R162" s="71">
        <v>0</v>
      </c>
      <c r="S162" s="71">
        <v>11.467384073036889</v>
      </c>
      <c r="T162" s="72"/>
      <c r="U162" s="71">
        <v>10025735</v>
      </c>
      <c r="V162" s="71">
        <v>2306</v>
      </c>
      <c r="W162" s="71">
        <v>113</v>
      </c>
      <c r="X162" s="71">
        <v>24006</v>
      </c>
      <c r="Y162" s="71">
        <v>31400</v>
      </c>
      <c r="Z162" s="71">
        <v>45592</v>
      </c>
      <c r="AA162" s="71">
        <v>6361</v>
      </c>
      <c r="AB162" s="71">
        <v>81610</v>
      </c>
      <c r="AC162" s="71">
        <v>0</v>
      </c>
      <c r="AD162" s="71">
        <v>11.467384073036889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59.832000000000001</v>
      </c>
      <c r="BK162" s="71">
        <v>0</v>
      </c>
      <c r="BL162" s="71">
        <v>28.924999999999997</v>
      </c>
      <c r="BM162" s="71">
        <v>0</v>
      </c>
      <c r="BN162" s="72"/>
      <c r="BO162" s="71">
        <v>0</v>
      </c>
      <c r="BP162" s="71">
        <v>0</v>
      </c>
      <c r="BQ162" s="71">
        <v>7</v>
      </c>
      <c r="BR162" s="71">
        <v>0</v>
      </c>
      <c r="BS162" s="71">
        <v>4</v>
      </c>
      <c r="BT162" s="71">
        <v>0</v>
      </c>
      <c r="BU162"/>
      <c r="BV162" s="70">
        <v>88.757000000000005</v>
      </c>
      <c r="BW162" s="70">
        <v>0</v>
      </c>
      <c r="BX162" s="70">
        <v>0</v>
      </c>
      <c r="BY162" s="70">
        <v>0</v>
      </c>
      <c r="BZ162" s="70">
        <v>0</v>
      </c>
      <c r="CA162" s="70">
        <v>0</v>
      </c>
      <c r="CB162" s="70">
        <v>0</v>
      </c>
      <c r="CC162" s="70">
        <v>0</v>
      </c>
      <c r="CD162" s="70">
        <v>0</v>
      </c>
    </row>
    <row r="163" spans="1:82">
      <c r="A163" s="70" t="s">
        <v>1898</v>
      </c>
      <c r="B163" s="70">
        <v>365</v>
      </c>
      <c r="C163" s="70">
        <v>8</v>
      </c>
      <c r="D163" s="70">
        <v>22</v>
      </c>
      <c r="E163" s="70">
        <v>2011</v>
      </c>
      <c r="F163" s="70" t="s">
        <v>178</v>
      </c>
      <c r="G163" s="70" t="s">
        <v>1890</v>
      </c>
      <c r="H163" s="70" t="s">
        <v>1891</v>
      </c>
      <c r="I163" s="148"/>
      <c r="J163" s="71">
        <v>120.470529024228</v>
      </c>
      <c r="K163" s="71">
        <v>5.4316086983372927</v>
      </c>
      <c r="L163" s="71">
        <v>5.1195485594275629</v>
      </c>
      <c r="M163" s="71">
        <v>113.8905293397132</v>
      </c>
      <c r="N163" s="71">
        <v>120.4791019601918</v>
      </c>
      <c r="O163" s="71">
        <v>89.87158758393889</v>
      </c>
      <c r="P163" s="71">
        <v>31.50188196133784</v>
      </c>
      <c r="Q163" s="71">
        <v>5.8449054577420103</v>
      </c>
      <c r="R163" s="71">
        <v>0</v>
      </c>
      <c r="S163" s="71">
        <v>8.5098303700325122</v>
      </c>
      <c r="T163" s="72"/>
      <c r="U163" s="71">
        <v>12212803</v>
      </c>
      <c r="V163" s="71">
        <v>2306</v>
      </c>
      <c r="W163" s="71">
        <v>113</v>
      </c>
      <c r="X163" s="71">
        <v>24006</v>
      </c>
      <c r="Y163" s="71">
        <v>32194</v>
      </c>
      <c r="Z163" s="71">
        <v>46635</v>
      </c>
      <c r="AA163" s="71">
        <v>6366</v>
      </c>
      <c r="AB163" s="71">
        <v>83288</v>
      </c>
      <c r="AC163" s="71">
        <v>0</v>
      </c>
      <c r="AD163" s="71">
        <v>8.5098303700325122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62.305999999999997</v>
      </c>
      <c r="BK163" s="71">
        <v>0</v>
      </c>
      <c r="BL163" s="71">
        <v>28.167999999999999</v>
      </c>
      <c r="BM163" s="71">
        <v>0</v>
      </c>
      <c r="BN163" s="72"/>
      <c r="BO163" s="71">
        <v>0</v>
      </c>
      <c r="BP163" s="71">
        <v>0</v>
      </c>
      <c r="BQ163" s="71">
        <v>7</v>
      </c>
      <c r="BR163" s="71">
        <v>0</v>
      </c>
      <c r="BS163" s="71">
        <v>4</v>
      </c>
      <c r="BT163" s="71">
        <v>0</v>
      </c>
      <c r="BU163"/>
      <c r="BV163" s="70">
        <v>90.474000000000004</v>
      </c>
      <c r="BW163" s="70">
        <v>0</v>
      </c>
      <c r="BX163" s="70">
        <v>0</v>
      </c>
      <c r="BY163" s="70">
        <v>0</v>
      </c>
      <c r="BZ163" s="70">
        <v>0</v>
      </c>
      <c r="CA163" s="70">
        <v>0</v>
      </c>
      <c r="CB163" s="70">
        <v>0</v>
      </c>
      <c r="CC163" s="70">
        <v>0</v>
      </c>
      <c r="CD163" s="70">
        <v>0</v>
      </c>
    </row>
    <row r="164" spans="1:82">
      <c r="A164" s="70" t="s">
        <v>1899</v>
      </c>
      <c r="B164" s="70">
        <v>366</v>
      </c>
      <c r="C164" s="70">
        <v>9</v>
      </c>
      <c r="D164" s="70">
        <v>22</v>
      </c>
      <c r="E164" s="70">
        <v>2012</v>
      </c>
      <c r="F164" s="70" t="s">
        <v>179</v>
      </c>
      <c r="G164" s="70" t="s">
        <v>1890</v>
      </c>
      <c r="H164" s="70" t="s">
        <v>1891</v>
      </c>
      <c r="I164" s="148"/>
      <c r="J164" s="71">
        <v>93.041987530009848</v>
      </c>
      <c r="K164" s="71">
        <v>4.8574792547816106</v>
      </c>
      <c r="L164" s="71">
        <v>4.9870396118688749</v>
      </c>
      <c r="M164" s="71">
        <v>120.3208740069017</v>
      </c>
      <c r="N164" s="71">
        <v>126.23160554002141</v>
      </c>
      <c r="O164" s="71">
        <v>91.074424897513268</v>
      </c>
      <c r="P164" s="71">
        <v>31.442234677564333</v>
      </c>
      <c r="Q164" s="71">
        <v>6.5128521071422103</v>
      </c>
      <c r="R164" s="71">
        <v>0</v>
      </c>
      <c r="S164" s="71">
        <v>9.1530617820659259</v>
      </c>
      <c r="T164" s="72"/>
      <c r="U164" s="71">
        <v>10156223</v>
      </c>
      <c r="V164" s="71">
        <v>2306</v>
      </c>
      <c r="W164" s="71">
        <v>113</v>
      </c>
      <c r="X164" s="71">
        <v>24006</v>
      </c>
      <c r="Y164" s="71">
        <v>33368</v>
      </c>
      <c r="Z164" s="71">
        <v>47634</v>
      </c>
      <c r="AA164" s="71">
        <v>6318</v>
      </c>
      <c r="AB164" s="71">
        <v>85419</v>
      </c>
      <c r="AC164" s="71">
        <v>0</v>
      </c>
      <c r="AD164" s="71">
        <v>9.1530617820659259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65.516000000000005</v>
      </c>
      <c r="BK164" s="71">
        <v>0</v>
      </c>
      <c r="BL164" s="71">
        <v>30.398000000000003</v>
      </c>
      <c r="BM164" s="71">
        <v>0</v>
      </c>
      <c r="BN164" s="72"/>
      <c r="BO164" s="71">
        <v>0</v>
      </c>
      <c r="BP164" s="71">
        <v>0</v>
      </c>
      <c r="BQ164" s="71">
        <v>7</v>
      </c>
      <c r="BR164" s="71">
        <v>0</v>
      </c>
      <c r="BS164" s="71">
        <v>4</v>
      </c>
      <c r="BT164" s="71">
        <v>0</v>
      </c>
      <c r="BU164"/>
      <c r="BV164" s="70">
        <v>95.914000000000001</v>
      </c>
      <c r="BW164" s="70">
        <v>0</v>
      </c>
      <c r="BX164" s="70">
        <v>0</v>
      </c>
      <c r="BY164" s="70">
        <v>0</v>
      </c>
      <c r="BZ164" s="70">
        <v>0</v>
      </c>
      <c r="CA164" s="70">
        <v>0</v>
      </c>
      <c r="CB164" s="70">
        <v>0</v>
      </c>
      <c r="CC164" s="70">
        <v>0</v>
      </c>
      <c r="CD164" s="70">
        <v>0</v>
      </c>
    </row>
    <row r="165" spans="1:82">
      <c r="A165" s="70" t="s">
        <v>1900</v>
      </c>
      <c r="B165" s="70">
        <v>367</v>
      </c>
      <c r="C165" s="70">
        <v>10</v>
      </c>
      <c r="D165" s="70">
        <v>22</v>
      </c>
      <c r="E165" s="70">
        <v>2013</v>
      </c>
      <c r="F165" s="70" t="s">
        <v>180</v>
      </c>
      <c r="G165" s="70" t="s">
        <v>1890</v>
      </c>
      <c r="H165" s="70" t="s">
        <v>1891</v>
      </c>
      <c r="I165" s="148"/>
      <c r="J165" s="71">
        <v>89.761948078329453</v>
      </c>
      <c r="K165" s="71">
        <v>4.1277935637752696</v>
      </c>
      <c r="L165" s="71">
        <v>4.6016329613005276</v>
      </c>
      <c r="M165" s="71">
        <v>119.7873214080543</v>
      </c>
      <c r="N165" s="71">
        <v>114.8747127744162</v>
      </c>
      <c r="O165" s="71">
        <v>89.566723013153108</v>
      </c>
      <c r="P165" s="71">
        <v>31.670607252085677</v>
      </c>
      <c r="Q165" s="71">
        <v>6.6467966044870703</v>
      </c>
      <c r="R165" s="71">
        <v>0</v>
      </c>
      <c r="S165" s="71">
        <v>8.7667999216307191</v>
      </c>
      <c r="T165" s="72"/>
      <c r="U165" s="71">
        <v>10106809</v>
      </c>
      <c r="V165" s="71">
        <v>2306</v>
      </c>
      <c r="W165" s="71">
        <v>113</v>
      </c>
      <c r="X165" s="71">
        <v>24006</v>
      </c>
      <c r="Y165" s="71">
        <v>33604</v>
      </c>
      <c r="Z165" s="71">
        <v>48937</v>
      </c>
      <c r="AA165" s="71">
        <v>6340</v>
      </c>
      <c r="AB165" s="71">
        <v>85926</v>
      </c>
      <c r="AC165" s="71">
        <v>0</v>
      </c>
      <c r="AD165" s="71">
        <v>8.7667999216307191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65.474999999999994</v>
      </c>
      <c r="BK165" s="71">
        <v>0</v>
      </c>
      <c r="BL165" s="71">
        <v>25.260999999999999</v>
      </c>
      <c r="BM165" s="71">
        <v>0</v>
      </c>
      <c r="BN165" s="72"/>
      <c r="BO165" s="71">
        <v>0</v>
      </c>
      <c r="BP165" s="71">
        <v>0</v>
      </c>
      <c r="BQ165" s="71">
        <v>7</v>
      </c>
      <c r="BR165" s="71">
        <v>0</v>
      </c>
      <c r="BS165" s="71">
        <v>3</v>
      </c>
      <c r="BT165" s="71">
        <v>0</v>
      </c>
      <c r="BU165"/>
      <c r="BV165" s="70">
        <v>90.736000000000004</v>
      </c>
      <c r="BW165" s="70">
        <v>0</v>
      </c>
      <c r="BX165" s="70">
        <v>0</v>
      </c>
      <c r="BY165" s="70">
        <v>0</v>
      </c>
      <c r="BZ165" s="70">
        <v>0</v>
      </c>
      <c r="CA165" s="70">
        <v>0</v>
      </c>
      <c r="CB165" s="70">
        <v>0</v>
      </c>
      <c r="CC165" s="70">
        <v>0</v>
      </c>
      <c r="CD165" s="70">
        <v>0</v>
      </c>
    </row>
    <row r="166" spans="1:82">
      <c r="A166" s="70" t="s">
        <v>1901</v>
      </c>
      <c r="B166" s="70">
        <v>368</v>
      </c>
      <c r="C166" s="70">
        <v>11</v>
      </c>
      <c r="D166" s="70">
        <v>22</v>
      </c>
      <c r="E166" s="70">
        <v>2014</v>
      </c>
      <c r="F166" s="70" t="s">
        <v>181</v>
      </c>
      <c r="G166" s="70" t="s">
        <v>1890</v>
      </c>
      <c r="H166" s="70" t="s">
        <v>1891</v>
      </c>
      <c r="I166" s="148"/>
      <c r="J166" s="71">
        <v>83.660337329795823</v>
      </c>
      <c r="K166" s="71">
        <v>4.0008087526068108</v>
      </c>
      <c r="L166" s="71">
        <v>3.5271427906355681</v>
      </c>
      <c r="M166" s="71">
        <v>123.0613775820831</v>
      </c>
      <c r="N166" s="71">
        <v>112.2058269824133</v>
      </c>
      <c r="O166" s="71">
        <v>85.968605881190285</v>
      </c>
      <c r="P166" s="71">
        <v>32.02603673578723</v>
      </c>
      <c r="Q166" s="71">
        <v>6.4540946767924199</v>
      </c>
      <c r="R166" s="71">
        <v>0</v>
      </c>
      <c r="S166" s="71">
        <v>5.6109987037844444</v>
      </c>
      <c r="T166" s="72"/>
      <c r="U166" s="71">
        <v>10286100</v>
      </c>
      <c r="V166" s="71">
        <v>1936</v>
      </c>
      <c r="W166" s="71">
        <v>74</v>
      </c>
      <c r="X166" s="71">
        <v>26420</v>
      </c>
      <c r="Y166" s="71">
        <v>34230</v>
      </c>
      <c r="Z166" s="71">
        <v>49471</v>
      </c>
      <c r="AA166" s="71">
        <v>6378</v>
      </c>
      <c r="AB166" s="71">
        <v>86962</v>
      </c>
      <c r="AC166" s="71">
        <v>0</v>
      </c>
      <c r="AD166" s="71">
        <v>5.6109987037844444</v>
      </c>
      <c r="AE166" s="72"/>
      <c r="AF166" s="71"/>
      <c r="AG166" s="71"/>
      <c r="AH166" s="71"/>
      <c r="AI166" s="71"/>
      <c r="AJ166" s="71"/>
      <c r="AK166" s="71"/>
      <c r="AL166" s="71"/>
      <c r="AM166" s="71"/>
      <c r="AN166" s="71"/>
      <c r="AO166" s="71"/>
      <c r="AP166" s="71"/>
      <c r="AQ166" s="72"/>
      <c r="AR166" s="71">
        <v>2105</v>
      </c>
      <c r="AS166" s="71">
        <v>236</v>
      </c>
      <c r="AT166" s="71">
        <v>0</v>
      </c>
      <c r="AU166" s="71">
        <v>0</v>
      </c>
      <c r="AV166" s="71">
        <v>0</v>
      </c>
      <c r="AW166" s="71">
        <v>0</v>
      </c>
      <c r="AX166" s="71"/>
      <c r="AY166" s="72"/>
      <c r="AZ166" s="71">
        <v>8652.2000000000007</v>
      </c>
      <c r="BA166" s="71">
        <v>3883</v>
      </c>
      <c r="BB166" s="71">
        <v>0</v>
      </c>
      <c r="BC166" s="71">
        <v>0</v>
      </c>
      <c r="BD166" s="71">
        <v>0</v>
      </c>
      <c r="BE166" s="71">
        <v>0</v>
      </c>
      <c r="BF166" s="71"/>
      <c r="BG166" s="72"/>
      <c r="BH166" s="71">
        <v>0</v>
      </c>
      <c r="BI166" s="71">
        <v>0</v>
      </c>
      <c r="BJ166" s="71">
        <v>66.525000000000006</v>
      </c>
      <c r="BK166" s="71">
        <v>0</v>
      </c>
      <c r="BL166" s="71">
        <v>29.692999999999998</v>
      </c>
      <c r="BM166" s="71">
        <v>0</v>
      </c>
      <c r="BN166" s="72"/>
      <c r="BO166" s="71">
        <v>0</v>
      </c>
      <c r="BP166" s="71">
        <v>0</v>
      </c>
      <c r="BQ166" s="71">
        <v>7</v>
      </c>
      <c r="BR166" s="71">
        <v>0</v>
      </c>
      <c r="BS166" s="71">
        <v>4</v>
      </c>
      <c r="BT166" s="71">
        <v>0</v>
      </c>
      <c r="BU166"/>
      <c r="BV166" s="70">
        <v>96.218000000000004</v>
      </c>
      <c r="BW166" s="70">
        <v>0</v>
      </c>
      <c r="BX166" s="70">
        <v>0</v>
      </c>
      <c r="BY166" s="70">
        <v>0</v>
      </c>
      <c r="BZ166" s="70">
        <v>0</v>
      </c>
      <c r="CA166" s="70">
        <v>0</v>
      </c>
      <c r="CB166" s="70">
        <v>0</v>
      </c>
      <c r="CC166" s="70">
        <v>0</v>
      </c>
      <c r="CD166" s="70">
        <v>0</v>
      </c>
    </row>
    <row r="167" spans="1:82">
      <c r="A167" s="70" t="s">
        <v>1902</v>
      </c>
      <c r="B167" s="70">
        <v>369</v>
      </c>
      <c r="C167" s="70">
        <v>12</v>
      </c>
      <c r="D167" s="70">
        <v>22</v>
      </c>
      <c r="E167" s="70">
        <v>2015</v>
      </c>
      <c r="F167" s="70" t="s">
        <v>182</v>
      </c>
      <c r="G167" s="70" t="s">
        <v>1890</v>
      </c>
      <c r="H167" s="70" t="s">
        <v>1891</v>
      </c>
      <c r="I167" s="148"/>
      <c r="J167" s="71">
        <v>69.647173311472855</v>
      </c>
      <c r="K167" s="71">
        <v>3.879349078579061</v>
      </c>
      <c r="L167" s="71">
        <v>4.1450472017484392</v>
      </c>
      <c r="M167" s="71">
        <v>117.3076819876415</v>
      </c>
      <c r="N167" s="71">
        <v>102.64449232240941</v>
      </c>
      <c r="O167" s="71">
        <v>87.116461265220636</v>
      </c>
      <c r="P167" s="71">
        <v>32.046313880085719</v>
      </c>
      <c r="Q167" s="71">
        <v>6.39530134592483</v>
      </c>
      <c r="R167" s="71">
        <v>0</v>
      </c>
      <c r="S167" s="71">
        <v>7.9719483919419529</v>
      </c>
      <c r="T167" s="72"/>
      <c r="U167" s="71">
        <v>9815311</v>
      </c>
      <c r="V167" s="71">
        <v>1936</v>
      </c>
      <c r="W167" s="71">
        <v>74</v>
      </c>
      <c r="X167" s="71">
        <v>26420</v>
      </c>
      <c r="Y167" s="71">
        <v>34821</v>
      </c>
      <c r="Z167" s="71">
        <v>50614</v>
      </c>
      <c r="AA167" s="71">
        <v>6377</v>
      </c>
      <c r="AB167" s="71">
        <v>88024</v>
      </c>
      <c r="AC167" s="71">
        <v>0</v>
      </c>
      <c r="AD167" s="71">
        <v>7.9719483919419529</v>
      </c>
      <c r="AE167" s="72"/>
      <c r="AF167" s="71">
        <v>51792302.717504703</v>
      </c>
      <c r="AG167" s="71">
        <v>3218668.6582250139</v>
      </c>
      <c r="AH167" s="71">
        <v>839789.7652423681</v>
      </c>
      <c r="AI167" s="71">
        <v>158791788.7612991</v>
      </c>
      <c r="AJ167" s="71">
        <v>152393236.4245604</v>
      </c>
      <c r="AK167" s="71">
        <v>0</v>
      </c>
      <c r="AL167" s="71">
        <v>0</v>
      </c>
      <c r="AM167" s="71">
        <v>12063319.95320764</v>
      </c>
      <c r="AN167" s="71">
        <v>0</v>
      </c>
      <c r="AO167" s="71">
        <v>0</v>
      </c>
      <c r="AP167" s="71">
        <v>379099106.28003919</v>
      </c>
      <c r="AQ167" s="72"/>
      <c r="AR167" s="71">
        <v>2363</v>
      </c>
      <c r="AS167" s="71">
        <v>316</v>
      </c>
      <c r="AT167" s="71">
        <v>0</v>
      </c>
      <c r="AU167" s="71">
        <v>0</v>
      </c>
      <c r="AV167" s="71">
        <v>0</v>
      </c>
      <c r="AW167" s="71">
        <v>0</v>
      </c>
      <c r="AX167" s="71"/>
      <c r="AY167" s="72"/>
      <c r="AZ167" s="71">
        <v>9822.2999999999993</v>
      </c>
      <c r="BA167" s="71">
        <v>6290.7</v>
      </c>
      <c r="BB167" s="71">
        <v>0</v>
      </c>
      <c r="BC167" s="71">
        <v>0</v>
      </c>
      <c r="BD167" s="71">
        <v>0</v>
      </c>
      <c r="BE167" s="71">
        <v>0</v>
      </c>
      <c r="BF167" s="71"/>
      <c r="BG167" s="72"/>
      <c r="BH167" s="71">
        <v>0</v>
      </c>
      <c r="BI167" s="71">
        <v>0</v>
      </c>
      <c r="BJ167" s="71">
        <v>60.713000000000001</v>
      </c>
      <c r="BK167" s="71">
        <v>0</v>
      </c>
      <c r="BL167" s="71">
        <v>29.564</v>
      </c>
      <c r="BM167" s="71">
        <v>0</v>
      </c>
      <c r="BN167" s="72"/>
      <c r="BO167" s="71">
        <v>0</v>
      </c>
      <c r="BP167" s="71">
        <v>0</v>
      </c>
      <c r="BQ167" s="71">
        <v>6</v>
      </c>
      <c r="BR167" s="71">
        <v>0</v>
      </c>
      <c r="BS167" s="71">
        <v>4</v>
      </c>
      <c r="BT167" s="71">
        <v>0</v>
      </c>
      <c r="BU167"/>
      <c r="BV167" s="70">
        <v>90.277000000000001</v>
      </c>
      <c r="BW167" s="70">
        <v>0</v>
      </c>
      <c r="BX167" s="70">
        <v>0</v>
      </c>
      <c r="BY167" s="70">
        <v>0</v>
      </c>
      <c r="BZ167" s="70">
        <v>0</v>
      </c>
      <c r="CA167" s="70">
        <v>0</v>
      </c>
      <c r="CB167" s="70">
        <v>0</v>
      </c>
      <c r="CC167" s="70">
        <v>0</v>
      </c>
      <c r="CD167" s="70">
        <v>0</v>
      </c>
    </row>
    <row r="168" spans="1:82">
      <c r="A168" s="70" t="s">
        <v>1903</v>
      </c>
      <c r="B168" s="70">
        <v>370</v>
      </c>
      <c r="C168" s="70">
        <v>13</v>
      </c>
      <c r="D168" s="70">
        <v>22</v>
      </c>
      <c r="E168" s="70">
        <v>2016</v>
      </c>
      <c r="F168" s="70" t="s">
        <v>155</v>
      </c>
      <c r="G168" s="70" t="s">
        <v>1890</v>
      </c>
      <c r="H168" s="70" t="s">
        <v>1891</v>
      </c>
      <c r="I168" s="148"/>
      <c r="J168" s="71">
        <v>77.471317380072762</v>
      </c>
      <c r="K168" s="71">
        <v>3.9041335989439121</v>
      </c>
      <c r="L168" s="71">
        <v>4.3887393151234866</v>
      </c>
      <c r="M168" s="71">
        <v>101.76963336650952</v>
      </c>
      <c r="N168" s="71">
        <v>102.83213574056676</v>
      </c>
      <c r="O168" s="71">
        <v>87.646636609235145</v>
      </c>
      <c r="P168" s="71">
        <v>32.242478754426926</v>
      </c>
      <c r="Q168" s="71">
        <v>6.2868861670169025</v>
      </c>
      <c r="R168" s="71">
        <v>0</v>
      </c>
      <c r="S168" s="71">
        <v>8.4282491674377766</v>
      </c>
      <c r="T168" s="72"/>
      <c r="U168" s="71">
        <v>10121008</v>
      </c>
      <c r="V168" s="71">
        <v>1936</v>
      </c>
      <c r="W168" s="71">
        <v>74</v>
      </c>
      <c r="X168" s="71">
        <v>26420</v>
      </c>
      <c r="Y168" s="71">
        <v>35411</v>
      </c>
      <c r="Z168" s="71">
        <v>51548</v>
      </c>
      <c r="AA168" s="71">
        <v>6636</v>
      </c>
      <c r="AB168" s="71">
        <v>89009</v>
      </c>
      <c r="AC168" s="71">
        <v>0</v>
      </c>
      <c r="AD168" s="71">
        <v>8.4282491674377766</v>
      </c>
      <c r="AE168" s="72"/>
      <c r="AF168" s="71">
        <v>54546837.163345151</v>
      </c>
      <c r="AG168" s="71">
        <v>3056578.8805542812</v>
      </c>
      <c r="AH168" s="71">
        <v>675415.20474007702</v>
      </c>
      <c r="AI168" s="71">
        <v>157434484.37043419</v>
      </c>
      <c r="AJ168" s="71">
        <v>147426170.55655831</v>
      </c>
      <c r="AK168" s="71">
        <v>0</v>
      </c>
      <c r="AL168" s="71">
        <v>0</v>
      </c>
      <c r="AM168" s="71">
        <v>12207786.961325981</v>
      </c>
      <c r="AN168" s="71">
        <v>0</v>
      </c>
      <c r="AO168" s="71">
        <v>0</v>
      </c>
      <c r="AP168" s="71">
        <v>375347273.136958</v>
      </c>
      <c r="AQ168" s="72"/>
      <c r="AR168" s="71">
        <v>2595</v>
      </c>
      <c r="AS168" s="71">
        <v>365</v>
      </c>
      <c r="AT168" s="71">
        <v>0</v>
      </c>
      <c r="AU168" s="71">
        <v>0</v>
      </c>
      <c r="AV168" s="71">
        <v>0</v>
      </c>
      <c r="AW168" s="71">
        <v>0</v>
      </c>
      <c r="AX168" s="71"/>
      <c r="AY168" s="72"/>
      <c r="AZ168" s="71">
        <v>10936.3</v>
      </c>
      <c r="BA168" s="71">
        <v>7413.7</v>
      </c>
      <c r="BB168" s="71">
        <v>0</v>
      </c>
      <c r="BC168" s="71">
        <v>0</v>
      </c>
      <c r="BD168" s="71">
        <v>0</v>
      </c>
      <c r="BE168" s="71">
        <v>0</v>
      </c>
      <c r="BF168" s="71"/>
      <c r="BG168" s="72"/>
      <c r="BH168" s="71">
        <v>0</v>
      </c>
      <c r="BI168" s="71">
        <v>0</v>
      </c>
      <c r="BJ168" s="71">
        <v>56.042000000000002</v>
      </c>
      <c r="BK168" s="71">
        <v>0</v>
      </c>
      <c r="BL168" s="71">
        <v>28.334000000000003</v>
      </c>
      <c r="BM168" s="71">
        <v>0</v>
      </c>
      <c r="BN168" s="72"/>
      <c r="BO168" s="71">
        <v>0</v>
      </c>
      <c r="BP168" s="71">
        <v>0</v>
      </c>
      <c r="BQ168" s="71">
        <v>6</v>
      </c>
      <c r="BR168" s="71">
        <v>0</v>
      </c>
      <c r="BS168" s="71">
        <v>4</v>
      </c>
      <c r="BT168" s="71">
        <v>0</v>
      </c>
      <c r="BU168"/>
      <c r="BV168" s="70">
        <v>84.376000000000005</v>
      </c>
      <c r="BW168" s="70">
        <v>0</v>
      </c>
      <c r="BX168" s="70">
        <v>0</v>
      </c>
      <c r="BY168" s="70">
        <v>0</v>
      </c>
      <c r="BZ168" s="70">
        <v>0</v>
      </c>
      <c r="CA168" s="70">
        <v>0</v>
      </c>
      <c r="CB168" s="70">
        <v>0</v>
      </c>
      <c r="CC168" s="70">
        <v>0</v>
      </c>
      <c r="CD168" s="70">
        <v>0</v>
      </c>
    </row>
    <row r="169" spans="1:82">
      <c r="A169" s="70" t="s">
        <v>1904</v>
      </c>
      <c r="B169" s="70">
        <v>371</v>
      </c>
      <c r="C169" s="70">
        <v>14</v>
      </c>
      <c r="D169" s="70">
        <v>22</v>
      </c>
      <c r="E169" s="70">
        <v>2017</v>
      </c>
      <c r="F169" s="70" t="s">
        <v>156</v>
      </c>
      <c r="G169" s="70" t="s">
        <v>1890</v>
      </c>
      <c r="H169" s="70" t="s">
        <v>1891</v>
      </c>
      <c r="I169" s="148"/>
      <c r="J169" s="71">
        <v>72.605027655612204</v>
      </c>
      <c r="K169" s="71">
        <v>3.9859539114232114</v>
      </c>
      <c r="L169" s="71">
        <v>4.0826866042739036</v>
      </c>
      <c r="M169" s="71">
        <v>100.85663980468868</v>
      </c>
      <c r="N169" s="71">
        <v>107.14934712870917</v>
      </c>
      <c r="O169" s="71">
        <v>87.85722093832338</v>
      </c>
      <c r="P169" s="71">
        <v>32.559652080775017</v>
      </c>
      <c r="Q169" s="71">
        <v>6.1370014702506097</v>
      </c>
      <c r="R169" s="71">
        <v>0</v>
      </c>
      <c r="S169" s="71">
        <v>11.232427959976569</v>
      </c>
      <c r="T169" s="72"/>
      <c r="U169" s="71">
        <v>10106213</v>
      </c>
      <c r="V169" s="71">
        <v>1936</v>
      </c>
      <c r="W169" s="71">
        <v>74</v>
      </c>
      <c r="X169" s="71">
        <v>26420</v>
      </c>
      <c r="Y169" s="71">
        <v>36070</v>
      </c>
      <c r="Z169" s="71">
        <v>52529</v>
      </c>
      <c r="AA169" s="71">
        <v>6744</v>
      </c>
      <c r="AB169" s="71">
        <v>89850</v>
      </c>
      <c r="AC169" s="71">
        <v>0</v>
      </c>
      <c r="AD169" s="71">
        <v>11.232427959976571</v>
      </c>
      <c r="AE169" s="72"/>
      <c r="AF169" s="71">
        <v>54527788.600730412</v>
      </c>
      <c r="AG169" s="71">
        <v>3163454.206569694</v>
      </c>
      <c r="AH169" s="71">
        <v>860731.96790108888</v>
      </c>
      <c r="AI169" s="71">
        <v>159970963.8517758</v>
      </c>
      <c r="AJ169" s="71">
        <v>158549241.13495049</v>
      </c>
      <c r="AK169" s="71">
        <v>0</v>
      </c>
      <c r="AL169" s="71">
        <v>0</v>
      </c>
      <c r="AM169" s="71">
        <v>12342414.363462299</v>
      </c>
      <c r="AN169" s="71">
        <v>0</v>
      </c>
      <c r="AO169" s="71">
        <v>0</v>
      </c>
      <c r="AP169" s="71">
        <v>389414594.12538981</v>
      </c>
      <c r="AQ169" s="72"/>
      <c r="AR169" s="71">
        <v>2762</v>
      </c>
      <c r="AS169" s="71">
        <v>405</v>
      </c>
      <c r="AT169" s="71">
        <v>0</v>
      </c>
      <c r="AU169" s="71">
        <v>0</v>
      </c>
      <c r="AV169" s="71">
        <v>0</v>
      </c>
      <c r="AW169" s="71">
        <v>0</v>
      </c>
      <c r="AX169" s="71"/>
      <c r="AY169" s="72"/>
      <c r="AZ169" s="71">
        <v>11763.3</v>
      </c>
      <c r="BA169" s="71">
        <v>8023.3000000000011</v>
      </c>
      <c r="BB169" s="71">
        <v>0</v>
      </c>
      <c r="BC169" s="71">
        <v>0</v>
      </c>
      <c r="BD169" s="71">
        <v>0</v>
      </c>
      <c r="BE169" s="71">
        <v>0</v>
      </c>
      <c r="BF169" s="71"/>
      <c r="BG169" s="72"/>
      <c r="BH169" s="71">
        <v>0</v>
      </c>
      <c r="BI169" s="71">
        <v>0</v>
      </c>
      <c r="BJ169" s="71">
        <v>61.591000000000001</v>
      </c>
      <c r="BK169" s="71">
        <v>0</v>
      </c>
      <c r="BL169" s="71">
        <v>32.734999999999999</v>
      </c>
      <c r="BM169" s="71">
        <v>0</v>
      </c>
      <c r="BN169" s="72"/>
      <c r="BO169" s="71">
        <v>0</v>
      </c>
      <c r="BP169" s="71">
        <v>0</v>
      </c>
      <c r="BQ169" s="71">
        <v>6</v>
      </c>
      <c r="BR169" s="71">
        <v>0</v>
      </c>
      <c r="BS169" s="71">
        <v>4</v>
      </c>
      <c r="BT169" s="71">
        <v>0</v>
      </c>
      <c r="BU169"/>
      <c r="BV169" s="70">
        <v>94.325999999999993</v>
      </c>
      <c r="BW169" s="70">
        <v>0</v>
      </c>
      <c r="BX169" s="70">
        <v>0</v>
      </c>
      <c r="BY169" s="70">
        <v>0</v>
      </c>
      <c r="BZ169" s="70">
        <v>0</v>
      </c>
      <c r="CA169" s="70">
        <v>0</v>
      </c>
      <c r="CB169" s="70">
        <v>0</v>
      </c>
      <c r="CC169" s="70">
        <v>0</v>
      </c>
      <c r="CD169" s="70">
        <v>0</v>
      </c>
    </row>
    <row r="170" spans="1:82">
      <c r="A170" s="70" t="s">
        <v>1905</v>
      </c>
      <c r="B170" s="70">
        <v>372</v>
      </c>
      <c r="C170" s="70">
        <v>15</v>
      </c>
      <c r="D170" s="70">
        <v>22</v>
      </c>
      <c r="E170" s="70">
        <v>2018</v>
      </c>
      <c r="F170" s="70" t="s">
        <v>183</v>
      </c>
      <c r="G170" s="70" t="s">
        <v>1890</v>
      </c>
      <c r="H170" s="70" t="s">
        <v>1891</v>
      </c>
      <c r="I170" s="148"/>
      <c r="J170" s="71">
        <v>77.567308326959548</v>
      </c>
      <c r="K170" s="71">
        <v>3.7212869136593087</v>
      </c>
      <c r="L170" s="71">
        <v>3.8019462785173914</v>
      </c>
      <c r="M170" s="71">
        <v>102.42575039458472</v>
      </c>
      <c r="N170" s="71">
        <v>98.947824098038126</v>
      </c>
      <c r="O170" s="71">
        <v>87.25361228321465</v>
      </c>
      <c r="P170" s="71">
        <v>32.899949614112899</v>
      </c>
      <c r="Q170" s="71">
        <v>5.7532050075874404</v>
      </c>
      <c r="R170" s="71">
        <v>0</v>
      </c>
      <c r="S170" s="71">
        <v>12.182596068650744</v>
      </c>
      <c r="T170" s="72"/>
      <c r="U170" s="71">
        <v>11267442</v>
      </c>
      <c r="V170" s="71">
        <v>1936</v>
      </c>
      <c r="W170" s="71">
        <v>74</v>
      </c>
      <c r="X170" s="71">
        <v>26420</v>
      </c>
      <c r="Y170" s="71">
        <v>36720</v>
      </c>
      <c r="Z170" s="71">
        <v>53167</v>
      </c>
      <c r="AA170" s="71">
        <v>6883</v>
      </c>
      <c r="AB170" s="71">
        <v>90772</v>
      </c>
      <c r="AC170" s="71">
        <v>0</v>
      </c>
      <c r="AD170" s="71">
        <v>12.18259606865074</v>
      </c>
      <c r="AE170" s="72"/>
      <c r="AF170" s="71">
        <v>58610051.685049027</v>
      </c>
      <c r="AG170" s="71">
        <v>2810422.6609241562</v>
      </c>
      <c r="AH170" s="71">
        <v>811723.91239723284</v>
      </c>
      <c r="AI170" s="71">
        <v>154352809.79678741</v>
      </c>
      <c r="AJ170" s="71">
        <v>144593401.95352799</v>
      </c>
      <c r="AK170" s="71">
        <v>0</v>
      </c>
      <c r="AL170" s="71">
        <v>0</v>
      </c>
      <c r="AM170" s="71">
        <v>12494866.62151779</v>
      </c>
      <c r="AN170" s="71">
        <v>0</v>
      </c>
      <c r="AO170" s="71">
        <v>0</v>
      </c>
      <c r="AP170" s="71">
        <v>373673276.6302036</v>
      </c>
      <c r="AQ170" s="72"/>
      <c r="AR170" s="71">
        <v>2929</v>
      </c>
      <c r="AS170" s="71">
        <v>442</v>
      </c>
      <c r="AT170" s="71">
        <v>0</v>
      </c>
      <c r="AU170" s="71">
        <v>0</v>
      </c>
      <c r="AV170" s="71">
        <v>0</v>
      </c>
      <c r="AW170" s="71">
        <v>0</v>
      </c>
      <c r="AX170" s="71"/>
      <c r="AY170" s="72"/>
      <c r="AZ170" s="71">
        <v>12587.400000000001</v>
      </c>
      <c r="BA170" s="71">
        <v>8538.5</v>
      </c>
      <c r="BB170" s="71">
        <v>0</v>
      </c>
      <c r="BC170" s="71">
        <v>0</v>
      </c>
      <c r="BD170" s="71">
        <v>0</v>
      </c>
      <c r="BE170" s="71">
        <v>0</v>
      </c>
      <c r="BF170" s="71"/>
      <c r="BG170" s="72"/>
      <c r="BH170" s="71">
        <v>0</v>
      </c>
      <c r="BI170" s="71">
        <v>0</v>
      </c>
      <c r="BJ170" s="71">
        <v>62.47</v>
      </c>
      <c r="BK170" s="71">
        <v>0</v>
      </c>
      <c r="BL170" s="71">
        <v>37.784999999999997</v>
      </c>
      <c r="BM170" s="71">
        <v>0</v>
      </c>
      <c r="BN170" s="72"/>
      <c r="BO170" s="71">
        <v>0</v>
      </c>
      <c r="BP170" s="71">
        <v>0</v>
      </c>
      <c r="BQ170" s="71">
        <v>5</v>
      </c>
      <c r="BR170" s="71">
        <v>0</v>
      </c>
      <c r="BS170" s="71">
        <v>5</v>
      </c>
      <c r="BT170" s="71">
        <v>0</v>
      </c>
      <c r="BU170"/>
      <c r="BV170" s="70">
        <v>100.255</v>
      </c>
      <c r="BW170" s="70">
        <v>0</v>
      </c>
      <c r="BX170" s="70">
        <v>0</v>
      </c>
      <c r="BY170" s="70">
        <v>0</v>
      </c>
      <c r="BZ170" s="70">
        <v>0</v>
      </c>
      <c r="CA170" s="70">
        <v>0</v>
      </c>
      <c r="CB170" s="70">
        <v>0</v>
      </c>
      <c r="CC170" s="70">
        <v>0</v>
      </c>
      <c r="CD170" s="70">
        <v>0</v>
      </c>
    </row>
    <row r="171" spans="1:82">
      <c r="A171" s="70" t="s">
        <v>1906</v>
      </c>
      <c r="B171" s="70">
        <v>373</v>
      </c>
      <c r="C171" s="70">
        <v>16</v>
      </c>
      <c r="D171" s="70">
        <v>22</v>
      </c>
      <c r="E171" s="70">
        <v>2019</v>
      </c>
      <c r="F171" s="70" t="s">
        <v>158</v>
      </c>
      <c r="G171" s="70" t="s">
        <v>1890</v>
      </c>
      <c r="H171" s="70" t="s">
        <v>1891</v>
      </c>
      <c r="I171" s="148"/>
      <c r="J171" s="71">
        <v>73.002678990210356</v>
      </c>
      <c r="K171" s="71">
        <v>3.3388383045905301</v>
      </c>
      <c r="L171" s="71">
        <v>3.8223817394598902</v>
      </c>
      <c r="M171" s="71">
        <v>97.638141832598308</v>
      </c>
      <c r="N171" s="71">
        <v>97.742062515860042</v>
      </c>
      <c r="O171" s="71">
        <v>85.4381380391156</v>
      </c>
      <c r="P171" s="71">
        <v>33.268463524371192</v>
      </c>
      <c r="Q171" s="71">
        <v>5.6488917868358701</v>
      </c>
      <c r="R171" s="71">
        <v>0</v>
      </c>
      <c r="S171" s="71">
        <v>9.9168551960344136</v>
      </c>
      <c r="T171" s="72"/>
      <c r="U171" s="71">
        <v>11097197</v>
      </c>
      <c r="V171" s="71">
        <v>1936</v>
      </c>
      <c r="W171" s="71">
        <v>74</v>
      </c>
      <c r="X171" s="71">
        <v>26420</v>
      </c>
      <c r="Y171" s="71">
        <v>37370</v>
      </c>
      <c r="Z171" s="71">
        <v>53490</v>
      </c>
      <c r="AA171" s="71">
        <v>6908</v>
      </c>
      <c r="AB171" s="71">
        <v>91539</v>
      </c>
      <c r="AC171" s="71">
        <v>0</v>
      </c>
      <c r="AD171" s="71">
        <v>9.9168551960344136</v>
      </c>
      <c r="AE171" s="72"/>
      <c r="AF171" s="71">
        <v>56093873.54689458</v>
      </c>
      <c r="AG171" s="71">
        <v>2709595.8329571579</v>
      </c>
      <c r="AH171" s="71">
        <v>871857.4042108974</v>
      </c>
      <c r="AI171" s="71">
        <v>159349834.5264172</v>
      </c>
      <c r="AJ171" s="71">
        <v>159202522.47323421</v>
      </c>
      <c r="AK171" s="71">
        <v>0</v>
      </c>
      <c r="AL171" s="71">
        <v>0</v>
      </c>
      <c r="AM171" s="71">
        <v>12466922.694776945</v>
      </c>
      <c r="AN171" s="71">
        <v>0</v>
      </c>
      <c r="AO171" s="71">
        <v>0</v>
      </c>
      <c r="AP171" s="71">
        <v>390694606.47849101</v>
      </c>
      <c r="AQ171" s="72"/>
      <c r="AR171" s="71">
        <v>3125</v>
      </c>
      <c r="AS171" s="71">
        <v>486</v>
      </c>
      <c r="AT171" s="71">
        <v>0</v>
      </c>
      <c r="AU171" s="71">
        <v>0</v>
      </c>
      <c r="AV171" s="71">
        <v>0</v>
      </c>
      <c r="AW171" s="71">
        <v>0</v>
      </c>
      <c r="AX171" s="71"/>
      <c r="AY171" s="72"/>
      <c r="AZ171" s="71">
        <v>13586.09999999998</v>
      </c>
      <c r="BA171" s="71">
        <v>9984.0000000000018</v>
      </c>
      <c r="BB171" s="71">
        <v>0</v>
      </c>
      <c r="BC171" s="71">
        <v>0</v>
      </c>
      <c r="BD171" s="71">
        <v>0</v>
      </c>
      <c r="BE171" s="71">
        <v>0</v>
      </c>
      <c r="BF171" s="71"/>
      <c r="BG171" s="72"/>
      <c r="BH171" s="71">
        <v>0</v>
      </c>
      <c r="BI171" s="71">
        <v>0</v>
      </c>
      <c r="BJ171" s="71">
        <v>55.122</v>
      </c>
      <c r="BK171" s="71">
        <v>0</v>
      </c>
      <c r="BL171" s="71">
        <v>36.305</v>
      </c>
      <c r="BM171" s="71">
        <v>0</v>
      </c>
      <c r="BN171" s="72"/>
      <c r="BO171" s="71">
        <v>0</v>
      </c>
      <c r="BP171" s="71">
        <v>0</v>
      </c>
      <c r="BQ171" s="71">
        <v>5</v>
      </c>
      <c r="BR171" s="71">
        <v>0</v>
      </c>
      <c r="BS171" s="71">
        <v>5</v>
      </c>
      <c r="BT171" s="71">
        <v>0</v>
      </c>
      <c r="BU171"/>
      <c r="BV171" s="70">
        <v>91.427000000000007</v>
      </c>
      <c r="BW171" s="70">
        <v>0</v>
      </c>
      <c r="BX171" s="70">
        <v>0</v>
      </c>
      <c r="BY171" s="70">
        <v>0</v>
      </c>
      <c r="BZ171" s="70">
        <v>0</v>
      </c>
      <c r="CA171" s="70">
        <v>0</v>
      </c>
      <c r="CB171" s="70">
        <v>0</v>
      </c>
      <c r="CC171" s="70">
        <v>0</v>
      </c>
      <c r="CD171" s="70">
        <v>0</v>
      </c>
    </row>
    <row r="172" spans="1:82">
      <c r="A172" s="70" t="s">
        <v>1907</v>
      </c>
      <c r="B172" s="70">
        <v>374</v>
      </c>
      <c r="C172" s="70">
        <v>17</v>
      </c>
      <c r="D172" s="70">
        <v>22</v>
      </c>
      <c r="E172" s="70">
        <v>2020</v>
      </c>
      <c r="F172" s="70" t="s">
        <v>159</v>
      </c>
      <c r="G172" s="70" t="s">
        <v>1890</v>
      </c>
      <c r="H172" s="70" t="s">
        <v>1891</v>
      </c>
      <c r="I172" s="148"/>
      <c r="J172" s="71">
        <v>66.068409287884222</v>
      </c>
      <c r="K172" s="71">
        <v>3.7679918274024096</v>
      </c>
      <c r="L172" s="71">
        <v>5.228772688928971</v>
      </c>
      <c r="M172" s="71">
        <v>87.001094681967245</v>
      </c>
      <c r="N172" s="71">
        <v>98.344300595888967</v>
      </c>
      <c r="O172" s="71">
        <v>75.873279165094786</v>
      </c>
      <c r="P172" s="71">
        <v>32.129034243030624</v>
      </c>
      <c r="Q172" s="71">
        <v>5.4473812348262101</v>
      </c>
      <c r="R172" s="71">
        <v>0</v>
      </c>
      <c r="S172" s="71">
        <v>10.06635378232229</v>
      </c>
      <c r="T172" s="72"/>
      <c r="U172" s="71">
        <v>9844984</v>
      </c>
      <c r="V172" s="71">
        <v>2037</v>
      </c>
      <c r="W172" s="71">
        <v>112</v>
      </c>
      <c r="X172" s="71">
        <v>26594</v>
      </c>
      <c r="Y172" s="71">
        <v>37967</v>
      </c>
      <c r="Z172" s="71">
        <v>54217</v>
      </c>
      <c r="AA172" s="71">
        <v>7091</v>
      </c>
      <c r="AB172" s="71">
        <v>92390</v>
      </c>
      <c r="AC172" s="71">
        <v>0</v>
      </c>
      <c r="AD172" s="71">
        <v>10.06635378232229</v>
      </c>
      <c r="AE172" s="72"/>
      <c r="AF172" s="71">
        <v>51501642.190381847</v>
      </c>
      <c r="AG172" s="71">
        <v>2906102.6988954535</v>
      </c>
      <c r="AH172" s="71">
        <v>1256561.299759709</v>
      </c>
      <c r="AI172" s="71">
        <v>148113891.6571725</v>
      </c>
      <c r="AJ172" s="71">
        <v>166700513.72616771</v>
      </c>
      <c r="AK172" s="71"/>
      <c r="AL172" s="71"/>
      <c r="AM172" s="71">
        <v>12057921.474309221</v>
      </c>
      <c r="AN172" s="71"/>
      <c r="AO172" s="71"/>
      <c r="AP172" s="71">
        <v>382536633.04668641</v>
      </c>
      <c r="AQ172" s="72"/>
      <c r="AR172" s="71">
        <v>3358</v>
      </c>
      <c r="AS172" s="71">
        <v>491</v>
      </c>
      <c r="AT172" s="71">
        <v>0</v>
      </c>
      <c r="AU172" s="71">
        <v>0</v>
      </c>
      <c r="AV172" s="71">
        <v>0</v>
      </c>
      <c r="AW172" s="71">
        <v>0</v>
      </c>
      <c r="AX172" s="71"/>
      <c r="AY172" s="72"/>
      <c r="AZ172" s="71">
        <v>14824.099999999969</v>
      </c>
      <c r="BA172" s="71">
        <v>10062.4</v>
      </c>
      <c r="BB172" s="71">
        <v>0</v>
      </c>
      <c r="BC172" s="71">
        <v>0</v>
      </c>
      <c r="BD172" s="71">
        <v>0</v>
      </c>
      <c r="BE172" s="71">
        <v>0</v>
      </c>
      <c r="BF172" s="71"/>
      <c r="BG172" s="72"/>
      <c r="BH172" s="71">
        <v>0</v>
      </c>
      <c r="BI172" s="71">
        <v>0</v>
      </c>
      <c r="BJ172" s="71">
        <v>39.329000000000001</v>
      </c>
      <c r="BK172" s="71">
        <v>0</v>
      </c>
      <c r="BL172" s="71">
        <v>30.783000000000001</v>
      </c>
      <c r="BM172" s="71">
        <v>0</v>
      </c>
      <c r="BN172" s="72"/>
      <c r="BO172" s="71">
        <v>0</v>
      </c>
      <c r="BP172" s="71">
        <v>0</v>
      </c>
      <c r="BQ172" s="71">
        <v>4</v>
      </c>
      <c r="BR172" s="71">
        <v>0</v>
      </c>
      <c r="BS172" s="71">
        <v>5</v>
      </c>
      <c r="BT172" s="71">
        <v>0</v>
      </c>
      <c r="BU172"/>
      <c r="BV172" s="70">
        <v>70.111999999999995</v>
      </c>
      <c r="BW172" s="70">
        <v>0</v>
      </c>
      <c r="BX172" s="70">
        <v>0</v>
      </c>
      <c r="BY172" s="70">
        <v>0</v>
      </c>
      <c r="BZ172" s="70">
        <v>0</v>
      </c>
      <c r="CA172" s="70">
        <v>0</v>
      </c>
      <c r="CB172" s="70">
        <v>0</v>
      </c>
      <c r="CC172" s="70">
        <v>0</v>
      </c>
      <c r="CD172" s="70">
        <v>0</v>
      </c>
    </row>
    <row r="173" spans="1:82">
      <c r="A173" s="70" t="s">
        <v>1908</v>
      </c>
      <c r="B173" s="70">
        <v>374</v>
      </c>
      <c r="C173" s="70">
        <v>18</v>
      </c>
      <c r="D173" s="70">
        <v>22</v>
      </c>
      <c r="E173" s="70">
        <v>2021</v>
      </c>
      <c r="F173" s="70" t="s">
        <v>160</v>
      </c>
      <c r="G173" s="70" t="s">
        <v>1890</v>
      </c>
      <c r="H173" s="70" t="s">
        <v>1891</v>
      </c>
      <c r="I173" s="148"/>
      <c r="J173" s="71">
        <v>61.753602743660345</v>
      </c>
      <c r="K173" s="71">
        <v>4.2695237245382724</v>
      </c>
      <c r="L173" s="71">
        <v>4.9852744125841815</v>
      </c>
      <c r="M173" s="71">
        <v>98.467527688922431</v>
      </c>
      <c r="N173" s="71">
        <v>98.248180837552525</v>
      </c>
      <c r="O173" s="71">
        <v>74.298510385759911</v>
      </c>
      <c r="P173" s="71">
        <v>33.00951674116493</v>
      </c>
      <c r="Q173" s="71">
        <v>5.4309935687873097</v>
      </c>
      <c r="R173" s="71">
        <v>0</v>
      </c>
      <c r="S173" s="71">
        <v>8.238061001248516</v>
      </c>
      <c r="T173" s="72"/>
      <c r="U173" s="71">
        <v>9691069</v>
      </c>
      <c r="V173" s="71">
        <v>2037</v>
      </c>
      <c r="W173" s="71">
        <v>112</v>
      </c>
      <c r="X173" s="71">
        <v>26594</v>
      </c>
      <c r="Y173" s="71">
        <v>38560</v>
      </c>
      <c r="Z173" s="71">
        <v>54666</v>
      </c>
      <c r="AA173" s="71">
        <v>7104</v>
      </c>
      <c r="AB173" s="71">
        <v>93017</v>
      </c>
      <c r="AC173" s="71">
        <v>0</v>
      </c>
      <c r="AD173" s="71">
        <v>8.238061001248516</v>
      </c>
      <c r="AE173" s="72"/>
      <c r="AF173" s="71">
        <v>47545209.990356363</v>
      </c>
      <c r="AG173" s="71">
        <v>3236142.2384352749</v>
      </c>
      <c r="AH173" s="71">
        <v>1156095.5508047491</v>
      </c>
      <c r="AI173" s="71">
        <v>158045333.29385507</v>
      </c>
      <c r="AJ173" s="71">
        <v>154515921.51233241</v>
      </c>
      <c r="AK173" s="71">
        <v>0</v>
      </c>
      <c r="AL173" s="71">
        <v>0</v>
      </c>
      <c r="AM173" s="71">
        <v>12209773.052218404</v>
      </c>
      <c r="AN173" s="71">
        <v>0</v>
      </c>
      <c r="AO173" s="71">
        <v>0</v>
      </c>
      <c r="AP173" s="71">
        <v>376708475.63800222</v>
      </c>
      <c r="AQ173" s="72"/>
      <c r="AR173" s="71">
        <v>3596</v>
      </c>
      <c r="AS173" s="71">
        <v>491</v>
      </c>
      <c r="AT173" s="71">
        <v>0</v>
      </c>
      <c r="AU173" s="71">
        <v>0</v>
      </c>
      <c r="AV173" s="71">
        <v>0</v>
      </c>
      <c r="AW173" s="71">
        <v>0</v>
      </c>
      <c r="AX173" s="71"/>
      <c r="AY173" s="72"/>
      <c r="AZ173" s="71">
        <v>16057.19999999997</v>
      </c>
      <c r="BA173" s="71">
        <v>10062.4</v>
      </c>
      <c r="BB173" s="71">
        <v>0</v>
      </c>
      <c r="BC173" s="71">
        <v>0</v>
      </c>
      <c r="BD173" s="71">
        <v>0</v>
      </c>
      <c r="BE173" s="71">
        <v>0</v>
      </c>
      <c r="BF173" s="71"/>
      <c r="BG173" s="72"/>
      <c r="BH173" s="71">
        <v>0</v>
      </c>
      <c r="BI173" s="71">
        <v>0</v>
      </c>
      <c r="BJ173" s="71">
        <v>48.209000000000003</v>
      </c>
      <c r="BK173" s="71">
        <v>0</v>
      </c>
      <c r="BL173" s="71">
        <v>31.155999999999999</v>
      </c>
      <c r="BM173" s="71">
        <v>0</v>
      </c>
      <c r="BN173" s="72"/>
      <c r="BO173" s="71">
        <v>0</v>
      </c>
      <c r="BP173" s="71">
        <v>0</v>
      </c>
      <c r="BQ173" s="71">
        <v>5</v>
      </c>
      <c r="BR173" s="71">
        <v>0</v>
      </c>
      <c r="BS173" s="71">
        <v>5</v>
      </c>
      <c r="BT173" s="71">
        <v>0</v>
      </c>
      <c r="BU173"/>
      <c r="BV173" s="70">
        <v>79.364999999999995</v>
      </c>
      <c r="BW173" s="70">
        <v>0</v>
      </c>
      <c r="BX173" s="70">
        <v>0</v>
      </c>
      <c r="BY173" s="70">
        <v>0</v>
      </c>
      <c r="BZ173" s="70">
        <v>0</v>
      </c>
      <c r="CA173" s="70">
        <v>0</v>
      </c>
      <c r="CB173" s="70">
        <v>0</v>
      </c>
      <c r="CC173" s="70">
        <v>0</v>
      </c>
      <c r="CD173" s="70">
        <v>0</v>
      </c>
    </row>
    <row r="174" spans="1:82">
      <c r="A174" s="70" t="s">
        <v>1909</v>
      </c>
      <c r="B174" s="70">
        <v>374</v>
      </c>
      <c r="C174" s="70">
        <v>19</v>
      </c>
      <c r="D174" s="70">
        <v>22</v>
      </c>
      <c r="E174" s="70">
        <v>2022</v>
      </c>
      <c r="F174" s="70" t="s">
        <v>161</v>
      </c>
      <c r="G174" s="70" t="s">
        <v>1890</v>
      </c>
      <c r="H174" s="70" t="s">
        <v>1891</v>
      </c>
      <c r="I174" s="148"/>
      <c r="J174" s="71">
        <v>54.94990604078604</v>
      </c>
      <c r="K174" s="71">
        <v>3.8453352880178957</v>
      </c>
      <c r="L174" s="71">
        <v>4.664087979531006</v>
      </c>
      <c r="M174" s="71">
        <v>92.996698819925527</v>
      </c>
      <c r="N174" s="71">
        <v>98.5589982437522</v>
      </c>
      <c r="O174" s="71">
        <v>79.377386594468959</v>
      </c>
      <c r="P174" s="71">
        <v>33.374307402161726</v>
      </c>
      <c r="Q174" s="71">
        <v>5.5204606112593204</v>
      </c>
      <c r="R174" s="71">
        <v>0</v>
      </c>
      <c r="S174" s="71">
        <v>11.265152121436239</v>
      </c>
      <c r="T174" s="72"/>
      <c r="U174" s="71">
        <v>10441179</v>
      </c>
      <c r="V174" s="71">
        <v>2037</v>
      </c>
      <c r="W174" s="71">
        <v>112</v>
      </c>
      <c r="X174" s="71">
        <v>26594</v>
      </c>
      <c r="Y174" s="71">
        <v>39221</v>
      </c>
      <c r="Z174" s="71">
        <v>55489</v>
      </c>
      <c r="AA174" s="71">
        <v>7292</v>
      </c>
      <c r="AB174" s="71">
        <v>93774</v>
      </c>
      <c r="AC174" s="71">
        <v>0</v>
      </c>
      <c r="AD174" s="71">
        <v>11.265152121436239</v>
      </c>
      <c r="AE174" s="72"/>
      <c r="AF174" s="71">
        <v>43532572.809227675</v>
      </c>
      <c r="AG174" s="71">
        <v>3110329.9031606163</v>
      </c>
      <c r="AH174" s="71">
        <v>1270710.748237859</v>
      </c>
      <c r="AI174" s="71">
        <v>154573058.13163778</v>
      </c>
      <c r="AJ174" s="71">
        <v>162499010.2164692</v>
      </c>
      <c r="AK174" s="71">
        <v>0</v>
      </c>
      <c r="AL174" s="71">
        <v>0</v>
      </c>
      <c r="AM174" s="71">
        <v>12108782.905732853</v>
      </c>
      <c r="AN174" s="71">
        <v>0</v>
      </c>
      <c r="AO174" s="71">
        <v>0</v>
      </c>
      <c r="AP174" s="71">
        <v>377094464.71446598</v>
      </c>
      <c r="AQ174" s="72"/>
      <c r="AR174" s="71">
        <v>3884</v>
      </c>
      <c r="AS174" s="71">
        <v>493</v>
      </c>
      <c r="AT174" s="71">
        <v>0</v>
      </c>
      <c r="AU174" s="71">
        <v>0</v>
      </c>
      <c r="AV174" s="71">
        <v>0</v>
      </c>
      <c r="AW174" s="71">
        <v>0</v>
      </c>
      <c r="AX174" s="71"/>
      <c r="AY174" s="72"/>
      <c r="AZ174" s="71">
        <v>17573.399999999958</v>
      </c>
      <c r="BA174" s="71">
        <v>10912.300000000003</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1910</v>
      </c>
      <c r="B175" s="70">
        <v>374</v>
      </c>
      <c r="C175" s="70">
        <v>20</v>
      </c>
      <c r="D175" s="70">
        <v>22</v>
      </c>
      <c r="E175" s="70">
        <v>2023</v>
      </c>
      <c r="F175" s="70" t="s">
        <v>1539</v>
      </c>
      <c r="G175" s="70" t="s">
        <v>1890</v>
      </c>
      <c r="H175" s="70" t="s">
        <v>1891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4214</v>
      </c>
      <c r="AS175" s="71">
        <v>494</v>
      </c>
      <c r="AT175" s="71">
        <v>0</v>
      </c>
      <c r="AU175" s="71">
        <v>0</v>
      </c>
      <c r="AV175" s="71">
        <v>0</v>
      </c>
      <c r="AW175" s="71">
        <v>0</v>
      </c>
      <c r="AX175" s="71"/>
      <c r="AY175" s="72"/>
      <c r="AZ175" s="71">
        <v>19304.899999999943</v>
      </c>
      <c r="BA175" s="71">
        <v>10946.900000000003</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1911</v>
      </c>
      <c r="B176" s="70">
        <v>374</v>
      </c>
      <c r="C176" s="70">
        <v>21</v>
      </c>
      <c r="D176" s="70">
        <v>22</v>
      </c>
      <c r="E176" s="70">
        <v>2024</v>
      </c>
      <c r="F176" s="70" t="s">
        <v>1554</v>
      </c>
      <c r="G176" s="70" t="s">
        <v>1890</v>
      </c>
      <c r="H176" s="70" t="s">
        <v>1891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1912</v>
      </c>
      <c r="B177" s="70">
        <v>52</v>
      </c>
      <c r="C177" s="70">
        <v>1</v>
      </c>
      <c r="D177" s="70">
        <v>4</v>
      </c>
      <c r="E177" s="70">
        <v>1990</v>
      </c>
      <c r="F177" s="70" t="s">
        <v>787</v>
      </c>
      <c r="G177" s="70" t="s">
        <v>1913</v>
      </c>
      <c r="H177" s="70" t="s">
        <v>1914</v>
      </c>
      <c r="I177" s="148"/>
      <c r="J177" s="71">
        <v>290.09637267995612</v>
      </c>
      <c r="K177" s="71">
        <v>20.84156117104498</v>
      </c>
      <c r="L177" s="71">
        <v>14.871095593543171</v>
      </c>
      <c r="M177" s="71">
        <v>75.682643646997391</v>
      </c>
      <c r="N177" s="71">
        <v>89.638644788832238</v>
      </c>
      <c r="O177" s="71">
        <v>93.340404817395424</v>
      </c>
      <c r="P177" s="71">
        <v>101.0785778141873</v>
      </c>
      <c r="Q177" s="71">
        <v>6.2265468181196599</v>
      </c>
      <c r="R177" s="71">
        <v>0</v>
      </c>
      <c r="S177" s="71">
        <v>7.2349295875603561</v>
      </c>
      <c r="T177" s="72"/>
      <c r="U177" s="71">
        <v>39871784</v>
      </c>
      <c r="V177" s="71">
        <v>4655</v>
      </c>
      <c r="W177" s="71">
        <v>172</v>
      </c>
      <c r="X177" s="71">
        <v>24566</v>
      </c>
      <c r="Y177" s="71">
        <v>27839</v>
      </c>
      <c r="Z177" s="71">
        <v>38392</v>
      </c>
      <c r="AA177" s="71">
        <v>24543</v>
      </c>
      <c r="AB177" s="71">
        <v>101098</v>
      </c>
      <c r="AC177" s="71">
        <v>0</v>
      </c>
      <c r="AD177" s="71">
        <v>7.2349295875603561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1915</v>
      </c>
      <c r="B178" s="70">
        <v>53</v>
      </c>
      <c r="C178" s="70">
        <v>2</v>
      </c>
      <c r="D178" s="70">
        <v>4</v>
      </c>
      <c r="E178" s="70">
        <v>2005</v>
      </c>
      <c r="F178" s="70" t="s">
        <v>789</v>
      </c>
      <c r="G178" s="1064" t="s">
        <v>1913</v>
      </c>
      <c r="H178" s="70" t="s">
        <v>1914</v>
      </c>
      <c r="I178" s="148"/>
      <c r="J178" s="71">
        <v>253.00044145331529</v>
      </c>
      <c r="K178" s="71">
        <v>13.155581918182</v>
      </c>
      <c r="L178" s="71">
        <v>11.981590321000461</v>
      </c>
      <c r="M178" s="71">
        <v>121.0725300189857</v>
      </c>
      <c r="N178" s="71">
        <v>137.01797303087449</v>
      </c>
      <c r="O178" s="71">
        <v>133.82046764052581</v>
      </c>
      <c r="P178" s="71">
        <v>112.10399558460691</v>
      </c>
      <c r="Q178" s="71">
        <v>6.15112600312131</v>
      </c>
      <c r="R178" s="71">
        <v>0</v>
      </c>
      <c r="S178" s="71">
        <v>11.03629094583</v>
      </c>
      <c r="T178" s="72"/>
      <c r="U178" s="71">
        <v>37298850</v>
      </c>
      <c r="V178" s="71">
        <v>4036</v>
      </c>
      <c r="W178" s="71">
        <v>159</v>
      </c>
      <c r="X178" s="71">
        <v>22655</v>
      </c>
      <c r="Y178" s="71">
        <v>35168</v>
      </c>
      <c r="Z178" s="71">
        <v>63694</v>
      </c>
      <c r="AA178" s="71">
        <v>22293</v>
      </c>
      <c r="AB178" s="71">
        <v>104408</v>
      </c>
      <c r="AC178" s="71">
        <v>0</v>
      </c>
      <c r="AD178" s="71">
        <v>11.03629094583</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1916</v>
      </c>
      <c r="B179" s="70">
        <v>54</v>
      </c>
      <c r="C179" s="70">
        <v>3</v>
      </c>
      <c r="D179" s="70">
        <v>4</v>
      </c>
      <c r="E179" s="70">
        <v>2006</v>
      </c>
      <c r="F179" s="70" t="s">
        <v>790</v>
      </c>
      <c r="G179" s="1064" t="s">
        <v>1913</v>
      </c>
      <c r="H179" s="70" t="s">
        <v>1914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1917</v>
      </c>
      <c r="B180" s="70">
        <v>55</v>
      </c>
      <c r="C180" s="70">
        <v>4</v>
      </c>
      <c r="D180" s="70">
        <v>4</v>
      </c>
      <c r="E180" s="70">
        <v>2007</v>
      </c>
      <c r="F180" s="70" t="s">
        <v>791</v>
      </c>
      <c r="G180" s="70" t="s">
        <v>1913</v>
      </c>
      <c r="H180" s="70" t="s">
        <v>1914</v>
      </c>
      <c r="I180" s="148"/>
      <c r="J180" s="71">
        <v>276.38560800529092</v>
      </c>
      <c r="K180" s="71">
        <v>11.573044823163739</v>
      </c>
      <c r="L180" s="71">
        <v>11.218978616237971</v>
      </c>
      <c r="M180" s="71">
        <v>117.0947674798134</v>
      </c>
      <c r="N180" s="71">
        <v>147.9951418440171</v>
      </c>
      <c r="O180" s="71">
        <v>130.96229183732831</v>
      </c>
      <c r="P180" s="71">
        <v>112.5983560990506</v>
      </c>
      <c r="Q180" s="71">
        <v>6.4592866897268504</v>
      </c>
      <c r="R180" s="71">
        <v>0</v>
      </c>
      <c r="S180" s="71">
        <v>7.833288081920001</v>
      </c>
      <c r="T180" s="72"/>
      <c r="U180" s="71">
        <v>44646705</v>
      </c>
      <c r="V180" s="71">
        <v>3719</v>
      </c>
      <c r="W180" s="71">
        <v>175</v>
      </c>
      <c r="X180" s="71">
        <v>27554</v>
      </c>
      <c r="Y180" s="71">
        <v>35893</v>
      </c>
      <c r="Z180" s="71">
        <v>64799</v>
      </c>
      <c r="AA180" s="71">
        <v>22050</v>
      </c>
      <c r="AB180" s="71">
        <v>103841</v>
      </c>
      <c r="AC180" s="71">
        <v>0</v>
      </c>
      <c r="AD180" s="71">
        <v>7.833288081920001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1918</v>
      </c>
      <c r="B181" s="70">
        <v>56</v>
      </c>
      <c r="C181" s="70">
        <v>5</v>
      </c>
      <c r="D181" s="70">
        <v>4</v>
      </c>
      <c r="E181" s="70">
        <v>2008</v>
      </c>
      <c r="F181" s="70" t="s">
        <v>792</v>
      </c>
      <c r="G181" s="70" t="s">
        <v>1913</v>
      </c>
      <c r="H181" s="70" t="s">
        <v>1914</v>
      </c>
      <c r="I181" s="148"/>
      <c r="J181" s="71">
        <v>242.9585184547764</v>
      </c>
      <c r="K181" s="71">
        <v>8.2958589869459054</v>
      </c>
      <c r="L181" s="71">
        <v>10.023151530001631</v>
      </c>
      <c r="M181" s="71">
        <v>129.9368322242278</v>
      </c>
      <c r="N181" s="71">
        <v>135.0718153134647</v>
      </c>
      <c r="O181" s="71">
        <v>127.65797421182999</v>
      </c>
      <c r="P181" s="71">
        <v>108.66492498542659</v>
      </c>
      <c r="Q181" s="71">
        <v>6.3299795566274302</v>
      </c>
      <c r="R181" s="71">
        <v>0</v>
      </c>
      <c r="S181" s="71">
        <v>11.902242580799999</v>
      </c>
      <c r="T181" s="72"/>
      <c r="U181" s="71">
        <v>41260515</v>
      </c>
      <c r="V181" s="71">
        <v>3719</v>
      </c>
      <c r="W181" s="71">
        <v>175</v>
      </c>
      <c r="X181" s="71">
        <v>27554</v>
      </c>
      <c r="Y181" s="71">
        <v>36143</v>
      </c>
      <c r="Z181" s="71">
        <v>65381</v>
      </c>
      <c r="AA181" s="71">
        <v>21304</v>
      </c>
      <c r="AB181" s="71">
        <v>103436</v>
      </c>
      <c r="AC181" s="71">
        <v>0</v>
      </c>
      <c r="AD181" s="71">
        <v>11.902242580799999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1919</v>
      </c>
      <c r="B182" s="70">
        <v>57</v>
      </c>
      <c r="C182" s="70">
        <v>6</v>
      </c>
      <c r="D182" s="70">
        <v>4</v>
      </c>
      <c r="E182" s="70">
        <v>2009</v>
      </c>
      <c r="F182" s="70" t="s">
        <v>176</v>
      </c>
      <c r="G182" s="70" t="s">
        <v>1913</v>
      </c>
      <c r="H182" s="70" t="s">
        <v>1914</v>
      </c>
      <c r="I182" s="148"/>
      <c r="J182" s="71">
        <v>213.72109875780879</v>
      </c>
      <c r="K182" s="71">
        <v>9.1689685345112988</v>
      </c>
      <c r="L182" s="71">
        <v>15.1938540391653</v>
      </c>
      <c r="M182" s="71">
        <v>126.461585862763</v>
      </c>
      <c r="N182" s="71">
        <v>118.0153054413413</v>
      </c>
      <c r="O182" s="71">
        <v>130.476386218144</v>
      </c>
      <c r="P182" s="71">
        <v>103.1898809070529</v>
      </c>
      <c r="Q182" s="71">
        <v>6.0048028028043001</v>
      </c>
      <c r="R182" s="71">
        <v>0</v>
      </c>
      <c r="S182" s="71">
        <v>10.65738637688</v>
      </c>
      <c r="T182" s="72"/>
      <c r="U182" s="71">
        <v>35134247</v>
      </c>
      <c r="V182" s="71">
        <v>3905</v>
      </c>
      <c r="W182" s="71">
        <v>311</v>
      </c>
      <c r="X182" s="71">
        <v>29268</v>
      </c>
      <c r="Y182" s="71">
        <v>36441</v>
      </c>
      <c r="Z182" s="71">
        <v>65959</v>
      </c>
      <c r="AA182" s="71">
        <v>20769</v>
      </c>
      <c r="AB182" s="71">
        <v>103003</v>
      </c>
      <c r="AC182" s="71">
        <v>0</v>
      </c>
      <c r="AD182" s="71">
        <v>10.65738637688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149.92699999999999</v>
      </c>
      <c r="BK182" s="71">
        <v>0</v>
      </c>
      <c r="BL182" s="71">
        <v>74.111999999999995</v>
      </c>
      <c r="BM182" s="71">
        <v>0</v>
      </c>
      <c r="BN182" s="72"/>
      <c r="BO182" s="71">
        <v>0</v>
      </c>
      <c r="BP182" s="71">
        <v>0</v>
      </c>
      <c r="BQ182" s="71">
        <v>15</v>
      </c>
      <c r="BR182" s="71">
        <v>0</v>
      </c>
      <c r="BS182" s="71">
        <v>3</v>
      </c>
      <c r="BT182" s="71">
        <v>0</v>
      </c>
      <c r="BU182"/>
      <c r="BV182" s="70">
        <v>153.53700000000001</v>
      </c>
      <c r="BW182" s="70">
        <v>0</v>
      </c>
      <c r="BX182" s="70">
        <v>70.501999999999995</v>
      </c>
      <c r="BY182" s="70">
        <v>0</v>
      </c>
      <c r="BZ182" s="70">
        <v>0</v>
      </c>
      <c r="CA182" s="70">
        <v>0</v>
      </c>
      <c r="CB182" s="70">
        <v>0</v>
      </c>
      <c r="CC182" s="70">
        <v>0</v>
      </c>
      <c r="CD182" s="70">
        <v>0</v>
      </c>
    </row>
    <row r="183" spans="1:82">
      <c r="A183" s="70" t="s">
        <v>1920</v>
      </c>
      <c r="B183" s="70">
        <v>58</v>
      </c>
      <c r="C183" s="70">
        <v>7</v>
      </c>
      <c r="D183" s="70">
        <v>4</v>
      </c>
      <c r="E183" s="70">
        <v>2010</v>
      </c>
      <c r="F183" s="70" t="s">
        <v>177</v>
      </c>
      <c r="G183" s="70" t="s">
        <v>1913</v>
      </c>
      <c r="H183" s="70" t="s">
        <v>1914</v>
      </c>
      <c r="I183" s="148"/>
      <c r="J183" s="71">
        <v>206.86910040601191</v>
      </c>
      <c r="K183" s="71">
        <v>8.9249421195647116</v>
      </c>
      <c r="L183" s="71">
        <v>13.44339427002002</v>
      </c>
      <c r="M183" s="71">
        <v>126.95460107311121</v>
      </c>
      <c r="N183" s="71">
        <v>139.17645048109171</v>
      </c>
      <c r="O183" s="71">
        <v>130.88889396224431</v>
      </c>
      <c r="P183" s="71">
        <v>103.876164546185</v>
      </c>
      <c r="Q183" s="71">
        <v>6.2348989342148604</v>
      </c>
      <c r="R183" s="71">
        <v>0</v>
      </c>
      <c r="S183" s="71">
        <v>10.76421465992</v>
      </c>
      <c r="T183" s="72"/>
      <c r="U183" s="71">
        <v>38113698</v>
      </c>
      <c r="V183" s="71">
        <v>3905</v>
      </c>
      <c r="W183" s="71">
        <v>311</v>
      </c>
      <c r="X183" s="71">
        <v>29268</v>
      </c>
      <c r="Y183" s="71">
        <v>36614</v>
      </c>
      <c r="Z183" s="71">
        <v>66475</v>
      </c>
      <c r="AA183" s="71">
        <v>20385</v>
      </c>
      <c r="AB183" s="71">
        <v>102482</v>
      </c>
      <c r="AC183" s="71">
        <v>0</v>
      </c>
      <c r="AD183" s="71">
        <v>10.76421465992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154.20500000000001</v>
      </c>
      <c r="BK183" s="71">
        <v>0</v>
      </c>
      <c r="BL183" s="71">
        <v>89.901999999999987</v>
      </c>
      <c r="BM183" s="71">
        <v>0</v>
      </c>
      <c r="BN183" s="72"/>
      <c r="BO183" s="71">
        <v>0</v>
      </c>
      <c r="BP183" s="71">
        <v>0</v>
      </c>
      <c r="BQ183" s="71">
        <v>14</v>
      </c>
      <c r="BR183" s="71">
        <v>0</v>
      </c>
      <c r="BS183" s="71">
        <v>3</v>
      </c>
      <c r="BT183" s="71">
        <v>0</v>
      </c>
      <c r="BU183"/>
      <c r="BV183" s="70">
        <v>143.392</v>
      </c>
      <c r="BW183" s="70">
        <v>6.2089999999999996</v>
      </c>
      <c r="BX183" s="70">
        <v>87.335999999999999</v>
      </c>
      <c r="BY183" s="70">
        <v>0</v>
      </c>
      <c r="BZ183" s="70">
        <v>0</v>
      </c>
      <c r="CA183" s="70">
        <v>0</v>
      </c>
      <c r="CB183" s="70">
        <v>0</v>
      </c>
      <c r="CC183" s="70">
        <v>7.17</v>
      </c>
      <c r="CD183" s="70">
        <v>0</v>
      </c>
    </row>
    <row r="184" spans="1:82">
      <c r="A184" s="70" t="s">
        <v>1921</v>
      </c>
      <c r="B184" s="70">
        <v>59</v>
      </c>
      <c r="C184" s="70">
        <v>8</v>
      </c>
      <c r="D184" s="70">
        <v>4</v>
      </c>
      <c r="E184" s="70">
        <v>2011</v>
      </c>
      <c r="F184" s="70" t="s">
        <v>178</v>
      </c>
      <c r="G184" s="70" t="s">
        <v>1913</v>
      </c>
      <c r="H184" s="70" t="s">
        <v>1914</v>
      </c>
      <c r="I184" s="148"/>
      <c r="J184" s="71">
        <v>211.09043874421769</v>
      </c>
      <c r="K184" s="71">
        <v>12.01041001928739</v>
      </c>
      <c r="L184" s="71">
        <v>12.9143471655974</v>
      </c>
      <c r="M184" s="71">
        <v>162.77713878833671</v>
      </c>
      <c r="N184" s="71">
        <v>139.3810910673032</v>
      </c>
      <c r="O184" s="71">
        <v>129.46442058301736</v>
      </c>
      <c r="P184" s="71">
        <v>100.59224890199114</v>
      </c>
      <c r="Q184" s="71">
        <v>7.1405841805627102</v>
      </c>
      <c r="R184" s="71">
        <v>0</v>
      </c>
      <c r="S184" s="71">
        <v>8.1113855753700008</v>
      </c>
      <c r="T184" s="72"/>
      <c r="U184" s="71">
        <v>33033597</v>
      </c>
      <c r="V184" s="71">
        <v>3905</v>
      </c>
      <c r="W184" s="71">
        <v>311</v>
      </c>
      <c r="X184" s="71">
        <v>29268</v>
      </c>
      <c r="Y184" s="71">
        <v>36803</v>
      </c>
      <c r="Z184" s="71">
        <v>67180</v>
      </c>
      <c r="AA184" s="71">
        <v>20328</v>
      </c>
      <c r="AB184" s="71">
        <v>101751</v>
      </c>
      <c r="AC184" s="71">
        <v>0</v>
      </c>
      <c r="AD184" s="71">
        <v>8.1113855753700008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143.22200000000001</v>
      </c>
      <c r="BK184" s="71">
        <v>0</v>
      </c>
      <c r="BL184" s="71">
        <v>13.783999999999999</v>
      </c>
      <c r="BM184" s="71">
        <v>0</v>
      </c>
      <c r="BN184" s="72"/>
      <c r="BO184" s="71">
        <v>0</v>
      </c>
      <c r="BP184" s="71">
        <v>0</v>
      </c>
      <c r="BQ184" s="71">
        <v>13</v>
      </c>
      <c r="BR184" s="71">
        <v>0</v>
      </c>
      <c r="BS184" s="71">
        <v>2</v>
      </c>
      <c r="BT184" s="71">
        <v>0</v>
      </c>
      <c r="BU184"/>
      <c r="BV184" s="70">
        <v>131.99600000000001</v>
      </c>
      <c r="BW184" s="70">
        <v>5.46</v>
      </c>
      <c r="BX184" s="70">
        <v>11.663</v>
      </c>
      <c r="BY184" s="70">
        <v>0</v>
      </c>
      <c r="BZ184" s="70">
        <v>0</v>
      </c>
      <c r="CA184" s="70">
        <v>0</v>
      </c>
      <c r="CB184" s="70">
        <v>0</v>
      </c>
      <c r="CC184" s="70">
        <v>7.8869999999999996</v>
      </c>
      <c r="CD184" s="70">
        <v>0</v>
      </c>
    </row>
    <row r="185" spans="1:82">
      <c r="A185" s="70" t="s">
        <v>1922</v>
      </c>
      <c r="B185" s="70">
        <v>60</v>
      </c>
      <c r="C185" s="70">
        <v>9</v>
      </c>
      <c r="D185" s="70">
        <v>4</v>
      </c>
      <c r="E185" s="70">
        <v>2012</v>
      </c>
      <c r="F185" s="70" t="s">
        <v>179</v>
      </c>
      <c r="G185" s="70" t="s">
        <v>1913</v>
      </c>
      <c r="H185" s="70" t="s">
        <v>1914</v>
      </c>
      <c r="I185" s="148"/>
      <c r="J185" s="71">
        <v>249.60435753137389</v>
      </c>
      <c r="K185" s="71">
        <v>10.669753807296351</v>
      </c>
      <c r="L185" s="71">
        <v>12.808336947321809</v>
      </c>
      <c r="M185" s="71">
        <v>154.45551955079961</v>
      </c>
      <c r="N185" s="71">
        <v>136.38376261408669</v>
      </c>
      <c r="O185" s="71">
        <v>130.30407283905035</v>
      </c>
      <c r="P185" s="71">
        <v>99.915439319635809</v>
      </c>
      <c r="Q185" s="71">
        <v>7.7841769415992896</v>
      </c>
      <c r="R185" s="71">
        <v>0</v>
      </c>
      <c r="S185" s="71">
        <v>6.6857009954799986</v>
      </c>
      <c r="T185" s="72"/>
      <c r="U185" s="71">
        <v>33036791</v>
      </c>
      <c r="V185" s="71">
        <v>3905</v>
      </c>
      <c r="W185" s="71">
        <v>311</v>
      </c>
      <c r="X185" s="71">
        <v>29268</v>
      </c>
      <c r="Y185" s="71">
        <v>37498</v>
      </c>
      <c r="Z185" s="71">
        <v>68152</v>
      </c>
      <c r="AA185" s="71">
        <v>20077</v>
      </c>
      <c r="AB185" s="71">
        <v>102093</v>
      </c>
      <c r="AC185" s="71">
        <v>0</v>
      </c>
      <c r="AD185" s="71">
        <v>6.6857009954799986</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162.77000000000001</v>
      </c>
      <c r="BK185" s="71">
        <v>0</v>
      </c>
      <c r="BL185" s="71">
        <v>3.6110000000000002</v>
      </c>
      <c r="BM185" s="71">
        <v>0</v>
      </c>
      <c r="BN185" s="72"/>
      <c r="BO185" s="71">
        <v>0</v>
      </c>
      <c r="BP185" s="71">
        <v>0</v>
      </c>
      <c r="BQ185" s="71">
        <v>16</v>
      </c>
      <c r="BR185" s="71">
        <v>0</v>
      </c>
      <c r="BS185" s="71">
        <v>1</v>
      </c>
      <c r="BT185" s="71">
        <v>0</v>
      </c>
      <c r="BU185"/>
      <c r="BV185" s="70">
        <v>165.47200000000001</v>
      </c>
      <c r="BW185" s="70">
        <v>0.90900000000000003</v>
      </c>
      <c r="BX185" s="70">
        <v>0</v>
      </c>
      <c r="BY185" s="70">
        <v>0</v>
      </c>
      <c r="BZ185" s="70">
        <v>0</v>
      </c>
      <c r="CA185" s="70">
        <v>0</v>
      </c>
      <c r="CB185" s="70">
        <v>0</v>
      </c>
      <c r="CC185" s="70">
        <v>0</v>
      </c>
      <c r="CD185" s="70">
        <v>0</v>
      </c>
    </row>
    <row r="186" spans="1:82">
      <c r="A186" s="70" t="s">
        <v>1923</v>
      </c>
      <c r="B186" s="70">
        <v>61</v>
      </c>
      <c r="C186" s="70">
        <v>10</v>
      </c>
      <c r="D186" s="70">
        <v>4</v>
      </c>
      <c r="E186" s="70">
        <v>2013</v>
      </c>
      <c r="F186" s="70" t="s">
        <v>180</v>
      </c>
      <c r="G186" s="70" t="s">
        <v>1913</v>
      </c>
      <c r="H186" s="70" t="s">
        <v>1914</v>
      </c>
      <c r="I186" s="148"/>
      <c r="J186" s="71">
        <v>259.08532543812231</v>
      </c>
      <c r="K186" s="71">
        <v>9.0511294875428714</v>
      </c>
      <c r="L186" s="71">
        <v>12.157751581556431</v>
      </c>
      <c r="M186" s="71">
        <v>153.7812776682093</v>
      </c>
      <c r="N186" s="71">
        <v>156.93830403996981</v>
      </c>
      <c r="O186" s="71">
        <v>125.65550337102862</v>
      </c>
      <c r="P186" s="71">
        <v>99.90228303382672</v>
      </c>
      <c r="Q186" s="71">
        <v>7.8591798549831502</v>
      </c>
      <c r="R186" s="71">
        <v>0</v>
      </c>
      <c r="S186" s="71">
        <v>5.6189134863400003</v>
      </c>
      <c r="T186" s="72"/>
      <c r="U186" s="71">
        <v>38209609</v>
      </c>
      <c r="V186" s="71">
        <v>3905</v>
      </c>
      <c r="W186" s="71">
        <v>311</v>
      </c>
      <c r="X186" s="71">
        <v>29268</v>
      </c>
      <c r="Y186" s="71">
        <v>37693</v>
      </c>
      <c r="Z186" s="71">
        <v>68655</v>
      </c>
      <c r="AA186" s="71">
        <v>19999</v>
      </c>
      <c r="AB186" s="71">
        <v>101599</v>
      </c>
      <c r="AC186" s="71">
        <v>0</v>
      </c>
      <c r="AD186" s="71">
        <v>5.6189134863400003</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186.517</v>
      </c>
      <c r="BK186" s="71">
        <v>0</v>
      </c>
      <c r="BL186" s="71">
        <v>14.07</v>
      </c>
      <c r="BM186" s="71">
        <v>0</v>
      </c>
      <c r="BN186" s="72"/>
      <c r="BO186" s="71">
        <v>0</v>
      </c>
      <c r="BP186" s="71">
        <v>0</v>
      </c>
      <c r="BQ186" s="71">
        <v>16</v>
      </c>
      <c r="BR186" s="71">
        <v>0</v>
      </c>
      <c r="BS186" s="71">
        <v>2</v>
      </c>
      <c r="BT186" s="71">
        <v>0</v>
      </c>
      <c r="BU186"/>
      <c r="BV186" s="70">
        <v>181.023</v>
      </c>
      <c r="BW186" s="70">
        <v>10.074999999999999</v>
      </c>
      <c r="BX186" s="70">
        <v>9.4890000000000008</v>
      </c>
      <c r="BY186" s="70">
        <v>0</v>
      </c>
      <c r="BZ186" s="70">
        <v>0</v>
      </c>
      <c r="CA186" s="70">
        <v>0</v>
      </c>
      <c r="CB186" s="70">
        <v>0</v>
      </c>
      <c r="CC186" s="70">
        <v>0</v>
      </c>
      <c r="CD186" s="70">
        <v>0</v>
      </c>
    </row>
    <row r="187" spans="1:82">
      <c r="A187" s="70" t="s">
        <v>1924</v>
      </c>
      <c r="B187" s="70">
        <v>62</v>
      </c>
      <c r="C187" s="70">
        <v>11</v>
      </c>
      <c r="D187" s="70">
        <v>4</v>
      </c>
      <c r="E187" s="70">
        <v>2014</v>
      </c>
      <c r="F187" s="70" t="s">
        <v>181</v>
      </c>
      <c r="G187" s="70" t="s">
        <v>1913</v>
      </c>
      <c r="H187" s="70" t="s">
        <v>1914</v>
      </c>
      <c r="I187" s="148"/>
      <c r="J187" s="71">
        <v>260.67553153440241</v>
      </c>
      <c r="K187" s="71">
        <v>8.1154359977991088</v>
      </c>
      <c r="L187" s="71">
        <v>14.22778785342267</v>
      </c>
      <c r="M187" s="71">
        <v>146.51172161000841</v>
      </c>
      <c r="N187" s="71">
        <v>143.644825258037</v>
      </c>
      <c r="O187" s="71">
        <v>120.39705931286018</v>
      </c>
      <c r="P187" s="71">
        <v>99.618147193678709</v>
      </c>
      <c r="Q187" s="71">
        <v>7.47488097637848</v>
      </c>
      <c r="R187" s="71">
        <v>0</v>
      </c>
      <c r="S187" s="71">
        <v>6.2807666654000007</v>
      </c>
      <c r="T187" s="72"/>
      <c r="U187" s="71">
        <v>41012751</v>
      </c>
      <c r="V187" s="71">
        <v>3197</v>
      </c>
      <c r="W187" s="71">
        <v>346</v>
      </c>
      <c r="X187" s="71">
        <v>28870</v>
      </c>
      <c r="Y187" s="71">
        <v>37895</v>
      </c>
      <c r="Z187" s="71">
        <v>69283</v>
      </c>
      <c r="AA187" s="71">
        <v>19839</v>
      </c>
      <c r="AB187" s="71">
        <v>100716</v>
      </c>
      <c r="AC187" s="71">
        <v>0</v>
      </c>
      <c r="AD187" s="71">
        <v>6.2807666654000007</v>
      </c>
      <c r="AE187" s="72"/>
      <c r="AF187" s="71"/>
      <c r="AG187" s="71"/>
      <c r="AH187" s="71"/>
      <c r="AI187" s="71"/>
      <c r="AJ187" s="71"/>
      <c r="AK187" s="71"/>
      <c r="AL187" s="71"/>
      <c r="AM187" s="71"/>
      <c r="AN187" s="71"/>
      <c r="AO187" s="71"/>
      <c r="AP187" s="71"/>
      <c r="AQ187" s="72"/>
      <c r="AR187" s="71">
        <v>2228</v>
      </c>
      <c r="AS187" s="71">
        <v>369</v>
      </c>
      <c r="AT187" s="71">
        <v>0</v>
      </c>
      <c r="AU187" s="71">
        <v>0</v>
      </c>
      <c r="AV187" s="71">
        <v>0</v>
      </c>
      <c r="AW187" s="71">
        <v>0</v>
      </c>
      <c r="AX187" s="71"/>
      <c r="AY187" s="72"/>
      <c r="AZ187" s="71">
        <v>9458.5999999999985</v>
      </c>
      <c r="BA187" s="71">
        <v>27891.9</v>
      </c>
      <c r="BB187" s="71">
        <v>0</v>
      </c>
      <c r="BC187" s="71">
        <v>0</v>
      </c>
      <c r="BD187" s="71">
        <v>0</v>
      </c>
      <c r="BE187" s="71">
        <v>0</v>
      </c>
      <c r="BF187" s="71"/>
      <c r="BG187" s="72"/>
      <c r="BH187" s="71">
        <v>0</v>
      </c>
      <c r="BI187" s="71">
        <v>0</v>
      </c>
      <c r="BJ187" s="71">
        <v>177.81100000000001</v>
      </c>
      <c r="BK187" s="71">
        <v>0</v>
      </c>
      <c r="BL187" s="71">
        <v>4.6749999999999998</v>
      </c>
      <c r="BM187" s="71">
        <v>0</v>
      </c>
      <c r="BN187" s="72"/>
      <c r="BO187" s="71">
        <v>0</v>
      </c>
      <c r="BP187" s="71">
        <v>0</v>
      </c>
      <c r="BQ187" s="71">
        <v>16</v>
      </c>
      <c r="BR187" s="71">
        <v>0</v>
      </c>
      <c r="BS187" s="71">
        <v>1</v>
      </c>
      <c r="BT187" s="71">
        <v>0</v>
      </c>
      <c r="BU187"/>
      <c r="BV187" s="70">
        <v>177.13499999999999</v>
      </c>
      <c r="BW187" s="70">
        <v>5.351</v>
      </c>
      <c r="BX187" s="70">
        <v>0</v>
      </c>
      <c r="BY187" s="70">
        <v>0</v>
      </c>
      <c r="BZ187" s="70">
        <v>0</v>
      </c>
      <c r="CA187" s="70">
        <v>0</v>
      </c>
      <c r="CB187" s="70">
        <v>0</v>
      </c>
      <c r="CC187" s="70">
        <v>0</v>
      </c>
      <c r="CD187" s="70">
        <v>0</v>
      </c>
    </row>
    <row r="188" spans="1:82">
      <c r="A188" s="70" t="s">
        <v>1925</v>
      </c>
      <c r="B188" s="70">
        <v>63</v>
      </c>
      <c r="C188" s="70">
        <v>12</v>
      </c>
      <c r="D188" s="70">
        <v>4</v>
      </c>
      <c r="E188" s="70">
        <v>2015</v>
      </c>
      <c r="F188" s="70" t="s">
        <v>182</v>
      </c>
      <c r="G188" s="70" t="s">
        <v>1913</v>
      </c>
      <c r="H188" s="70" t="s">
        <v>1914</v>
      </c>
      <c r="I188" s="148"/>
      <c r="J188" s="71">
        <v>240.33786750643111</v>
      </c>
      <c r="K188" s="71">
        <v>8.0630394852633707</v>
      </c>
      <c r="L188" s="71">
        <v>13.268765260972989</v>
      </c>
      <c r="M188" s="71">
        <v>131.1470606756736</v>
      </c>
      <c r="N188" s="71">
        <v>130.692430720575</v>
      </c>
      <c r="O188" s="71">
        <v>119.70897145050965</v>
      </c>
      <c r="P188" s="71">
        <v>98.772196850099562</v>
      </c>
      <c r="Q188" s="71">
        <v>7.2617010613451001</v>
      </c>
      <c r="R188" s="71">
        <v>0</v>
      </c>
      <c r="S188" s="71">
        <v>7.4974891560000012</v>
      </c>
      <c r="T188" s="72"/>
      <c r="U188" s="71">
        <v>43183524</v>
      </c>
      <c r="V188" s="71">
        <v>3197</v>
      </c>
      <c r="W188" s="71">
        <v>346</v>
      </c>
      <c r="X188" s="71">
        <v>28870</v>
      </c>
      <c r="Y188" s="71">
        <v>38278</v>
      </c>
      <c r="Z188" s="71">
        <v>69550</v>
      </c>
      <c r="AA188" s="71">
        <v>19655</v>
      </c>
      <c r="AB188" s="71">
        <v>99949</v>
      </c>
      <c r="AC188" s="71">
        <v>0</v>
      </c>
      <c r="AD188" s="71">
        <v>7.4974891560000012</v>
      </c>
      <c r="AE188" s="72"/>
      <c r="AF188" s="71">
        <v>297236534.61619133</v>
      </c>
      <c r="AG188" s="71">
        <v>6160379.3607119694</v>
      </c>
      <c r="AH188" s="71">
        <v>2819465.2813368659</v>
      </c>
      <c r="AI188" s="71">
        <v>181824793.6842922</v>
      </c>
      <c r="AJ188" s="71">
        <v>194346386.58710089</v>
      </c>
      <c r="AK188" s="71">
        <v>0</v>
      </c>
      <c r="AL188" s="71">
        <v>0</v>
      </c>
      <c r="AM188" s="71">
        <v>13697591.179714059</v>
      </c>
      <c r="AN188" s="71">
        <v>0</v>
      </c>
      <c r="AO188" s="71">
        <v>0</v>
      </c>
      <c r="AP188" s="71">
        <v>696085150.70934737</v>
      </c>
      <c r="AQ188" s="72"/>
      <c r="AR188" s="71">
        <v>2420</v>
      </c>
      <c r="AS188" s="71">
        <v>631</v>
      </c>
      <c r="AT188" s="71">
        <v>0</v>
      </c>
      <c r="AU188" s="71">
        <v>0</v>
      </c>
      <c r="AV188" s="71">
        <v>0</v>
      </c>
      <c r="AW188" s="71">
        <v>1</v>
      </c>
      <c r="AX188" s="71"/>
      <c r="AY188" s="72"/>
      <c r="AZ188" s="71">
        <v>10461.1</v>
      </c>
      <c r="BA188" s="71">
        <v>42398.5</v>
      </c>
      <c r="BB188" s="71">
        <v>0</v>
      </c>
      <c r="BC188" s="71">
        <v>0</v>
      </c>
      <c r="BD188" s="71">
        <v>0</v>
      </c>
      <c r="BE188" s="71">
        <v>250</v>
      </c>
      <c r="BF188" s="71"/>
      <c r="BG188" s="72"/>
      <c r="BH188" s="71">
        <v>0</v>
      </c>
      <c r="BI188" s="71">
        <v>0</v>
      </c>
      <c r="BJ188" s="71">
        <v>164.59100000000001</v>
      </c>
      <c r="BK188" s="71">
        <v>0</v>
      </c>
      <c r="BL188" s="71">
        <v>90.79</v>
      </c>
      <c r="BM188" s="71">
        <v>0</v>
      </c>
      <c r="BN188" s="72"/>
      <c r="BO188" s="71">
        <v>0</v>
      </c>
      <c r="BP188" s="71">
        <v>0</v>
      </c>
      <c r="BQ188" s="71">
        <v>16</v>
      </c>
      <c r="BR188" s="71">
        <v>0</v>
      </c>
      <c r="BS188" s="71">
        <v>2</v>
      </c>
      <c r="BT188" s="71">
        <v>0</v>
      </c>
      <c r="BU188"/>
      <c r="BV188" s="70">
        <v>163.35300000000001</v>
      </c>
      <c r="BW188" s="70">
        <v>4.5250000000000004</v>
      </c>
      <c r="BX188" s="70">
        <v>87.503</v>
      </c>
      <c r="BY188" s="70">
        <v>0</v>
      </c>
      <c r="BZ188" s="70">
        <v>0</v>
      </c>
      <c r="CA188" s="70">
        <v>0</v>
      </c>
      <c r="CB188" s="70">
        <v>0</v>
      </c>
      <c r="CC188" s="70">
        <v>0</v>
      </c>
      <c r="CD188" s="70">
        <v>0</v>
      </c>
    </row>
    <row r="189" spans="1:82">
      <c r="A189" s="70" t="s">
        <v>1926</v>
      </c>
      <c r="B189" s="70">
        <v>64</v>
      </c>
      <c r="C189" s="70">
        <v>13</v>
      </c>
      <c r="D189" s="70">
        <v>4</v>
      </c>
      <c r="E189" s="70">
        <v>2016</v>
      </c>
      <c r="F189" s="70" t="s">
        <v>155</v>
      </c>
      <c r="G189" s="70" t="s">
        <v>1913</v>
      </c>
      <c r="H189" s="70" t="s">
        <v>1914</v>
      </c>
      <c r="I189" s="148"/>
      <c r="J189" s="71">
        <v>217.95041938703719</v>
      </c>
      <c r="K189" s="71">
        <v>8.856769308881475</v>
      </c>
      <c r="L189" s="71">
        <v>13.643827859108066</v>
      </c>
      <c r="M189" s="71">
        <v>120.76806903528649</v>
      </c>
      <c r="N189" s="71">
        <v>138.67074328435515</v>
      </c>
      <c r="O189" s="71">
        <v>118.64805519572121</v>
      </c>
      <c r="P189" s="71">
        <v>97.383363724378967</v>
      </c>
      <c r="Q189" s="71">
        <v>7.0177157591943669</v>
      </c>
      <c r="R189" s="71">
        <v>0</v>
      </c>
      <c r="S189" s="71">
        <v>5.8584160191999999</v>
      </c>
      <c r="T189" s="72"/>
      <c r="U189" s="71">
        <v>40943996</v>
      </c>
      <c r="V189" s="71">
        <v>3197</v>
      </c>
      <c r="W189" s="71">
        <v>346</v>
      </c>
      <c r="X189" s="71">
        <v>28870</v>
      </c>
      <c r="Y189" s="71">
        <v>38648</v>
      </c>
      <c r="Z189" s="71">
        <v>69781</v>
      </c>
      <c r="AA189" s="71">
        <v>20043</v>
      </c>
      <c r="AB189" s="71">
        <v>99356</v>
      </c>
      <c r="AC189" s="71">
        <v>0</v>
      </c>
      <c r="AD189" s="71">
        <v>5.8584160191999999</v>
      </c>
      <c r="AE189" s="72"/>
      <c r="AF189" s="71">
        <v>281868866.21987218</v>
      </c>
      <c r="AG189" s="71">
        <v>6773309.7420568168</v>
      </c>
      <c r="AH189" s="71">
        <v>2252013.927182809</v>
      </c>
      <c r="AI189" s="71">
        <v>183974045.58035389</v>
      </c>
      <c r="AJ189" s="71">
        <v>191746214.77868259</v>
      </c>
      <c r="AK189" s="71">
        <v>0</v>
      </c>
      <c r="AL189" s="71">
        <v>0</v>
      </c>
      <c r="AM189" s="71">
        <v>13626901.56421827</v>
      </c>
      <c r="AN189" s="71">
        <v>0</v>
      </c>
      <c r="AO189" s="71">
        <v>0</v>
      </c>
      <c r="AP189" s="71">
        <v>680241351.8123666</v>
      </c>
      <c r="AQ189" s="72"/>
      <c r="AR189" s="71">
        <v>2623</v>
      </c>
      <c r="AS189" s="71">
        <v>823</v>
      </c>
      <c r="AT189" s="71">
        <v>0</v>
      </c>
      <c r="AU189" s="71">
        <v>0</v>
      </c>
      <c r="AV189" s="71">
        <v>0</v>
      </c>
      <c r="AW189" s="71">
        <v>1</v>
      </c>
      <c r="AX189" s="71"/>
      <c r="AY189" s="72"/>
      <c r="AZ189" s="71">
        <v>11499.5</v>
      </c>
      <c r="BA189" s="71">
        <v>49310.2</v>
      </c>
      <c r="BB189" s="71">
        <v>0</v>
      </c>
      <c r="BC189" s="71">
        <v>0</v>
      </c>
      <c r="BD189" s="71">
        <v>0</v>
      </c>
      <c r="BE189" s="71">
        <v>250</v>
      </c>
      <c r="BF189" s="71"/>
      <c r="BG189" s="72"/>
      <c r="BH189" s="71">
        <v>0</v>
      </c>
      <c r="BI189" s="71">
        <v>3.8250000000000002</v>
      </c>
      <c r="BJ189" s="71">
        <v>158.32599999999999</v>
      </c>
      <c r="BK189" s="71">
        <v>0</v>
      </c>
      <c r="BL189" s="71">
        <v>77.429000000000002</v>
      </c>
      <c r="BM189" s="71">
        <v>0</v>
      </c>
      <c r="BN189" s="72"/>
      <c r="BO189" s="71">
        <v>0</v>
      </c>
      <c r="BP189" s="71">
        <v>1</v>
      </c>
      <c r="BQ189" s="71">
        <v>15</v>
      </c>
      <c r="BR189" s="71">
        <v>0</v>
      </c>
      <c r="BS189" s="71">
        <v>2</v>
      </c>
      <c r="BT189" s="71">
        <v>0</v>
      </c>
      <c r="BU189"/>
      <c r="BV189" s="70">
        <v>157.28299999999999</v>
      </c>
      <c r="BW189" s="70">
        <v>5.0350000000000001</v>
      </c>
      <c r="BX189" s="70">
        <v>74.186999999999998</v>
      </c>
      <c r="BY189" s="70">
        <v>0</v>
      </c>
      <c r="BZ189" s="70">
        <v>0</v>
      </c>
      <c r="CA189" s="70">
        <v>0</v>
      </c>
      <c r="CB189" s="70">
        <v>0</v>
      </c>
      <c r="CC189" s="70">
        <v>3.0750000000000002</v>
      </c>
      <c r="CD189" s="70">
        <v>0</v>
      </c>
    </row>
    <row r="190" spans="1:82">
      <c r="A190" s="70" t="s">
        <v>1927</v>
      </c>
      <c r="B190" s="70">
        <v>65</v>
      </c>
      <c r="C190" s="70">
        <v>14</v>
      </c>
      <c r="D190" s="70">
        <v>4</v>
      </c>
      <c r="E190" s="70">
        <v>2017</v>
      </c>
      <c r="F190" s="70" t="s">
        <v>156</v>
      </c>
      <c r="G190" s="70" t="s">
        <v>1913</v>
      </c>
      <c r="H190" s="70" t="s">
        <v>1914</v>
      </c>
      <c r="I190" s="148"/>
      <c r="J190" s="71">
        <v>230.64377162623043</v>
      </c>
      <c r="K190" s="71">
        <v>8.7694223250957855</v>
      </c>
      <c r="L190" s="71">
        <v>15.677407590212969</v>
      </c>
      <c r="M190" s="71">
        <v>118.81084161729626</v>
      </c>
      <c r="N190" s="71">
        <v>137.01525416083146</v>
      </c>
      <c r="O190" s="71">
        <v>117.24387158627674</v>
      </c>
      <c r="P190" s="71">
        <v>96.389895283611096</v>
      </c>
      <c r="Q190" s="71">
        <v>6.7382022152828398</v>
      </c>
      <c r="R190" s="71">
        <v>0</v>
      </c>
      <c r="S190" s="71">
        <v>5.7569672159999996</v>
      </c>
      <c r="T190" s="72"/>
      <c r="U190" s="71">
        <v>42903818</v>
      </c>
      <c r="V190" s="71">
        <v>3197</v>
      </c>
      <c r="W190" s="71">
        <v>346</v>
      </c>
      <c r="X190" s="71">
        <v>28870</v>
      </c>
      <c r="Y190" s="71">
        <v>38848</v>
      </c>
      <c r="Z190" s="71">
        <v>70099</v>
      </c>
      <c r="AA190" s="71">
        <v>19965</v>
      </c>
      <c r="AB190" s="71">
        <v>98652</v>
      </c>
      <c r="AC190" s="71">
        <v>0</v>
      </c>
      <c r="AD190" s="71">
        <v>5.7569672159999996</v>
      </c>
      <c r="AE190" s="72"/>
      <c r="AF190" s="71">
        <v>308883094.80300999</v>
      </c>
      <c r="AG190" s="71">
        <v>6894657.0190131897</v>
      </c>
      <c r="AH190" s="71">
        <v>3399275.1403253698</v>
      </c>
      <c r="AI190" s="71">
        <v>192500599.0259997</v>
      </c>
      <c r="AJ190" s="71">
        <v>190409560.56482369</v>
      </c>
      <c r="AK190" s="71">
        <v>0</v>
      </c>
      <c r="AL190" s="71">
        <v>0</v>
      </c>
      <c r="AM190" s="71">
        <v>13551517.66037043</v>
      </c>
      <c r="AN190" s="71">
        <v>0</v>
      </c>
      <c r="AO190" s="71">
        <v>0</v>
      </c>
      <c r="AP190" s="71">
        <v>715638704.21354234</v>
      </c>
      <c r="AQ190" s="72"/>
      <c r="AR190" s="71">
        <v>2791</v>
      </c>
      <c r="AS190" s="71">
        <v>954</v>
      </c>
      <c r="AT190" s="71">
        <v>0</v>
      </c>
      <c r="AU190" s="71">
        <v>0</v>
      </c>
      <c r="AV190" s="71">
        <v>0</v>
      </c>
      <c r="AW190" s="71">
        <v>1</v>
      </c>
      <c r="AX190" s="71"/>
      <c r="AY190" s="72"/>
      <c r="AZ190" s="71">
        <v>12342.7</v>
      </c>
      <c r="BA190" s="71">
        <v>54089.999999999993</v>
      </c>
      <c r="BB190" s="71">
        <v>0</v>
      </c>
      <c r="BC190" s="71">
        <v>0</v>
      </c>
      <c r="BD190" s="71">
        <v>0</v>
      </c>
      <c r="BE190" s="71">
        <v>250</v>
      </c>
      <c r="BF190" s="71"/>
      <c r="BG190" s="72"/>
      <c r="BH190" s="71">
        <v>0</v>
      </c>
      <c r="BI190" s="71">
        <v>0</v>
      </c>
      <c r="BJ190" s="71">
        <v>159.02099999999999</v>
      </c>
      <c r="BK190" s="71">
        <v>0</v>
      </c>
      <c r="BL190" s="71">
        <v>75.512</v>
      </c>
      <c r="BM190" s="71">
        <v>0</v>
      </c>
      <c r="BN190" s="72"/>
      <c r="BO190" s="71">
        <v>0</v>
      </c>
      <c r="BP190" s="71">
        <v>0</v>
      </c>
      <c r="BQ190" s="71">
        <v>17</v>
      </c>
      <c r="BR190" s="71">
        <v>0</v>
      </c>
      <c r="BS190" s="71">
        <v>3</v>
      </c>
      <c r="BT190" s="71">
        <v>0</v>
      </c>
      <c r="BU190"/>
      <c r="BV190" s="70">
        <v>152.46299999999999</v>
      </c>
      <c r="BW190" s="70">
        <v>9.6869999999999994</v>
      </c>
      <c r="BX190" s="70">
        <v>72.382999999999996</v>
      </c>
      <c r="BY190" s="70">
        <v>0</v>
      </c>
      <c r="BZ190" s="70">
        <v>0</v>
      </c>
      <c r="CA190" s="70">
        <v>0</v>
      </c>
      <c r="CB190" s="70">
        <v>0</v>
      </c>
      <c r="CC190" s="70">
        <v>0</v>
      </c>
      <c r="CD190" s="70">
        <v>0</v>
      </c>
    </row>
    <row r="191" spans="1:82">
      <c r="A191" s="70" t="s">
        <v>1928</v>
      </c>
      <c r="B191" s="70">
        <v>66</v>
      </c>
      <c r="C191" s="70">
        <v>15</v>
      </c>
      <c r="D191" s="70">
        <v>4</v>
      </c>
      <c r="E191" s="70">
        <v>2018</v>
      </c>
      <c r="F191" s="70" t="s">
        <v>183</v>
      </c>
      <c r="G191" s="70" t="s">
        <v>1913</v>
      </c>
      <c r="H191" s="70" t="s">
        <v>1914</v>
      </c>
      <c r="I191" s="148"/>
      <c r="J191" s="71">
        <v>238.76863095498155</v>
      </c>
      <c r="K191" s="71">
        <v>7.9098717297032657</v>
      </c>
      <c r="L191" s="71">
        <v>14.526050902391239</v>
      </c>
      <c r="M191" s="71">
        <v>117.20704489965607</v>
      </c>
      <c r="N191" s="71">
        <v>120.65586253161382</v>
      </c>
      <c r="O191" s="71">
        <v>115.19209847783623</v>
      </c>
      <c r="P191" s="71">
        <v>94.62260679369156</v>
      </c>
      <c r="Q191" s="71">
        <v>6.1960468904148902</v>
      </c>
      <c r="R191" s="71">
        <v>0</v>
      </c>
      <c r="S191" s="71">
        <v>8.7966296572000005</v>
      </c>
      <c r="T191" s="72"/>
      <c r="U191" s="71">
        <v>44230479</v>
      </c>
      <c r="V191" s="71">
        <v>3197</v>
      </c>
      <c r="W191" s="71">
        <v>346</v>
      </c>
      <c r="X191" s="71">
        <v>28870</v>
      </c>
      <c r="Y191" s="71">
        <v>39108</v>
      </c>
      <c r="Z191" s="71">
        <v>70191</v>
      </c>
      <c r="AA191" s="71">
        <v>19796</v>
      </c>
      <c r="AB191" s="71">
        <v>97759</v>
      </c>
      <c r="AC191" s="71">
        <v>0</v>
      </c>
      <c r="AD191" s="71">
        <v>8.7966296572000005</v>
      </c>
      <c r="AE191" s="72"/>
      <c r="AF191" s="71">
        <v>324484610.80128038</v>
      </c>
      <c r="AG191" s="71">
        <v>5952295.315474825</v>
      </c>
      <c r="AH191" s="71">
        <v>3218451.6559361019</v>
      </c>
      <c r="AI191" s="71">
        <v>185992688.86284611</v>
      </c>
      <c r="AJ191" s="71">
        <v>178436769.98077649</v>
      </c>
      <c r="AK191" s="71">
        <v>0</v>
      </c>
      <c r="AL191" s="71">
        <v>0</v>
      </c>
      <c r="AM191" s="71">
        <v>13456634.93206008</v>
      </c>
      <c r="AN191" s="71">
        <v>0</v>
      </c>
      <c r="AO191" s="71">
        <v>0</v>
      </c>
      <c r="AP191" s="71">
        <v>711541451.54837406</v>
      </c>
      <c r="AQ191" s="72"/>
      <c r="AR191" s="71">
        <v>2931</v>
      </c>
      <c r="AS191" s="71">
        <v>1098</v>
      </c>
      <c r="AT191" s="71">
        <v>0</v>
      </c>
      <c r="AU191" s="71">
        <v>0</v>
      </c>
      <c r="AV191" s="71">
        <v>0</v>
      </c>
      <c r="AW191" s="71">
        <v>1</v>
      </c>
      <c r="AX191" s="71"/>
      <c r="AY191" s="72"/>
      <c r="AZ191" s="71">
        <v>13083.099999999993</v>
      </c>
      <c r="BA191" s="71">
        <v>59728</v>
      </c>
      <c r="BB191" s="71">
        <v>0</v>
      </c>
      <c r="BC191" s="71">
        <v>0</v>
      </c>
      <c r="BD191" s="71">
        <v>0</v>
      </c>
      <c r="BE191" s="71">
        <v>250</v>
      </c>
      <c r="BF191" s="71"/>
      <c r="BG191" s="72"/>
      <c r="BH191" s="71">
        <v>0</v>
      </c>
      <c r="BI191" s="71">
        <v>0</v>
      </c>
      <c r="BJ191" s="71">
        <v>168.04300000000001</v>
      </c>
      <c r="BK191" s="71">
        <v>0</v>
      </c>
      <c r="BL191" s="71">
        <v>88.768000000000001</v>
      </c>
      <c r="BM191" s="71">
        <v>0</v>
      </c>
      <c r="BN191" s="72"/>
      <c r="BO191" s="71">
        <v>0</v>
      </c>
      <c r="BP191" s="71">
        <v>0</v>
      </c>
      <c r="BQ191" s="71">
        <v>20</v>
      </c>
      <c r="BR191" s="71">
        <v>0</v>
      </c>
      <c r="BS191" s="71">
        <v>3</v>
      </c>
      <c r="BT191" s="71">
        <v>0</v>
      </c>
      <c r="BU191"/>
      <c r="BV191" s="70">
        <v>161.80199999999999</v>
      </c>
      <c r="BW191" s="70">
        <v>9.2799999999999994</v>
      </c>
      <c r="BX191" s="70">
        <v>85.728999999999999</v>
      </c>
      <c r="BY191" s="70">
        <v>0</v>
      </c>
      <c r="BZ191" s="70">
        <v>0</v>
      </c>
      <c r="CA191" s="70">
        <v>0</v>
      </c>
      <c r="CB191" s="70">
        <v>0</v>
      </c>
      <c r="CC191" s="70">
        <v>0</v>
      </c>
      <c r="CD191" s="70">
        <v>0</v>
      </c>
    </row>
    <row r="192" spans="1:82">
      <c r="A192" s="70" t="s">
        <v>1929</v>
      </c>
      <c r="B192" s="70">
        <v>67</v>
      </c>
      <c r="C192" s="70">
        <v>16</v>
      </c>
      <c r="D192" s="70">
        <v>4</v>
      </c>
      <c r="E192" s="70">
        <v>2019</v>
      </c>
      <c r="F192" s="70" t="s">
        <v>158</v>
      </c>
      <c r="G192" s="70" t="s">
        <v>1913</v>
      </c>
      <c r="H192" s="70" t="s">
        <v>1914</v>
      </c>
      <c r="I192" s="148"/>
      <c r="J192" s="71">
        <v>227.11600151501597</v>
      </c>
      <c r="K192" s="71">
        <v>7.3057669978626416</v>
      </c>
      <c r="L192" s="71">
        <v>14.649118080734564</v>
      </c>
      <c r="M192" s="71">
        <v>113.64292992543463</v>
      </c>
      <c r="N192" s="71">
        <v>125.4746583974507</v>
      </c>
      <c r="O192" s="71">
        <v>111.81071416855731</v>
      </c>
      <c r="P192" s="71">
        <v>93.000477579492198</v>
      </c>
      <c r="Q192" s="71">
        <v>6.0036638389941803</v>
      </c>
      <c r="R192" s="71">
        <v>0</v>
      </c>
      <c r="S192" s="71">
        <v>6.4284013430000009</v>
      </c>
      <c r="T192" s="72"/>
      <c r="U192" s="71">
        <v>44502647</v>
      </c>
      <c r="V192" s="71">
        <v>3197</v>
      </c>
      <c r="W192" s="71">
        <v>346</v>
      </c>
      <c r="X192" s="71">
        <v>28870</v>
      </c>
      <c r="Y192" s="71">
        <v>39718</v>
      </c>
      <c r="Z192" s="71">
        <v>70001</v>
      </c>
      <c r="AA192" s="71">
        <v>19311</v>
      </c>
      <c r="AB192" s="71">
        <v>97288</v>
      </c>
      <c r="AC192" s="71">
        <v>0</v>
      </c>
      <c r="AD192" s="71">
        <v>6.4284013430000009</v>
      </c>
      <c r="AE192" s="72"/>
      <c r="AF192" s="71">
        <v>315754759.17487562</v>
      </c>
      <c r="AG192" s="71">
        <v>5745503.6894277465</v>
      </c>
      <c r="AH192" s="71">
        <v>3436225.0641172039</v>
      </c>
      <c r="AI192" s="71">
        <v>187842559.8083261</v>
      </c>
      <c r="AJ192" s="71">
        <v>181590717.5576289</v>
      </c>
      <c r="AK192" s="71">
        <v>0</v>
      </c>
      <c r="AL192" s="71">
        <v>0</v>
      </c>
      <c r="AM192" s="71">
        <v>13249893.216328116</v>
      </c>
      <c r="AN192" s="71">
        <v>0</v>
      </c>
      <c r="AO192" s="71">
        <v>0</v>
      </c>
      <c r="AP192" s="71">
        <v>707619658.51070368</v>
      </c>
      <c r="AQ192" s="72"/>
      <c r="AR192" s="71">
        <v>3081</v>
      </c>
      <c r="AS192" s="71">
        <v>1173</v>
      </c>
      <c r="AT192" s="71">
        <v>0</v>
      </c>
      <c r="AU192" s="71">
        <v>0</v>
      </c>
      <c r="AV192" s="71">
        <v>0</v>
      </c>
      <c r="AW192" s="71">
        <v>1</v>
      </c>
      <c r="AX192" s="71"/>
      <c r="AY192" s="72"/>
      <c r="AZ192" s="71">
        <v>13897.499999999991</v>
      </c>
      <c r="BA192" s="71">
        <v>62666.500000000036</v>
      </c>
      <c r="BB192" s="71">
        <v>0</v>
      </c>
      <c r="BC192" s="71">
        <v>0</v>
      </c>
      <c r="BD192" s="71">
        <v>0</v>
      </c>
      <c r="BE192" s="71">
        <v>250</v>
      </c>
      <c r="BF192" s="71"/>
      <c r="BG192" s="72"/>
      <c r="BH192" s="71">
        <v>0</v>
      </c>
      <c r="BI192" s="71">
        <v>0</v>
      </c>
      <c r="BJ192" s="71">
        <v>157.32499999999999</v>
      </c>
      <c r="BK192" s="71">
        <v>0</v>
      </c>
      <c r="BL192" s="71">
        <v>85.701000000000008</v>
      </c>
      <c r="BM192" s="71">
        <v>0</v>
      </c>
      <c r="BN192" s="72"/>
      <c r="BO192" s="71">
        <v>0</v>
      </c>
      <c r="BP192" s="71">
        <v>0</v>
      </c>
      <c r="BQ192" s="71">
        <v>19</v>
      </c>
      <c r="BR192" s="71">
        <v>0</v>
      </c>
      <c r="BS192" s="71">
        <v>3</v>
      </c>
      <c r="BT192" s="71">
        <v>0</v>
      </c>
      <c r="BU192"/>
      <c r="BV192" s="70">
        <v>151.74199999999999</v>
      </c>
      <c r="BW192" s="70">
        <v>8.5050000000000008</v>
      </c>
      <c r="BX192" s="70">
        <v>82.727999999999994</v>
      </c>
      <c r="BY192" s="70">
        <v>0</v>
      </c>
      <c r="BZ192" s="70">
        <v>5.0999999999999997E-2</v>
      </c>
      <c r="CA192" s="70">
        <v>0</v>
      </c>
      <c r="CB192" s="70">
        <v>0</v>
      </c>
      <c r="CC192" s="70">
        <v>0</v>
      </c>
      <c r="CD192" s="70">
        <v>0</v>
      </c>
    </row>
    <row r="193" spans="1:82">
      <c r="A193" s="70" t="s">
        <v>1930</v>
      </c>
      <c r="B193" s="70">
        <v>68</v>
      </c>
      <c r="C193" s="70">
        <v>17</v>
      </c>
      <c r="D193" s="70">
        <v>4</v>
      </c>
      <c r="E193" s="70">
        <v>2020</v>
      </c>
      <c r="F193" s="70" t="s">
        <v>159</v>
      </c>
      <c r="G193" s="70" t="s">
        <v>1913</v>
      </c>
      <c r="H193" s="70" t="s">
        <v>1914</v>
      </c>
      <c r="I193" s="148"/>
      <c r="J193" s="71">
        <v>223.4235361763746</v>
      </c>
      <c r="K193" s="71">
        <v>7.7721206467594559</v>
      </c>
      <c r="L193" s="71">
        <v>17.323896210466206</v>
      </c>
      <c r="M193" s="71">
        <v>107.69189765764446</v>
      </c>
      <c r="N193" s="71">
        <v>119.17109961137895</v>
      </c>
      <c r="O193" s="71">
        <v>98.125727880519349</v>
      </c>
      <c r="P193" s="71">
        <v>87.433926637676194</v>
      </c>
      <c r="Q193" s="71">
        <v>5.6802760922519404</v>
      </c>
      <c r="R193" s="71">
        <v>0</v>
      </c>
      <c r="S193" s="71">
        <v>7.0476839035199994</v>
      </c>
      <c r="T193" s="72"/>
      <c r="U193" s="71">
        <v>40614799</v>
      </c>
      <c r="V193" s="71">
        <v>2909</v>
      </c>
      <c r="W193" s="71">
        <v>495</v>
      </c>
      <c r="X193" s="71">
        <v>28627</v>
      </c>
      <c r="Y193" s="71">
        <v>40035</v>
      </c>
      <c r="Z193" s="71">
        <v>70118</v>
      </c>
      <c r="AA193" s="71">
        <v>19297</v>
      </c>
      <c r="AB193" s="71">
        <v>96340</v>
      </c>
      <c r="AC193" s="71">
        <v>0</v>
      </c>
      <c r="AD193" s="71">
        <v>7.0476839035199994</v>
      </c>
      <c r="AE193" s="72"/>
      <c r="AF193" s="71">
        <v>315968013.91385639</v>
      </c>
      <c r="AG193" s="71">
        <v>5908930.2987468615</v>
      </c>
      <c r="AH193" s="71">
        <v>4266408.6314753117</v>
      </c>
      <c r="AI193" s="71">
        <v>175990411.23713344</v>
      </c>
      <c r="AJ193" s="71">
        <v>166230576.57442081</v>
      </c>
      <c r="AK193" s="71"/>
      <c r="AL193" s="71"/>
      <c r="AM193" s="71">
        <v>12573440.359724542</v>
      </c>
      <c r="AN193" s="71"/>
      <c r="AO193" s="71"/>
      <c r="AP193" s="71">
        <v>680937781.01535726</v>
      </c>
      <c r="AQ193" s="72"/>
      <c r="AR193" s="71">
        <v>3233</v>
      </c>
      <c r="AS193" s="71">
        <v>1265</v>
      </c>
      <c r="AT193" s="71">
        <v>0</v>
      </c>
      <c r="AU193" s="71">
        <v>0</v>
      </c>
      <c r="AV193" s="71">
        <v>0</v>
      </c>
      <c r="AW193" s="71">
        <v>1</v>
      </c>
      <c r="AX193" s="71"/>
      <c r="AY193" s="72"/>
      <c r="AZ193" s="71">
        <v>14797.79999999997</v>
      </c>
      <c r="BA193" s="71">
        <v>66646.299999999857</v>
      </c>
      <c r="BB193" s="71">
        <v>0</v>
      </c>
      <c r="BC193" s="71">
        <v>0</v>
      </c>
      <c r="BD193" s="71">
        <v>0</v>
      </c>
      <c r="BE193" s="71">
        <v>250</v>
      </c>
      <c r="BF193" s="71"/>
      <c r="BG193" s="72"/>
      <c r="BH193" s="71">
        <v>0</v>
      </c>
      <c r="BI193" s="71">
        <v>0</v>
      </c>
      <c r="BJ193" s="71">
        <v>141.06100000000001</v>
      </c>
      <c r="BK193" s="71">
        <v>0</v>
      </c>
      <c r="BL193" s="71">
        <v>97.102000000000004</v>
      </c>
      <c r="BM193" s="71">
        <v>0</v>
      </c>
      <c r="BN193" s="72"/>
      <c r="BO193" s="71">
        <v>0</v>
      </c>
      <c r="BP193" s="71">
        <v>0</v>
      </c>
      <c r="BQ193" s="71">
        <v>19</v>
      </c>
      <c r="BR193" s="71">
        <v>0</v>
      </c>
      <c r="BS193" s="71">
        <v>3</v>
      </c>
      <c r="BT193" s="71">
        <v>0</v>
      </c>
      <c r="BU193"/>
      <c r="BV193" s="70">
        <v>136.81299999999999</v>
      </c>
      <c r="BW193" s="70">
        <v>7.2830000000000004</v>
      </c>
      <c r="BX193" s="70">
        <v>94.066999999999993</v>
      </c>
      <c r="BY193" s="70">
        <v>0</v>
      </c>
      <c r="BZ193" s="70">
        <v>0</v>
      </c>
      <c r="CA193" s="70">
        <v>0</v>
      </c>
      <c r="CB193" s="70">
        <v>0</v>
      </c>
      <c r="CC193" s="70">
        <v>0</v>
      </c>
      <c r="CD193" s="70">
        <v>0</v>
      </c>
    </row>
    <row r="194" spans="1:82">
      <c r="A194" s="70" t="s">
        <v>1931</v>
      </c>
      <c r="B194" s="70">
        <v>68</v>
      </c>
      <c r="C194" s="70">
        <v>18</v>
      </c>
      <c r="D194" s="70">
        <v>4</v>
      </c>
      <c r="E194" s="70">
        <v>2021</v>
      </c>
      <c r="F194" s="70" t="s">
        <v>160</v>
      </c>
      <c r="G194" s="70" t="s">
        <v>1913</v>
      </c>
      <c r="H194" s="70" t="s">
        <v>1914</v>
      </c>
      <c r="I194" s="148"/>
      <c r="J194" s="71">
        <v>257.68155365724397</v>
      </c>
      <c r="K194" s="71">
        <v>8.903933849313205</v>
      </c>
      <c r="L194" s="71">
        <v>14.528990757197997</v>
      </c>
      <c r="M194" s="71">
        <v>119.94437981407987</v>
      </c>
      <c r="N194" s="71">
        <v>114.48939241550353</v>
      </c>
      <c r="O194" s="71">
        <v>95.143574114337085</v>
      </c>
      <c r="P194" s="71">
        <v>90.232517679713098</v>
      </c>
      <c r="Q194" s="71">
        <v>5.5810484347987197</v>
      </c>
      <c r="R194" s="71">
        <v>0</v>
      </c>
      <c r="S194" s="71">
        <v>9.6793646645000013</v>
      </c>
      <c r="T194" s="72"/>
      <c r="U194" s="71">
        <v>48002806</v>
      </c>
      <c r="V194" s="71">
        <v>2909</v>
      </c>
      <c r="W194" s="71">
        <v>495</v>
      </c>
      <c r="X194" s="71">
        <v>28627</v>
      </c>
      <c r="Y194" s="71">
        <v>40207</v>
      </c>
      <c r="Z194" s="71">
        <v>70003</v>
      </c>
      <c r="AA194" s="71">
        <v>19419</v>
      </c>
      <c r="AB194" s="71">
        <v>95587</v>
      </c>
      <c r="AC194" s="71">
        <v>0</v>
      </c>
      <c r="AD194" s="71">
        <v>9.6793646645000013</v>
      </c>
      <c r="AE194" s="72"/>
      <c r="AF194" s="71">
        <v>359707075.32495856</v>
      </c>
      <c r="AG194" s="71">
        <v>7705648.0249585891</v>
      </c>
      <c r="AH194" s="71">
        <v>3432136.3254793799</v>
      </c>
      <c r="AI194" s="71">
        <v>196685937.03980356</v>
      </c>
      <c r="AJ194" s="71">
        <v>171659058.95182309</v>
      </c>
      <c r="AK194" s="71">
        <v>0</v>
      </c>
      <c r="AL194" s="71">
        <v>0</v>
      </c>
      <c r="AM194" s="71">
        <v>12547121.243884457</v>
      </c>
      <c r="AN194" s="71">
        <v>0</v>
      </c>
      <c r="AO194" s="71">
        <v>0</v>
      </c>
      <c r="AP194" s="71">
        <v>751736976.91090775</v>
      </c>
      <c r="AQ194" s="72"/>
      <c r="AR194" s="71">
        <v>3390</v>
      </c>
      <c r="AS194" s="71">
        <v>1366</v>
      </c>
      <c r="AT194" s="71">
        <v>0</v>
      </c>
      <c r="AU194" s="71">
        <v>0</v>
      </c>
      <c r="AV194" s="71">
        <v>0</v>
      </c>
      <c r="AW194" s="71">
        <v>1</v>
      </c>
      <c r="AX194" s="71"/>
      <c r="AY194" s="72"/>
      <c r="AZ194" s="71">
        <v>15777.09999999996</v>
      </c>
      <c r="BA194" s="71">
        <v>80565.299999999828</v>
      </c>
      <c r="BB194" s="71">
        <v>0</v>
      </c>
      <c r="BC194" s="71">
        <v>0</v>
      </c>
      <c r="BD194" s="71">
        <v>0</v>
      </c>
      <c r="BE194" s="71">
        <v>250</v>
      </c>
      <c r="BF194" s="71"/>
      <c r="BG194" s="72"/>
      <c r="BH194" s="71">
        <v>0</v>
      </c>
      <c r="BI194" s="71">
        <v>0</v>
      </c>
      <c r="BJ194" s="71">
        <v>138.02500000000001</v>
      </c>
      <c r="BK194" s="71">
        <v>0</v>
      </c>
      <c r="BL194" s="71">
        <v>95.823000000000008</v>
      </c>
      <c r="BM194" s="71">
        <v>0</v>
      </c>
      <c r="BN194" s="72"/>
      <c r="BO194" s="71">
        <v>0</v>
      </c>
      <c r="BP194" s="71">
        <v>0</v>
      </c>
      <c r="BQ194" s="71">
        <v>19</v>
      </c>
      <c r="BR194" s="71">
        <v>0</v>
      </c>
      <c r="BS194" s="71">
        <v>3</v>
      </c>
      <c r="BT194" s="71">
        <v>0</v>
      </c>
      <c r="BU194"/>
      <c r="BV194" s="70">
        <v>134.25800000000001</v>
      </c>
      <c r="BW194" s="70">
        <v>7.6929999999999996</v>
      </c>
      <c r="BX194" s="70">
        <v>91.897000000000006</v>
      </c>
      <c r="BY194" s="70">
        <v>0</v>
      </c>
      <c r="BZ194" s="70">
        <v>0</v>
      </c>
      <c r="CA194" s="70">
        <v>0</v>
      </c>
      <c r="CB194" s="70">
        <v>0</v>
      </c>
      <c r="CC194" s="70">
        <v>0</v>
      </c>
      <c r="CD194" s="70">
        <v>0</v>
      </c>
    </row>
    <row r="195" spans="1:82">
      <c r="A195" s="70" t="s">
        <v>1932</v>
      </c>
      <c r="B195" s="70">
        <v>68</v>
      </c>
      <c r="C195" s="70">
        <v>19</v>
      </c>
      <c r="D195" s="70">
        <v>4</v>
      </c>
      <c r="E195" s="70">
        <v>2022</v>
      </c>
      <c r="F195" s="70" t="s">
        <v>161</v>
      </c>
      <c r="G195" s="70" t="s">
        <v>1913</v>
      </c>
      <c r="H195" s="70" t="s">
        <v>1914</v>
      </c>
      <c r="I195" s="148"/>
      <c r="J195" s="71">
        <v>237.75613472713846</v>
      </c>
      <c r="K195" s="71">
        <v>7.2901371136498208</v>
      </c>
      <c r="L195" s="71">
        <v>16.405628850723829</v>
      </c>
      <c r="M195" s="71">
        <v>113.95425681623757</v>
      </c>
      <c r="N195" s="71">
        <v>129.36650279453204</v>
      </c>
      <c r="O195" s="71">
        <v>99.856520593755619</v>
      </c>
      <c r="P195" s="71">
        <v>89.609923838031321</v>
      </c>
      <c r="Q195" s="71">
        <v>5.5694403202252145</v>
      </c>
      <c r="R195" s="71">
        <v>0</v>
      </c>
      <c r="S195" s="71">
        <v>6.712653294199999</v>
      </c>
      <c r="T195" s="72"/>
      <c r="U195" s="71">
        <v>50684951</v>
      </c>
      <c r="V195" s="71">
        <v>2909</v>
      </c>
      <c r="W195" s="71">
        <v>495</v>
      </c>
      <c r="X195" s="71">
        <v>28627</v>
      </c>
      <c r="Y195" s="71">
        <v>40388</v>
      </c>
      <c r="Z195" s="71">
        <v>69805</v>
      </c>
      <c r="AA195" s="71">
        <v>19579</v>
      </c>
      <c r="AB195" s="71">
        <v>94606</v>
      </c>
      <c r="AC195" s="71">
        <v>0</v>
      </c>
      <c r="AD195" s="71">
        <v>6.712653294199999</v>
      </c>
      <c r="AE195" s="72"/>
      <c r="AF195" s="71">
        <v>328551033.60702384</v>
      </c>
      <c r="AG195" s="71">
        <v>5488523.8865050767</v>
      </c>
      <c r="AH195" s="71">
        <v>4562405.4498249227</v>
      </c>
      <c r="AI195" s="71">
        <v>182852174.0451383</v>
      </c>
      <c r="AJ195" s="71">
        <v>203555059.69493154</v>
      </c>
      <c r="AK195" s="71">
        <v>0</v>
      </c>
      <c r="AL195" s="71">
        <v>0</v>
      </c>
      <c r="AM195" s="71">
        <v>12216216.814679574</v>
      </c>
      <c r="AN195" s="71">
        <v>0</v>
      </c>
      <c r="AO195" s="71">
        <v>0</v>
      </c>
      <c r="AP195" s="71">
        <v>737225413.49810326</v>
      </c>
      <c r="AQ195" s="72"/>
      <c r="AR195" s="71">
        <v>3562</v>
      </c>
      <c r="AS195" s="71">
        <v>1455</v>
      </c>
      <c r="AT195" s="71">
        <v>0</v>
      </c>
      <c r="AU195" s="71">
        <v>0</v>
      </c>
      <c r="AV195" s="71">
        <v>0</v>
      </c>
      <c r="AW195" s="71">
        <v>1</v>
      </c>
      <c r="AX195" s="71"/>
      <c r="AY195" s="72"/>
      <c r="AZ195" s="71">
        <v>16944.899999999943</v>
      </c>
      <c r="BA195" s="71">
        <v>94990.499999999796</v>
      </c>
      <c r="BB195" s="71">
        <v>0</v>
      </c>
      <c r="BC195" s="71">
        <v>0</v>
      </c>
      <c r="BD195" s="71">
        <v>0</v>
      </c>
      <c r="BE195" s="71">
        <v>250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1933</v>
      </c>
      <c r="B196" s="70">
        <v>68</v>
      </c>
      <c r="C196" s="70">
        <v>20</v>
      </c>
      <c r="D196" s="70">
        <v>4</v>
      </c>
      <c r="E196" s="70">
        <v>2023</v>
      </c>
      <c r="F196" s="70" t="s">
        <v>1539</v>
      </c>
      <c r="G196" s="70" t="s">
        <v>1913</v>
      </c>
      <c r="H196" s="70" t="s">
        <v>1914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3731</v>
      </c>
      <c r="AS196" s="71">
        <v>1512</v>
      </c>
      <c r="AT196" s="71">
        <v>0</v>
      </c>
      <c r="AU196" s="71">
        <v>0</v>
      </c>
      <c r="AV196" s="71">
        <v>0</v>
      </c>
      <c r="AW196" s="71">
        <v>1</v>
      </c>
      <c r="AX196" s="71"/>
      <c r="AY196" s="72"/>
      <c r="AZ196" s="71">
        <v>18002.199999999913</v>
      </c>
      <c r="BA196" s="71">
        <v>106698.29999999976</v>
      </c>
      <c r="BB196" s="71">
        <v>0</v>
      </c>
      <c r="BC196" s="71">
        <v>0</v>
      </c>
      <c r="BD196" s="71">
        <v>0</v>
      </c>
      <c r="BE196" s="71">
        <v>250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1934</v>
      </c>
      <c r="B197" s="70">
        <v>68</v>
      </c>
      <c r="C197" s="70">
        <v>21</v>
      </c>
      <c r="D197" s="70">
        <v>4</v>
      </c>
      <c r="E197" s="70">
        <v>2024</v>
      </c>
      <c r="F197" s="70" t="s">
        <v>1554</v>
      </c>
      <c r="G197" s="1064" t="s">
        <v>1913</v>
      </c>
      <c r="H197" s="70" t="s">
        <v>1914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1935</v>
      </c>
      <c r="B198" s="70">
        <v>375</v>
      </c>
      <c r="C198" s="70">
        <v>1</v>
      </c>
      <c r="D198" s="70">
        <v>23</v>
      </c>
      <c r="E198" s="70">
        <v>1990</v>
      </c>
      <c r="F198" s="70" t="s">
        <v>787</v>
      </c>
      <c r="G198" s="1064" t="s">
        <v>1936</v>
      </c>
      <c r="H198" s="70" t="s">
        <v>1937</v>
      </c>
      <c r="I198" s="148"/>
      <c r="J198" s="71">
        <v>40.694271111947813</v>
      </c>
      <c r="K198" s="71">
        <v>4.7323532267212727</v>
      </c>
      <c r="L198" s="71">
        <v>1.642089047141994</v>
      </c>
      <c r="M198" s="71">
        <v>27.567728811070332</v>
      </c>
      <c r="N198" s="71">
        <v>46.580257529657658</v>
      </c>
      <c r="O198" s="71">
        <v>37.601654014009107</v>
      </c>
      <c r="P198" s="71">
        <v>24.512883312962671</v>
      </c>
      <c r="Q198" s="71">
        <v>3.6112838303472499</v>
      </c>
      <c r="R198" s="71">
        <v>0</v>
      </c>
      <c r="S198" s="71">
        <v>4.5413647078211294</v>
      </c>
      <c r="T198" s="72"/>
      <c r="U198" s="71">
        <v>10151008</v>
      </c>
      <c r="V198" s="71">
        <v>1817</v>
      </c>
      <c r="W198" s="71">
        <v>15</v>
      </c>
      <c r="X198" s="71">
        <v>11499</v>
      </c>
      <c r="Y198" s="71">
        <v>20391</v>
      </c>
      <c r="Z198" s="71">
        <v>15466</v>
      </c>
      <c r="AA198" s="71">
        <v>5952</v>
      </c>
      <c r="AB198" s="71">
        <v>58635</v>
      </c>
      <c r="AC198" s="71">
        <v>0</v>
      </c>
      <c r="AD198" s="71">
        <v>4.5413647078211294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1938</v>
      </c>
      <c r="B199" s="70">
        <v>376</v>
      </c>
      <c r="C199" s="70">
        <v>2</v>
      </c>
      <c r="D199" s="70">
        <v>23</v>
      </c>
      <c r="E199" s="70">
        <v>2005</v>
      </c>
      <c r="F199" s="70" t="s">
        <v>789</v>
      </c>
      <c r="G199" s="70" t="s">
        <v>1936</v>
      </c>
      <c r="H199" s="70" t="s">
        <v>1937</v>
      </c>
      <c r="I199" s="148"/>
      <c r="J199" s="71">
        <v>33.046495587809531</v>
      </c>
      <c r="K199" s="71">
        <v>3.5315411719983678</v>
      </c>
      <c r="L199" s="71">
        <v>7.3262176250502291</v>
      </c>
      <c r="M199" s="71">
        <v>51.518041589511363</v>
      </c>
      <c r="N199" s="71">
        <v>83.1269304607886</v>
      </c>
      <c r="O199" s="71">
        <v>52.625601680847318</v>
      </c>
      <c r="P199" s="71">
        <v>24.987428971422041</v>
      </c>
      <c r="Q199" s="71">
        <v>4.5131901635421698</v>
      </c>
      <c r="R199" s="71">
        <v>0</v>
      </c>
      <c r="S199" s="71">
        <v>8.9274094657870577</v>
      </c>
      <c r="T199" s="72"/>
      <c r="U199" s="71">
        <v>4199433</v>
      </c>
      <c r="V199" s="71">
        <v>1655</v>
      </c>
      <c r="W199" s="71">
        <v>88</v>
      </c>
      <c r="X199" s="71">
        <v>12269</v>
      </c>
      <c r="Y199" s="71">
        <v>31407</v>
      </c>
      <c r="Z199" s="71">
        <v>25048</v>
      </c>
      <c r="AA199" s="71">
        <v>4969</v>
      </c>
      <c r="AB199" s="71">
        <v>76606</v>
      </c>
      <c r="AC199" s="71">
        <v>0</v>
      </c>
      <c r="AD199" s="71">
        <v>8.9274094657870577</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1939</v>
      </c>
      <c r="B200" s="70">
        <v>377</v>
      </c>
      <c r="C200" s="70">
        <v>3</v>
      </c>
      <c r="D200" s="70">
        <v>23</v>
      </c>
      <c r="E200" s="70">
        <v>2006</v>
      </c>
      <c r="F200" s="70" t="s">
        <v>790</v>
      </c>
      <c r="G200" s="70" t="s">
        <v>1936</v>
      </c>
      <c r="H200" s="70" t="s">
        <v>1937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1940</v>
      </c>
      <c r="B201" s="70">
        <v>378</v>
      </c>
      <c r="C201" s="70">
        <v>4</v>
      </c>
      <c r="D201" s="70">
        <v>23</v>
      </c>
      <c r="E201" s="70">
        <v>2007</v>
      </c>
      <c r="F201" s="70" t="s">
        <v>791</v>
      </c>
      <c r="G201" s="70" t="s">
        <v>1936</v>
      </c>
      <c r="H201" s="70" t="s">
        <v>1937</v>
      </c>
      <c r="I201" s="148"/>
      <c r="J201" s="71">
        <v>40.128344557035668</v>
      </c>
      <c r="K201" s="71">
        <v>4.3113476976470348</v>
      </c>
      <c r="L201" s="71">
        <v>10.268933190122491</v>
      </c>
      <c r="M201" s="71">
        <v>64.165064807361759</v>
      </c>
      <c r="N201" s="71">
        <v>92.775171631212984</v>
      </c>
      <c r="O201" s="71">
        <v>52.262440849727192</v>
      </c>
      <c r="P201" s="71">
        <v>25.062708922183241</v>
      </c>
      <c r="Q201" s="71">
        <v>4.9803954902174503</v>
      </c>
      <c r="R201" s="71">
        <v>0</v>
      </c>
      <c r="S201" s="71">
        <v>5.7249958143731901</v>
      </c>
      <c r="T201" s="72"/>
      <c r="U201" s="71">
        <v>4413641</v>
      </c>
      <c r="V201" s="71">
        <v>1819</v>
      </c>
      <c r="W201" s="71">
        <v>92</v>
      </c>
      <c r="X201" s="71">
        <v>16368</v>
      </c>
      <c r="Y201" s="71">
        <v>33396</v>
      </c>
      <c r="Z201" s="71">
        <v>25859</v>
      </c>
      <c r="AA201" s="71">
        <v>4908</v>
      </c>
      <c r="AB201" s="71">
        <v>80066</v>
      </c>
      <c r="AC201" s="71">
        <v>0</v>
      </c>
      <c r="AD201" s="71">
        <v>5.7249958143731901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1941</v>
      </c>
      <c r="B202" s="70">
        <v>379</v>
      </c>
      <c r="C202" s="70">
        <v>5</v>
      </c>
      <c r="D202" s="70">
        <v>23</v>
      </c>
      <c r="E202" s="70">
        <v>2008</v>
      </c>
      <c r="F202" s="70" t="s">
        <v>792</v>
      </c>
      <c r="G202" s="70" t="s">
        <v>1936</v>
      </c>
      <c r="H202" s="70" t="s">
        <v>1937</v>
      </c>
      <c r="I202" s="148"/>
      <c r="J202" s="71">
        <v>28.955218878348749</v>
      </c>
      <c r="K202" s="71">
        <v>3.4200215405346439</v>
      </c>
      <c r="L202" s="71">
        <v>9.1893983989942196</v>
      </c>
      <c r="M202" s="71">
        <v>64.030143185409443</v>
      </c>
      <c r="N202" s="71">
        <v>93.555496609954147</v>
      </c>
      <c r="O202" s="71">
        <v>50.578182713376108</v>
      </c>
      <c r="P202" s="71">
        <v>24.243540577156061</v>
      </c>
      <c r="Q202" s="71">
        <v>4.99153856042689</v>
      </c>
      <c r="R202" s="71">
        <v>0</v>
      </c>
      <c r="S202" s="71">
        <v>6.1561328691722217</v>
      </c>
      <c r="T202" s="72"/>
      <c r="U202" s="71">
        <v>4061371</v>
      </c>
      <c r="V202" s="71">
        <v>1819</v>
      </c>
      <c r="W202" s="71">
        <v>92</v>
      </c>
      <c r="X202" s="71">
        <v>16368</v>
      </c>
      <c r="Y202" s="71">
        <v>34255</v>
      </c>
      <c r="Z202" s="71">
        <v>25904</v>
      </c>
      <c r="AA202" s="71">
        <v>4753</v>
      </c>
      <c r="AB202" s="71">
        <v>81565</v>
      </c>
      <c r="AC202" s="71">
        <v>0</v>
      </c>
      <c r="AD202" s="71">
        <v>6.1561328691722217</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1942</v>
      </c>
      <c r="B203" s="70">
        <v>380</v>
      </c>
      <c r="C203" s="70">
        <v>6</v>
      </c>
      <c r="D203" s="70">
        <v>23</v>
      </c>
      <c r="E203" s="70">
        <v>2009</v>
      </c>
      <c r="F203" s="70" t="s">
        <v>176</v>
      </c>
      <c r="G203" s="70" t="s">
        <v>1936</v>
      </c>
      <c r="H203" s="70" t="s">
        <v>1937</v>
      </c>
      <c r="I203" s="148"/>
      <c r="J203" s="71">
        <v>23.295779066504121</v>
      </c>
      <c r="K203" s="71">
        <v>3.2615277287962479</v>
      </c>
      <c r="L203" s="71">
        <v>9.0203627512101665</v>
      </c>
      <c r="M203" s="71">
        <v>64.406943334501463</v>
      </c>
      <c r="N203" s="71">
        <v>86.709922204543389</v>
      </c>
      <c r="O203" s="71">
        <v>51.576143026208207</v>
      </c>
      <c r="P203" s="71">
        <v>23.297094302719</v>
      </c>
      <c r="Q203" s="71">
        <v>4.8120388508283698</v>
      </c>
      <c r="R203" s="71">
        <v>0</v>
      </c>
      <c r="S203" s="71">
        <v>6.8157315222903918</v>
      </c>
      <c r="T203" s="72"/>
      <c r="U203" s="71">
        <v>2877808</v>
      </c>
      <c r="V203" s="71">
        <v>2000</v>
      </c>
      <c r="W203" s="71">
        <v>87</v>
      </c>
      <c r="X203" s="71">
        <v>18813</v>
      </c>
      <c r="Y203" s="71">
        <v>34790</v>
      </c>
      <c r="Z203" s="71">
        <v>26073</v>
      </c>
      <c r="AA203" s="71">
        <v>4689</v>
      </c>
      <c r="AB203" s="71">
        <v>82543</v>
      </c>
      <c r="AC203" s="71">
        <v>0</v>
      </c>
      <c r="AD203" s="71">
        <v>6.8157315222903918</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20.616</v>
      </c>
      <c r="BK203" s="71">
        <v>0</v>
      </c>
      <c r="BL203" s="71">
        <v>19.416</v>
      </c>
      <c r="BM203" s="71">
        <v>0</v>
      </c>
      <c r="BN203" s="72"/>
      <c r="BO203" s="71">
        <v>0</v>
      </c>
      <c r="BP203" s="71">
        <v>0</v>
      </c>
      <c r="BQ203" s="71">
        <v>2</v>
      </c>
      <c r="BR203" s="71">
        <v>0</v>
      </c>
      <c r="BS203" s="71">
        <v>2</v>
      </c>
      <c r="BT203" s="71">
        <v>0</v>
      </c>
      <c r="BU203"/>
      <c r="BV203" s="70">
        <v>32.93</v>
      </c>
      <c r="BW203" s="70">
        <v>0</v>
      </c>
      <c r="BX203" s="70">
        <v>0</v>
      </c>
      <c r="BY203" s="70">
        <v>1.6500000000000001E-2</v>
      </c>
      <c r="BZ203" s="70">
        <v>7.0854999999999997</v>
      </c>
      <c r="CA203" s="70">
        <v>0</v>
      </c>
      <c r="CB203" s="70">
        <v>0</v>
      </c>
      <c r="CC203" s="70">
        <v>0</v>
      </c>
      <c r="CD203" s="70">
        <v>0</v>
      </c>
    </row>
    <row r="204" spans="1:82">
      <c r="A204" s="70" t="s">
        <v>1943</v>
      </c>
      <c r="B204" s="70">
        <v>381</v>
      </c>
      <c r="C204" s="70">
        <v>7</v>
      </c>
      <c r="D204" s="70">
        <v>23</v>
      </c>
      <c r="E204" s="70">
        <v>2010</v>
      </c>
      <c r="F204" s="70" t="s">
        <v>177</v>
      </c>
      <c r="G204" s="70" t="s">
        <v>1936</v>
      </c>
      <c r="H204" s="70" t="s">
        <v>1937</v>
      </c>
      <c r="I204" s="148"/>
      <c r="J204" s="71">
        <v>21.01319646299433</v>
      </c>
      <c r="K204" s="71">
        <v>2.923831994370734</v>
      </c>
      <c r="L204" s="71">
        <v>8.4254953162698545</v>
      </c>
      <c r="M204" s="71">
        <v>65.156171399267436</v>
      </c>
      <c r="N204" s="71">
        <v>89.60533940273136</v>
      </c>
      <c r="O204" s="71">
        <v>51.721541430616533</v>
      </c>
      <c r="P204" s="71">
        <v>23.87342805488726</v>
      </c>
      <c r="Q204" s="71">
        <v>5.1045717811657596</v>
      </c>
      <c r="R204" s="71">
        <v>0</v>
      </c>
      <c r="S204" s="71">
        <v>7.8736270048880597</v>
      </c>
      <c r="T204" s="72"/>
      <c r="U204" s="71">
        <v>2774713</v>
      </c>
      <c r="V204" s="71">
        <v>2000</v>
      </c>
      <c r="W204" s="71">
        <v>87</v>
      </c>
      <c r="X204" s="71">
        <v>18813</v>
      </c>
      <c r="Y204" s="71">
        <v>35463</v>
      </c>
      <c r="Z204" s="71">
        <v>26268</v>
      </c>
      <c r="AA204" s="71">
        <v>4685</v>
      </c>
      <c r="AB204" s="71">
        <v>83903</v>
      </c>
      <c r="AC204" s="71">
        <v>0</v>
      </c>
      <c r="AD204" s="71">
        <v>7.8736270048880597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13.287000000000001</v>
      </c>
      <c r="BK204" s="71">
        <v>0</v>
      </c>
      <c r="BL204" s="71">
        <v>18.728000000000002</v>
      </c>
      <c r="BM204" s="71">
        <v>0</v>
      </c>
      <c r="BN204" s="72"/>
      <c r="BO204" s="71">
        <v>0</v>
      </c>
      <c r="BP204" s="71">
        <v>0</v>
      </c>
      <c r="BQ204" s="71">
        <v>2</v>
      </c>
      <c r="BR204" s="71">
        <v>0</v>
      </c>
      <c r="BS204" s="71">
        <v>2</v>
      </c>
      <c r="BT204" s="71">
        <v>0</v>
      </c>
      <c r="BU204"/>
      <c r="BV204" s="70">
        <v>25.994</v>
      </c>
      <c r="BW204" s="70">
        <v>0</v>
      </c>
      <c r="BX204" s="70">
        <v>0</v>
      </c>
      <c r="BY204" s="70">
        <v>0</v>
      </c>
      <c r="BZ204" s="70">
        <v>6.0209999999999999</v>
      </c>
      <c r="CA204" s="70">
        <v>0</v>
      </c>
      <c r="CB204" s="70">
        <v>0</v>
      </c>
      <c r="CC204" s="70">
        <v>0</v>
      </c>
      <c r="CD204" s="70">
        <v>0</v>
      </c>
    </row>
    <row r="205" spans="1:82">
      <c r="A205" s="70" t="s">
        <v>1944</v>
      </c>
      <c r="B205" s="70">
        <v>382</v>
      </c>
      <c r="C205" s="70">
        <v>8</v>
      </c>
      <c r="D205" s="70">
        <v>23</v>
      </c>
      <c r="E205" s="70">
        <v>2011</v>
      </c>
      <c r="F205" s="70" t="s">
        <v>178</v>
      </c>
      <c r="G205" s="70" t="s">
        <v>1936</v>
      </c>
      <c r="H205" s="70" t="s">
        <v>1937</v>
      </c>
      <c r="I205" s="148"/>
      <c r="J205" s="71">
        <v>22.684261504765281</v>
      </c>
      <c r="K205" s="71">
        <v>4.4139667628092774</v>
      </c>
      <c r="L205" s="71">
        <v>3.7150407662061631</v>
      </c>
      <c r="M205" s="71">
        <v>82.853958654396934</v>
      </c>
      <c r="N205" s="71">
        <v>104.3110162334381</v>
      </c>
      <c r="O205" s="71">
        <v>51.558367196755675</v>
      </c>
      <c r="P205" s="71">
        <v>23.237957538555214</v>
      </c>
      <c r="Q205" s="71">
        <v>5.9301003864916302</v>
      </c>
      <c r="R205" s="71">
        <v>0</v>
      </c>
      <c r="S205" s="71">
        <v>9.616918952414391</v>
      </c>
      <c r="T205" s="72"/>
      <c r="U205" s="71">
        <v>2814340</v>
      </c>
      <c r="V205" s="71">
        <v>2000</v>
      </c>
      <c r="W205" s="71">
        <v>87</v>
      </c>
      <c r="X205" s="71">
        <v>18813</v>
      </c>
      <c r="Y205" s="71">
        <v>35740</v>
      </c>
      <c r="Z205" s="71">
        <v>26754</v>
      </c>
      <c r="AA205" s="71">
        <v>4696</v>
      </c>
      <c r="AB205" s="71">
        <v>84502</v>
      </c>
      <c r="AC205" s="71">
        <v>0</v>
      </c>
      <c r="AD205" s="71">
        <v>9.616918952414391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10.827</v>
      </c>
      <c r="BK205" s="71">
        <v>0</v>
      </c>
      <c r="BL205" s="71">
        <v>13.037000000000001</v>
      </c>
      <c r="BM205" s="71">
        <v>0</v>
      </c>
      <c r="BN205" s="72"/>
      <c r="BO205" s="71">
        <v>0</v>
      </c>
      <c r="BP205" s="71">
        <v>0</v>
      </c>
      <c r="BQ205" s="71">
        <v>2</v>
      </c>
      <c r="BR205" s="71">
        <v>0</v>
      </c>
      <c r="BS205" s="71">
        <v>2</v>
      </c>
      <c r="BT205" s="71">
        <v>0</v>
      </c>
      <c r="BU205"/>
      <c r="BV205" s="70">
        <v>23.864000000000001</v>
      </c>
      <c r="BW205" s="70">
        <v>0</v>
      </c>
      <c r="BX205" s="70">
        <v>0</v>
      </c>
      <c r="BY205" s="70">
        <v>0</v>
      </c>
      <c r="BZ205" s="70">
        <v>0</v>
      </c>
      <c r="CA205" s="70">
        <v>0</v>
      </c>
      <c r="CB205" s="70">
        <v>0</v>
      </c>
      <c r="CC205" s="70">
        <v>0</v>
      </c>
      <c r="CD205" s="70">
        <v>0</v>
      </c>
    </row>
    <row r="206" spans="1:82">
      <c r="A206" s="70" t="s">
        <v>1945</v>
      </c>
      <c r="B206" s="70">
        <v>383</v>
      </c>
      <c r="C206" s="70">
        <v>9</v>
      </c>
      <c r="D206" s="70">
        <v>23</v>
      </c>
      <c r="E206" s="70">
        <v>2012</v>
      </c>
      <c r="F206" s="70" t="s">
        <v>179</v>
      </c>
      <c r="G206" s="70" t="s">
        <v>1936</v>
      </c>
      <c r="H206" s="70" t="s">
        <v>1937</v>
      </c>
      <c r="I206" s="148"/>
      <c r="J206" s="71">
        <v>22.573821645305181</v>
      </c>
      <c r="K206" s="71">
        <v>4.3540667690656107</v>
      </c>
      <c r="L206" s="71">
        <v>3.6780858917582488</v>
      </c>
      <c r="M206" s="71">
        <v>87.238088293085994</v>
      </c>
      <c r="N206" s="71">
        <v>112.3942302749614</v>
      </c>
      <c r="O206" s="71">
        <v>51.812273592343956</v>
      </c>
      <c r="P206" s="71">
        <v>23.992246498977149</v>
      </c>
      <c r="Q206" s="71">
        <v>6.5450278946041802</v>
      </c>
      <c r="R206" s="71">
        <v>0</v>
      </c>
      <c r="S206" s="71">
        <v>8.0258410789283481</v>
      </c>
      <c r="T206" s="72"/>
      <c r="U206" s="71">
        <v>3019952</v>
      </c>
      <c r="V206" s="71">
        <v>2000</v>
      </c>
      <c r="W206" s="71">
        <v>87</v>
      </c>
      <c r="X206" s="71">
        <v>18813</v>
      </c>
      <c r="Y206" s="71">
        <v>36475</v>
      </c>
      <c r="Z206" s="71">
        <v>27099</v>
      </c>
      <c r="AA206" s="71">
        <v>4821</v>
      </c>
      <c r="AB206" s="71">
        <v>85841</v>
      </c>
      <c r="AC206" s="71">
        <v>0</v>
      </c>
      <c r="AD206" s="71">
        <v>8.0258410789283481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16.437999999999999</v>
      </c>
      <c r="BK206" s="71">
        <v>0</v>
      </c>
      <c r="BL206" s="71">
        <v>19.367999999999999</v>
      </c>
      <c r="BM206" s="71">
        <v>0</v>
      </c>
      <c r="BN206" s="72"/>
      <c r="BO206" s="71">
        <v>0</v>
      </c>
      <c r="BP206" s="71">
        <v>0</v>
      </c>
      <c r="BQ206" s="71">
        <v>2</v>
      </c>
      <c r="BR206" s="71">
        <v>0</v>
      </c>
      <c r="BS206" s="71">
        <v>2</v>
      </c>
      <c r="BT206" s="71">
        <v>0</v>
      </c>
      <c r="BU206"/>
      <c r="BV206" s="70">
        <v>31.405000000000001</v>
      </c>
      <c r="BW206" s="70">
        <v>0</v>
      </c>
      <c r="BX206" s="70">
        <v>0</v>
      </c>
      <c r="BY206" s="70">
        <v>0</v>
      </c>
      <c r="BZ206" s="70">
        <v>4.4009999999999998</v>
      </c>
      <c r="CA206" s="70">
        <v>0</v>
      </c>
      <c r="CB206" s="70">
        <v>0</v>
      </c>
      <c r="CC206" s="70">
        <v>0</v>
      </c>
      <c r="CD206" s="70">
        <v>0</v>
      </c>
    </row>
    <row r="207" spans="1:82">
      <c r="A207" s="70" t="s">
        <v>1946</v>
      </c>
      <c r="B207" s="70">
        <v>384</v>
      </c>
      <c r="C207" s="70">
        <v>10</v>
      </c>
      <c r="D207" s="70">
        <v>23</v>
      </c>
      <c r="E207" s="70">
        <v>2013</v>
      </c>
      <c r="F207" s="70" t="s">
        <v>180</v>
      </c>
      <c r="G207" s="70" t="s">
        <v>1936</v>
      </c>
      <c r="H207" s="70" t="s">
        <v>1937</v>
      </c>
      <c r="I207" s="148"/>
      <c r="J207" s="71">
        <v>19.21721110799756</v>
      </c>
      <c r="K207" s="71">
        <v>3.7546348826962421</v>
      </c>
      <c r="L207" s="71">
        <v>3.3710572988051899</v>
      </c>
      <c r="M207" s="71">
        <v>92.823017488075905</v>
      </c>
      <c r="N207" s="71">
        <v>108.884129389931</v>
      </c>
      <c r="O207" s="71">
        <v>50.247559384578246</v>
      </c>
      <c r="P207" s="71">
        <v>24.167570644414909</v>
      </c>
      <c r="Q207" s="71">
        <v>6.6655938436799902</v>
      </c>
      <c r="R207" s="71">
        <v>0</v>
      </c>
      <c r="S207" s="71">
        <v>8.3039169749027444</v>
      </c>
      <c r="T207" s="72"/>
      <c r="U207" s="71">
        <v>2487649</v>
      </c>
      <c r="V207" s="71">
        <v>2000</v>
      </c>
      <c r="W207" s="71">
        <v>87</v>
      </c>
      <c r="X207" s="71">
        <v>18813</v>
      </c>
      <c r="Y207" s="71">
        <v>36755</v>
      </c>
      <c r="Z207" s="71">
        <v>27454</v>
      </c>
      <c r="AA207" s="71">
        <v>4838</v>
      </c>
      <c r="AB207" s="71">
        <v>86169</v>
      </c>
      <c r="AC207" s="71">
        <v>0</v>
      </c>
      <c r="AD207" s="71">
        <v>8.3039169749027444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19.902000000000001</v>
      </c>
      <c r="BK207" s="71">
        <v>0</v>
      </c>
      <c r="BL207" s="71">
        <v>20.239000000000001</v>
      </c>
      <c r="BM207" s="71">
        <v>0</v>
      </c>
      <c r="BN207" s="72"/>
      <c r="BO207" s="71">
        <v>0</v>
      </c>
      <c r="BP207" s="71">
        <v>0</v>
      </c>
      <c r="BQ207" s="71">
        <v>2</v>
      </c>
      <c r="BR207" s="71">
        <v>0</v>
      </c>
      <c r="BS207" s="71">
        <v>2</v>
      </c>
      <c r="BT207" s="71">
        <v>0</v>
      </c>
      <c r="BU207"/>
      <c r="BV207" s="70">
        <v>35.959000000000003</v>
      </c>
      <c r="BW207" s="70">
        <v>0</v>
      </c>
      <c r="BX207" s="70">
        <v>0</v>
      </c>
      <c r="BY207" s="70">
        <v>0</v>
      </c>
      <c r="BZ207" s="70">
        <v>4.1820000000000004</v>
      </c>
      <c r="CA207" s="70">
        <v>0</v>
      </c>
      <c r="CB207" s="70">
        <v>0</v>
      </c>
      <c r="CC207" s="70">
        <v>0</v>
      </c>
      <c r="CD207" s="70">
        <v>0</v>
      </c>
    </row>
    <row r="208" spans="1:82">
      <c r="A208" s="70" t="s">
        <v>1947</v>
      </c>
      <c r="B208" s="70">
        <v>385</v>
      </c>
      <c r="C208" s="70">
        <v>11</v>
      </c>
      <c r="D208" s="70">
        <v>23</v>
      </c>
      <c r="E208" s="70">
        <v>2014</v>
      </c>
      <c r="F208" s="70" t="s">
        <v>181</v>
      </c>
      <c r="G208" s="70" t="s">
        <v>1936</v>
      </c>
      <c r="H208" s="70" t="s">
        <v>1937</v>
      </c>
      <c r="I208" s="148"/>
      <c r="J208" s="71">
        <v>17.555698227793268</v>
      </c>
      <c r="K208" s="71">
        <v>3.1905260604459729</v>
      </c>
      <c r="L208" s="71">
        <v>8.0528914633449613</v>
      </c>
      <c r="M208" s="71">
        <v>84.38341228221735</v>
      </c>
      <c r="N208" s="71">
        <v>98.82479653426094</v>
      </c>
      <c r="O208" s="71">
        <v>47.871746170787532</v>
      </c>
      <c r="P208" s="71">
        <v>24.448851186351206</v>
      </c>
      <c r="Q208" s="71">
        <v>6.42678266877674</v>
      </c>
      <c r="R208" s="71">
        <v>0</v>
      </c>
      <c r="S208" s="71">
        <v>7.6190369461671397</v>
      </c>
      <c r="T208" s="72"/>
      <c r="U208" s="71">
        <v>2606704</v>
      </c>
      <c r="V208" s="71">
        <v>1625</v>
      </c>
      <c r="W208" s="71">
        <v>91</v>
      </c>
      <c r="X208" s="71">
        <v>18887</v>
      </c>
      <c r="Y208" s="71">
        <v>37184</v>
      </c>
      <c r="Z208" s="71">
        <v>27548</v>
      </c>
      <c r="AA208" s="71">
        <v>4869</v>
      </c>
      <c r="AB208" s="71">
        <v>86594</v>
      </c>
      <c r="AC208" s="71">
        <v>0</v>
      </c>
      <c r="AD208" s="71">
        <v>7.6190369461671397</v>
      </c>
      <c r="AE208" s="72"/>
      <c r="AF208" s="71"/>
      <c r="AG208" s="71"/>
      <c r="AH208" s="71"/>
      <c r="AI208" s="71"/>
      <c r="AJ208" s="71"/>
      <c r="AK208" s="71"/>
      <c r="AL208" s="71"/>
      <c r="AM208" s="71"/>
      <c r="AN208" s="71"/>
      <c r="AO208" s="71"/>
      <c r="AP208" s="71"/>
      <c r="AQ208" s="72"/>
      <c r="AR208" s="71">
        <v>792</v>
      </c>
      <c r="AS208" s="71">
        <v>39</v>
      </c>
      <c r="AT208" s="71">
        <v>0</v>
      </c>
      <c r="AU208" s="71">
        <v>0</v>
      </c>
      <c r="AV208" s="71">
        <v>0</v>
      </c>
      <c r="AW208" s="71">
        <v>1</v>
      </c>
      <c r="AX208" s="71"/>
      <c r="AY208" s="72"/>
      <c r="AZ208" s="71">
        <v>2978.7</v>
      </c>
      <c r="BA208" s="71">
        <v>1181.5</v>
      </c>
      <c r="BB208" s="71">
        <v>0</v>
      </c>
      <c r="BC208" s="71">
        <v>0</v>
      </c>
      <c r="BD208" s="71">
        <v>0</v>
      </c>
      <c r="BE208" s="71">
        <v>3180</v>
      </c>
      <c r="BF208" s="71"/>
      <c r="BG208" s="72"/>
      <c r="BH208" s="71">
        <v>0</v>
      </c>
      <c r="BI208" s="71">
        <v>0</v>
      </c>
      <c r="BJ208" s="71">
        <v>6.516</v>
      </c>
      <c r="BK208" s="71">
        <v>0</v>
      </c>
      <c r="BL208" s="71">
        <v>20.103999999999999</v>
      </c>
      <c r="BM208" s="71">
        <v>0</v>
      </c>
      <c r="BN208" s="72"/>
      <c r="BO208" s="71">
        <v>0</v>
      </c>
      <c r="BP208" s="71">
        <v>0</v>
      </c>
      <c r="BQ208" s="71">
        <v>1</v>
      </c>
      <c r="BR208" s="71">
        <v>0</v>
      </c>
      <c r="BS208" s="71">
        <v>2</v>
      </c>
      <c r="BT208" s="71">
        <v>0</v>
      </c>
      <c r="BU208"/>
      <c r="BV208" s="70">
        <v>22.361999999999998</v>
      </c>
      <c r="BW208" s="70">
        <v>0</v>
      </c>
      <c r="BX208" s="70">
        <v>0</v>
      </c>
      <c r="BY208" s="70">
        <v>0</v>
      </c>
      <c r="BZ208" s="70">
        <v>4.258</v>
      </c>
      <c r="CA208" s="70">
        <v>0</v>
      </c>
      <c r="CB208" s="70">
        <v>0</v>
      </c>
      <c r="CC208" s="70">
        <v>0</v>
      </c>
      <c r="CD208" s="70">
        <v>0</v>
      </c>
    </row>
    <row r="209" spans="1:82">
      <c r="A209" s="70" t="s">
        <v>1948</v>
      </c>
      <c r="B209" s="70">
        <v>386</v>
      </c>
      <c r="C209" s="70">
        <v>12</v>
      </c>
      <c r="D209" s="70">
        <v>23</v>
      </c>
      <c r="E209" s="70">
        <v>2015</v>
      </c>
      <c r="F209" s="70" t="s">
        <v>182</v>
      </c>
      <c r="G209" s="70" t="s">
        <v>1936</v>
      </c>
      <c r="H209" s="70" t="s">
        <v>1937</v>
      </c>
      <c r="I209" s="148"/>
      <c r="J209" s="71">
        <v>21.749169667513659</v>
      </c>
      <c r="K209" s="71">
        <v>3.393167945487753</v>
      </c>
      <c r="L209" s="71">
        <v>10.037715511719069</v>
      </c>
      <c r="M209" s="71">
        <v>89.778837833085433</v>
      </c>
      <c r="N209" s="71">
        <v>99.961901080128143</v>
      </c>
      <c r="O209" s="71">
        <v>47.838837562839181</v>
      </c>
      <c r="P209" s="71">
        <v>24.925469161866893</v>
      </c>
      <c r="Q209" s="71">
        <v>6.3543971077880101</v>
      </c>
      <c r="R209" s="71">
        <v>0</v>
      </c>
      <c r="S209" s="71">
        <v>8.0030173337911314</v>
      </c>
      <c r="T209" s="72"/>
      <c r="U209" s="71">
        <v>2929603</v>
      </c>
      <c r="V209" s="71">
        <v>1625</v>
      </c>
      <c r="W209" s="71">
        <v>91</v>
      </c>
      <c r="X209" s="71">
        <v>18887</v>
      </c>
      <c r="Y209" s="71">
        <v>37780</v>
      </c>
      <c r="Z209" s="71">
        <v>27794</v>
      </c>
      <c r="AA209" s="71">
        <v>4960</v>
      </c>
      <c r="AB209" s="71">
        <v>87461</v>
      </c>
      <c r="AC209" s="71">
        <v>0</v>
      </c>
      <c r="AD209" s="71">
        <v>8.0030173337911314</v>
      </c>
      <c r="AE209" s="72"/>
      <c r="AF209" s="71">
        <v>29460005.344277918</v>
      </c>
      <c r="AG209" s="71">
        <v>2812493.1052326849</v>
      </c>
      <c r="AH209" s="71">
        <v>2045783.104396038</v>
      </c>
      <c r="AI209" s="71">
        <v>110507862.0593159</v>
      </c>
      <c r="AJ209" s="71">
        <v>147460615.6625497</v>
      </c>
      <c r="AK209" s="71">
        <v>0</v>
      </c>
      <c r="AL209" s="71">
        <v>0</v>
      </c>
      <c r="AM209" s="71">
        <v>11986163.16490381</v>
      </c>
      <c r="AN209" s="71">
        <v>0</v>
      </c>
      <c r="AO209" s="71">
        <v>0</v>
      </c>
      <c r="AP209" s="71">
        <v>304272922.44067603</v>
      </c>
      <c r="AQ209" s="72"/>
      <c r="AR209" s="71">
        <v>855</v>
      </c>
      <c r="AS209" s="71">
        <v>48</v>
      </c>
      <c r="AT209" s="71">
        <v>0</v>
      </c>
      <c r="AU209" s="71">
        <v>0</v>
      </c>
      <c r="AV209" s="71">
        <v>0</v>
      </c>
      <c r="AW209" s="71">
        <v>1</v>
      </c>
      <c r="AX209" s="71"/>
      <c r="AY209" s="72"/>
      <c r="AZ209" s="71">
        <v>3246.7</v>
      </c>
      <c r="BA209" s="71">
        <v>1336.3</v>
      </c>
      <c r="BB209" s="71">
        <v>0</v>
      </c>
      <c r="BC209" s="71">
        <v>0</v>
      </c>
      <c r="BD209" s="71">
        <v>0</v>
      </c>
      <c r="BE209" s="71">
        <v>3180</v>
      </c>
      <c r="BF209" s="71"/>
      <c r="BG209" s="72"/>
      <c r="BH209" s="71">
        <v>0</v>
      </c>
      <c r="BI209" s="71">
        <v>0</v>
      </c>
      <c r="BJ209" s="71">
        <v>10.118</v>
      </c>
      <c r="BK209" s="71">
        <v>0</v>
      </c>
      <c r="BL209" s="71">
        <v>18.561</v>
      </c>
      <c r="BM209" s="71">
        <v>0</v>
      </c>
      <c r="BN209" s="72"/>
      <c r="BO209" s="71">
        <v>0</v>
      </c>
      <c r="BP209" s="71">
        <v>0</v>
      </c>
      <c r="BQ209" s="71">
        <v>2</v>
      </c>
      <c r="BR209" s="71">
        <v>0</v>
      </c>
      <c r="BS209" s="71">
        <v>2</v>
      </c>
      <c r="BT209" s="71">
        <v>0</v>
      </c>
      <c r="BU209"/>
      <c r="BV209" s="70">
        <v>24.66</v>
      </c>
      <c r="BW209" s="70">
        <v>0</v>
      </c>
      <c r="BX209" s="70">
        <v>0</v>
      </c>
      <c r="BY209" s="70">
        <v>0</v>
      </c>
      <c r="BZ209" s="70">
        <v>4.0190000000000001</v>
      </c>
      <c r="CA209" s="70">
        <v>0</v>
      </c>
      <c r="CB209" s="70">
        <v>0</v>
      </c>
      <c r="CC209" s="70">
        <v>0</v>
      </c>
      <c r="CD209" s="70">
        <v>0</v>
      </c>
    </row>
    <row r="210" spans="1:82">
      <c r="A210" s="70" t="s">
        <v>1949</v>
      </c>
      <c r="B210" s="70">
        <v>387</v>
      </c>
      <c r="C210" s="70">
        <v>13</v>
      </c>
      <c r="D210" s="70">
        <v>23</v>
      </c>
      <c r="E210" s="70">
        <v>2016</v>
      </c>
      <c r="F210" s="70" t="s">
        <v>155</v>
      </c>
      <c r="G210" s="70" t="s">
        <v>1936</v>
      </c>
      <c r="H210" s="70" t="s">
        <v>1937</v>
      </c>
      <c r="I210" s="148"/>
      <c r="J210" s="71">
        <v>18.909906554645161</v>
      </c>
      <c r="K210" s="71">
        <v>3.4949234275097627</v>
      </c>
      <c r="L210" s="71">
        <v>11.343051892976032</v>
      </c>
      <c r="M210" s="71">
        <v>69.152851869805318</v>
      </c>
      <c r="N210" s="71">
        <v>97.400821905712704</v>
      </c>
      <c r="O210" s="71">
        <v>47.480645753722584</v>
      </c>
      <c r="P210" s="71">
        <v>24.672589981160328</v>
      </c>
      <c r="Q210" s="71">
        <v>6.2925367292450067</v>
      </c>
      <c r="R210" s="71">
        <v>0</v>
      </c>
      <c r="S210" s="71">
        <v>6.8745154495579168</v>
      </c>
      <c r="T210" s="72"/>
      <c r="U210" s="71">
        <v>2978392</v>
      </c>
      <c r="V210" s="71">
        <v>1625</v>
      </c>
      <c r="W210" s="71">
        <v>91</v>
      </c>
      <c r="X210" s="71">
        <v>18887</v>
      </c>
      <c r="Y210" s="71">
        <v>38809</v>
      </c>
      <c r="Z210" s="71">
        <v>27925</v>
      </c>
      <c r="AA210" s="71">
        <v>5078</v>
      </c>
      <c r="AB210" s="71">
        <v>89089</v>
      </c>
      <c r="AC210" s="71">
        <v>0</v>
      </c>
      <c r="AD210" s="71">
        <v>6.8745154495579168</v>
      </c>
      <c r="AE210" s="72"/>
      <c r="AF210" s="71">
        <v>27209305.826400701</v>
      </c>
      <c r="AG210" s="71">
        <v>2764755.3188863052</v>
      </c>
      <c r="AH210" s="71">
        <v>1759405.993276055</v>
      </c>
      <c r="AI210" s="71">
        <v>106846130.49992029</v>
      </c>
      <c r="AJ210" s="71">
        <v>136691572.55571359</v>
      </c>
      <c r="AK210" s="71">
        <v>0</v>
      </c>
      <c r="AL210" s="71">
        <v>0</v>
      </c>
      <c r="AM210" s="71">
        <v>12218759.143430101</v>
      </c>
      <c r="AN210" s="71">
        <v>0</v>
      </c>
      <c r="AO210" s="71">
        <v>0</v>
      </c>
      <c r="AP210" s="71">
        <v>287489929.33762705</v>
      </c>
      <c r="AQ210" s="72"/>
      <c r="AR210" s="71">
        <v>881</v>
      </c>
      <c r="AS210" s="71">
        <v>55</v>
      </c>
      <c r="AT210" s="71">
        <v>0</v>
      </c>
      <c r="AU210" s="71">
        <v>0</v>
      </c>
      <c r="AV210" s="71">
        <v>0</v>
      </c>
      <c r="AW210" s="71">
        <v>1</v>
      </c>
      <c r="AX210" s="71"/>
      <c r="AY210" s="72"/>
      <c r="AZ210" s="71">
        <v>3366.4</v>
      </c>
      <c r="BA210" s="71">
        <v>1470.7</v>
      </c>
      <c r="BB210" s="71">
        <v>0</v>
      </c>
      <c r="BC210" s="71">
        <v>0</v>
      </c>
      <c r="BD210" s="71">
        <v>0</v>
      </c>
      <c r="BE210" s="71">
        <v>3180</v>
      </c>
      <c r="BF210" s="71"/>
      <c r="BG210" s="72"/>
      <c r="BH210" s="71">
        <v>0</v>
      </c>
      <c r="BI210" s="71">
        <v>0</v>
      </c>
      <c r="BJ210" s="71">
        <v>18.873000000000001</v>
      </c>
      <c r="BK210" s="71">
        <v>0</v>
      </c>
      <c r="BL210" s="71">
        <v>14.016999999999999</v>
      </c>
      <c r="BM210" s="71">
        <v>0</v>
      </c>
      <c r="BN210" s="72"/>
      <c r="BO210" s="71">
        <v>0</v>
      </c>
      <c r="BP210" s="71">
        <v>0</v>
      </c>
      <c r="BQ210" s="71">
        <v>3</v>
      </c>
      <c r="BR210" s="71">
        <v>0</v>
      </c>
      <c r="BS210" s="71">
        <v>2</v>
      </c>
      <c r="BT210" s="71">
        <v>0</v>
      </c>
      <c r="BU210"/>
      <c r="BV210" s="70">
        <v>32.89</v>
      </c>
      <c r="BW210" s="70">
        <v>0</v>
      </c>
      <c r="BX210" s="70">
        <v>0</v>
      </c>
      <c r="BY210" s="70">
        <v>0</v>
      </c>
      <c r="BZ210" s="70">
        <v>0</v>
      </c>
      <c r="CA210" s="70">
        <v>0</v>
      </c>
      <c r="CB210" s="70">
        <v>0</v>
      </c>
      <c r="CC210" s="70">
        <v>0</v>
      </c>
      <c r="CD210" s="70">
        <v>0</v>
      </c>
    </row>
    <row r="211" spans="1:82">
      <c r="A211" s="70" t="s">
        <v>1950</v>
      </c>
      <c r="B211" s="70">
        <v>388</v>
      </c>
      <c r="C211" s="70">
        <v>14</v>
      </c>
      <c r="D211" s="70">
        <v>23</v>
      </c>
      <c r="E211" s="70">
        <v>2017</v>
      </c>
      <c r="F211" s="70" t="s">
        <v>156</v>
      </c>
      <c r="G211" s="70" t="s">
        <v>1936</v>
      </c>
      <c r="H211" s="70" t="s">
        <v>1937</v>
      </c>
      <c r="I211" s="148"/>
      <c r="J211" s="71">
        <v>17.325143087684637</v>
      </c>
      <c r="K211" s="71">
        <v>3.5753680301110449</v>
      </c>
      <c r="L211" s="71">
        <v>9.3421169671981925</v>
      </c>
      <c r="M211" s="71">
        <v>69.377790637224734</v>
      </c>
      <c r="N211" s="71">
        <v>101.10363415820892</v>
      </c>
      <c r="O211" s="71">
        <v>47.103940933313055</v>
      </c>
      <c r="P211" s="71">
        <v>24.999092300452702</v>
      </c>
      <c r="Q211" s="71">
        <v>6.1414411485540699</v>
      </c>
      <c r="R211" s="71">
        <v>0</v>
      </c>
      <c r="S211" s="71">
        <v>9.428454019890129</v>
      </c>
      <c r="T211" s="72"/>
      <c r="U211" s="71">
        <v>2947620</v>
      </c>
      <c r="V211" s="71">
        <v>1625</v>
      </c>
      <c r="W211" s="71">
        <v>91</v>
      </c>
      <c r="X211" s="71">
        <v>18887</v>
      </c>
      <c r="Y211" s="71">
        <v>39487</v>
      </c>
      <c r="Z211" s="71">
        <v>28163</v>
      </c>
      <c r="AA211" s="71">
        <v>5178</v>
      </c>
      <c r="AB211" s="71">
        <v>89915</v>
      </c>
      <c r="AC211" s="71">
        <v>0</v>
      </c>
      <c r="AD211" s="71">
        <v>9.428454019890129</v>
      </c>
      <c r="AE211" s="72"/>
      <c r="AF211" s="71">
        <v>25617125.344059478</v>
      </c>
      <c r="AG211" s="71">
        <v>2891458.3285127049</v>
      </c>
      <c r="AH211" s="71">
        <v>1968964.968389462</v>
      </c>
      <c r="AI211" s="71">
        <v>111825948.3430849</v>
      </c>
      <c r="AJ211" s="71">
        <v>149939481.72397071</v>
      </c>
      <c r="AK211" s="71">
        <v>0</v>
      </c>
      <c r="AL211" s="71">
        <v>0</v>
      </c>
      <c r="AM211" s="71">
        <v>12351343.21080371</v>
      </c>
      <c r="AN211" s="71">
        <v>0</v>
      </c>
      <c r="AO211" s="71">
        <v>0</v>
      </c>
      <c r="AP211" s="71">
        <v>304594321.91882092</v>
      </c>
      <c r="AQ211" s="72"/>
      <c r="AR211" s="71">
        <v>927</v>
      </c>
      <c r="AS211" s="71">
        <v>60</v>
      </c>
      <c r="AT211" s="71">
        <v>0</v>
      </c>
      <c r="AU211" s="71">
        <v>0</v>
      </c>
      <c r="AV211" s="71">
        <v>0</v>
      </c>
      <c r="AW211" s="71">
        <v>1</v>
      </c>
      <c r="AX211" s="71"/>
      <c r="AY211" s="72"/>
      <c r="AZ211" s="71">
        <v>3581.6</v>
      </c>
      <c r="BA211" s="71">
        <v>1565.5</v>
      </c>
      <c r="BB211" s="71">
        <v>0</v>
      </c>
      <c r="BC211" s="71">
        <v>0</v>
      </c>
      <c r="BD211" s="71">
        <v>0</v>
      </c>
      <c r="BE211" s="71">
        <v>3180</v>
      </c>
      <c r="BF211" s="71"/>
      <c r="BG211" s="72"/>
      <c r="BH211" s="71">
        <v>0</v>
      </c>
      <c r="BI211" s="71">
        <v>0</v>
      </c>
      <c r="BJ211" s="71">
        <v>25.318999999999999</v>
      </c>
      <c r="BK211" s="71">
        <v>0</v>
      </c>
      <c r="BL211" s="71">
        <v>13.433</v>
      </c>
      <c r="BM211" s="71">
        <v>0</v>
      </c>
      <c r="BN211" s="72"/>
      <c r="BO211" s="71">
        <v>0</v>
      </c>
      <c r="BP211" s="71">
        <v>0</v>
      </c>
      <c r="BQ211" s="71">
        <v>3</v>
      </c>
      <c r="BR211" s="71">
        <v>0</v>
      </c>
      <c r="BS211" s="71">
        <v>2</v>
      </c>
      <c r="BT211" s="71">
        <v>0</v>
      </c>
      <c r="BU211"/>
      <c r="BV211" s="70">
        <v>38.752000000000002</v>
      </c>
      <c r="BW211" s="70">
        <v>0</v>
      </c>
      <c r="BX211" s="70">
        <v>0</v>
      </c>
      <c r="BY211" s="70">
        <v>0</v>
      </c>
      <c r="BZ211" s="70">
        <v>0</v>
      </c>
      <c r="CA211" s="70">
        <v>0</v>
      </c>
      <c r="CB211" s="70">
        <v>0</v>
      </c>
      <c r="CC211" s="70">
        <v>0</v>
      </c>
      <c r="CD211" s="70">
        <v>0</v>
      </c>
    </row>
    <row r="212" spans="1:82">
      <c r="A212" s="70" t="s">
        <v>1951</v>
      </c>
      <c r="B212" s="70">
        <v>389</v>
      </c>
      <c r="C212" s="70">
        <v>15</v>
      </c>
      <c r="D212" s="70">
        <v>23</v>
      </c>
      <c r="E212" s="70">
        <v>2018</v>
      </c>
      <c r="F212" s="70" t="s">
        <v>183</v>
      </c>
      <c r="G212" s="70" t="s">
        <v>1936</v>
      </c>
      <c r="H212" s="70" t="s">
        <v>1937</v>
      </c>
      <c r="I212" s="148"/>
      <c r="J212" s="71">
        <v>16.667971818322908</v>
      </c>
      <c r="K212" s="71">
        <v>3.3612831853997607</v>
      </c>
      <c r="L212" s="71">
        <v>8.730488936558773</v>
      </c>
      <c r="M212" s="71">
        <v>68.848786086293572</v>
      </c>
      <c r="N212" s="71">
        <v>97.417483607913852</v>
      </c>
      <c r="O212" s="71">
        <v>46.6095480740982</v>
      </c>
      <c r="P212" s="71">
        <v>24.965340234565119</v>
      </c>
      <c r="Q212" s="71">
        <v>5.7413527917453404</v>
      </c>
      <c r="R212" s="71">
        <v>0</v>
      </c>
      <c r="S212" s="71">
        <v>9.020728629608378</v>
      </c>
      <c r="T212" s="72"/>
      <c r="U212" s="71">
        <v>2865057</v>
      </c>
      <c r="V212" s="71">
        <v>1625</v>
      </c>
      <c r="W212" s="71">
        <v>91</v>
      </c>
      <c r="X212" s="71">
        <v>18887</v>
      </c>
      <c r="Y212" s="71">
        <v>39991</v>
      </c>
      <c r="Z212" s="71">
        <v>28401</v>
      </c>
      <c r="AA212" s="71">
        <v>5223</v>
      </c>
      <c r="AB212" s="71">
        <v>90585</v>
      </c>
      <c r="AC212" s="71">
        <v>0</v>
      </c>
      <c r="AD212" s="71">
        <v>9.020728629608378</v>
      </c>
      <c r="AE212" s="72"/>
      <c r="AF212" s="71">
        <v>24218185.527662281</v>
      </c>
      <c r="AG212" s="71">
        <v>2564515.6527016959</v>
      </c>
      <c r="AH212" s="71">
        <v>1875473.026577522</v>
      </c>
      <c r="AI212" s="71">
        <v>107085228.2339817</v>
      </c>
      <c r="AJ212" s="71">
        <v>141678967.9709866</v>
      </c>
      <c r="AK212" s="71">
        <v>0</v>
      </c>
      <c r="AL212" s="71">
        <v>0</v>
      </c>
      <c r="AM212" s="71">
        <v>12469125.86381471</v>
      </c>
      <c r="AN212" s="71">
        <v>0</v>
      </c>
      <c r="AO212" s="71">
        <v>0</v>
      </c>
      <c r="AP212" s="71">
        <v>289891496.27572453</v>
      </c>
      <c r="AQ212" s="72"/>
      <c r="AR212" s="71">
        <v>987</v>
      </c>
      <c r="AS212" s="71">
        <v>64</v>
      </c>
      <c r="AT212" s="71">
        <v>0</v>
      </c>
      <c r="AU212" s="71">
        <v>0</v>
      </c>
      <c r="AV212" s="71">
        <v>0</v>
      </c>
      <c r="AW212" s="71">
        <v>1</v>
      </c>
      <c r="AX212" s="71"/>
      <c r="AY212" s="72"/>
      <c r="AZ212" s="71">
        <v>3848.0999999999985</v>
      </c>
      <c r="BA212" s="71">
        <v>1616.2</v>
      </c>
      <c r="BB212" s="71">
        <v>0</v>
      </c>
      <c r="BC212" s="71">
        <v>0</v>
      </c>
      <c r="BD212" s="71">
        <v>0</v>
      </c>
      <c r="BE212" s="71">
        <v>3180</v>
      </c>
      <c r="BF212" s="71"/>
      <c r="BG212" s="72"/>
      <c r="BH212" s="71">
        <v>0</v>
      </c>
      <c r="BI212" s="71">
        <v>0</v>
      </c>
      <c r="BJ212" s="71">
        <v>24.555</v>
      </c>
      <c r="BK212" s="71">
        <v>0</v>
      </c>
      <c r="BL212" s="71">
        <v>13.16</v>
      </c>
      <c r="BM212" s="71">
        <v>0</v>
      </c>
      <c r="BN212" s="72"/>
      <c r="BO212" s="71">
        <v>0</v>
      </c>
      <c r="BP212" s="71">
        <v>0</v>
      </c>
      <c r="BQ212" s="71">
        <v>3</v>
      </c>
      <c r="BR212" s="71">
        <v>0</v>
      </c>
      <c r="BS212" s="71">
        <v>2</v>
      </c>
      <c r="BT212" s="71">
        <v>0</v>
      </c>
      <c r="BU212"/>
      <c r="BV212" s="70">
        <v>37.715000000000003</v>
      </c>
      <c r="BW212" s="70">
        <v>0</v>
      </c>
      <c r="BX212" s="70">
        <v>0</v>
      </c>
      <c r="BY212" s="70">
        <v>0</v>
      </c>
      <c r="BZ212" s="70">
        <v>0</v>
      </c>
      <c r="CA212" s="70">
        <v>0</v>
      </c>
      <c r="CB212" s="70">
        <v>0</v>
      </c>
      <c r="CC212" s="70">
        <v>0</v>
      </c>
      <c r="CD212" s="70">
        <v>0</v>
      </c>
    </row>
    <row r="213" spans="1:82">
      <c r="A213" s="70" t="s">
        <v>1952</v>
      </c>
      <c r="B213" s="70">
        <v>390</v>
      </c>
      <c r="C213" s="70">
        <v>16</v>
      </c>
      <c r="D213" s="70">
        <v>23</v>
      </c>
      <c r="E213" s="70">
        <v>2019</v>
      </c>
      <c r="F213" s="70" t="s">
        <v>158</v>
      </c>
      <c r="G213" s="70" t="s">
        <v>1936</v>
      </c>
      <c r="H213" s="70" t="s">
        <v>1937</v>
      </c>
      <c r="I213" s="148"/>
      <c r="J213" s="71">
        <v>14.680196805203432</v>
      </c>
      <c r="K213" s="71">
        <v>3.043848411044801</v>
      </c>
      <c r="L213" s="71">
        <v>8.8521703102245439</v>
      </c>
      <c r="M213" s="71">
        <v>66.614269611575438</v>
      </c>
      <c r="N213" s="71">
        <v>92.731294993655197</v>
      </c>
      <c r="O213" s="71">
        <v>45.643676062923305</v>
      </c>
      <c r="P213" s="71">
        <v>25.235487676274616</v>
      </c>
      <c r="Q213" s="71">
        <v>5.6489534970554098</v>
      </c>
      <c r="R213" s="71">
        <v>0</v>
      </c>
      <c r="S213" s="71">
        <v>7.9482533608521342</v>
      </c>
      <c r="T213" s="72"/>
      <c r="U213" s="71">
        <v>2638535</v>
      </c>
      <c r="V213" s="71">
        <v>1625</v>
      </c>
      <c r="W213" s="71">
        <v>91</v>
      </c>
      <c r="X213" s="71">
        <v>18887</v>
      </c>
      <c r="Y213" s="71">
        <v>40643</v>
      </c>
      <c r="Z213" s="71">
        <v>28576</v>
      </c>
      <c r="AA213" s="71">
        <v>5240</v>
      </c>
      <c r="AB213" s="71">
        <v>91540</v>
      </c>
      <c r="AC213" s="71">
        <v>0</v>
      </c>
      <c r="AD213" s="71">
        <v>7.9482533608521342</v>
      </c>
      <c r="AE213" s="72"/>
      <c r="AF213" s="71">
        <v>22439543.257872809</v>
      </c>
      <c r="AG213" s="71">
        <v>2473559.078278563</v>
      </c>
      <c r="AH213" s="71">
        <v>1993582.069508363</v>
      </c>
      <c r="AI213" s="71">
        <v>108121207.9826283</v>
      </c>
      <c r="AJ213" s="71">
        <v>139890174.50579649</v>
      </c>
      <c r="AK213" s="71">
        <v>0</v>
      </c>
      <c r="AL213" s="71">
        <v>0</v>
      </c>
      <c r="AM213" s="71">
        <v>12467058.88724895</v>
      </c>
      <c r="AN213" s="71">
        <v>0</v>
      </c>
      <c r="AO213" s="71">
        <v>0</v>
      </c>
      <c r="AP213" s="71">
        <v>287385125.78133345</v>
      </c>
      <c r="AQ213" s="72"/>
      <c r="AR213" s="71">
        <v>1073</v>
      </c>
      <c r="AS213" s="71">
        <v>71</v>
      </c>
      <c r="AT213" s="71">
        <v>0</v>
      </c>
      <c r="AU213" s="71">
        <v>0</v>
      </c>
      <c r="AV213" s="71">
        <v>0</v>
      </c>
      <c r="AW213" s="71">
        <v>1</v>
      </c>
      <c r="AX213" s="71"/>
      <c r="AY213" s="72"/>
      <c r="AZ213" s="71">
        <v>4254.3000000000029</v>
      </c>
      <c r="BA213" s="71">
        <v>1715.7</v>
      </c>
      <c r="BB213" s="71">
        <v>0</v>
      </c>
      <c r="BC213" s="71">
        <v>0</v>
      </c>
      <c r="BD213" s="71">
        <v>0</v>
      </c>
      <c r="BE213" s="71">
        <v>3180</v>
      </c>
      <c r="BF213" s="71"/>
      <c r="BG213" s="72"/>
      <c r="BH213" s="71">
        <v>0</v>
      </c>
      <c r="BI213" s="71">
        <v>0</v>
      </c>
      <c r="BJ213" s="71">
        <v>23.228999999999999</v>
      </c>
      <c r="BK213" s="71">
        <v>0</v>
      </c>
      <c r="BL213" s="71">
        <v>12.247</v>
      </c>
      <c r="BM213" s="71">
        <v>0</v>
      </c>
      <c r="BN213" s="72"/>
      <c r="BO213" s="71">
        <v>0</v>
      </c>
      <c r="BP213" s="71">
        <v>0</v>
      </c>
      <c r="BQ213" s="71">
        <v>3</v>
      </c>
      <c r="BR213" s="71">
        <v>0</v>
      </c>
      <c r="BS213" s="71">
        <v>2</v>
      </c>
      <c r="BT213" s="71">
        <v>0</v>
      </c>
      <c r="BU213"/>
      <c r="BV213" s="70">
        <v>35.475999999999999</v>
      </c>
      <c r="BW213" s="70">
        <v>0</v>
      </c>
      <c r="BX213" s="70">
        <v>0</v>
      </c>
      <c r="BY213" s="70">
        <v>0</v>
      </c>
      <c r="BZ213" s="70">
        <v>0</v>
      </c>
      <c r="CA213" s="70">
        <v>0</v>
      </c>
      <c r="CB213" s="70">
        <v>0</v>
      </c>
      <c r="CC213" s="70">
        <v>0</v>
      </c>
      <c r="CD213" s="70">
        <v>0</v>
      </c>
    </row>
    <row r="214" spans="1:82">
      <c r="A214" s="70" t="s">
        <v>1953</v>
      </c>
      <c r="B214" s="70">
        <v>391</v>
      </c>
      <c r="C214" s="70">
        <v>17</v>
      </c>
      <c r="D214" s="70">
        <v>23</v>
      </c>
      <c r="E214" s="70">
        <v>2020</v>
      </c>
      <c r="F214" s="70" t="s">
        <v>159</v>
      </c>
      <c r="G214" s="70" t="s">
        <v>1936</v>
      </c>
      <c r="H214" s="70" t="s">
        <v>1937</v>
      </c>
      <c r="I214" s="148"/>
      <c r="J214" s="71">
        <v>12.37099519533963</v>
      </c>
      <c r="K214" s="71">
        <v>3.4637767797291761</v>
      </c>
      <c r="L214" s="71">
        <v>6.7351687016996689</v>
      </c>
      <c r="M214" s="71">
        <v>69.747032714579333</v>
      </c>
      <c r="N214" s="71">
        <v>94.541745800360999</v>
      </c>
      <c r="O214" s="71">
        <v>40.467521508328495</v>
      </c>
      <c r="P214" s="71">
        <v>24.217978850514552</v>
      </c>
      <c r="Q214" s="71">
        <v>5.4398342622311402</v>
      </c>
      <c r="R214" s="71">
        <v>0</v>
      </c>
      <c r="S214" s="71">
        <v>8.7913218195498661</v>
      </c>
      <c r="T214" s="72"/>
      <c r="U214" s="71">
        <v>2442049</v>
      </c>
      <c r="V214" s="71">
        <v>1833</v>
      </c>
      <c r="W214" s="71">
        <v>85</v>
      </c>
      <c r="X214" s="71">
        <v>22659</v>
      </c>
      <c r="Y214" s="71">
        <v>41230</v>
      </c>
      <c r="Z214" s="71">
        <v>28917</v>
      </c>
      <c r="AA214" s="71">
        <v>5345</v>
      </c>
      <c r="AB214" s="71">
        <v>92262</v>
      </c>
      <c r="AC214" s="71">
        <v>0</v>
      </c>
      <c r="AD214" s="71">
        <v>8.7913218195498661</v>
      </c>
      <c r="AE214" s="72"/>
      <c r="AF214" s="71">
        <v>19455554.01568865</v>
      </c>
      <c r="AG214" s="71">
        <v>2650014.9922902337</v>
      </c>
      <c r="AH214" s="71">
        <v>1575553.3084812742</v>
      </c>
      <c r="AI214" s="71">
        <v>114962620.45216276</v>
      </c>
      <c r="AJ214" s="71">
        <v>146383080.31998131</v>
      </c>
      <c r="AK214" s="71"/>
      <c r="AL214" s="71"/>
      <c r="AM214" s="71">
        <v>12041216.052199561</v>
      </c>
      <c r="AN214" s="71"/>
      <c r="AO214" s="71"/>
      <c r="AP214" s="71">
        <v>297068039.14080375</v>
      </c>
      <c r="AQ214" s="72"/>
      <c r="AR214" s="71">
        <v>1142</v>
      </c>
      <c r="AS214" s="71">
        <v>71</v>
      </c>
      <c r="AT214" s="71">
        <v>0</v>
      </c>
      <c r="AU214" s="71">
        <v>0</v>
      </c>
      <c r="AV214" s="71">
        <v>0</v>
      </c>
      <c r="AW214" s="71">
        <v>1</v>
      </c>
      <c r="AX214" s="71"/>
      <c r="AY214" s="72"/>
      <c r="AZ214" s="71">
        <v>4597.5999999999976</v>
      </c>
      <c r="BA214" s="71">
        <v>1715.7</v>
      </c>
      <c r="BB214" s="71">
        <v>0</v>
      </c>
      <c r="BC214" s="71">
        <v>0</v>
      </c>
      <c r="BD214" s="71">
        <v>0</v>
      </c>
      <c r="BE214" s="71">
        <v>3180</v>
      </c>
      <c r="BF214" s="71"/>
      <c r="BG214" s="72"/>
      <c r="BH214" s="71">
        <v>0</v>
      </c>
      <c r="BI214" s="71">
        <v>0</v>
      </c>
      <c r="BJ214" s="71">
        <v>22.651</v>
      </c>
      <c r="BK214" s="71">
        <v>0</v>
      </c>
      <c r="BL214" s="71">
        <v>55.187999999999995</v>
      </c>
      <c r="BM214" s="71">
        <v>0</v>
      </c>
      <c r="BN214" s="72"/>
      <c r="BO214" s="71">
        <v>0</v>
      </c>
      <c r="BP214" s="71">
        <v>0</v>
      </c>
      <c r="BQ214" s="71">
        <v>3</v>
      </c>
      <c r="BR214" s="71">
        <v>0</v>
      </c>
      <c r="BS214" s="71">
        <v>3</v>
      </c>
      <c r="BT214" s="71">
        <v>0</v>
      </c>
      <c r="BU214"/>
      <c r="BV214" s="70">
        <v>34.493000000000002</v>
      </c>
      <c r="BW214" s="70">
        <v>0</v>
      </c>
      <c r="BX214" s="70">
        <v>43.345999999999997</v>
      </c>
      <c r="BY214" s="70">
        <v>0</v>
      </c>
      <c r="BZ214" s="70">
        <v>0</v>
      </c>
      <c r="CA214" s="70">
        <v>0</v>
      </c>
      <c r="CB214" s="70">
        <v>0</v>
      </c>
      <c r="CC214" s="70">
        <v>0</v>
      </c>
      <c r="CD214" s="70">
        <v>0</v>
      </c>
    </row>
    <row r="215" spans="1:82">
      <c r="A215" s="70" t="s">
        <v>1954</v>
      </c>
      <c r="B215" s="70">
        <v>391</v>
      </c>
      <c r="C215" s="70">
        <v>18</v>
      </c>
      <c r="D215" s="70">
        <v>23</v>
      </c>
      <c r="E215" s="70">
        <v>2021</v>
      </c>
      <c r="F215" s="70" t="s">
        <v>160</v>
      </c>
      <c r="G215" s="70" t="s">
        <v>1936</v>
      </c>
      <c r="H215" s="70" t="s">
        <v>1937</v>
      </c>
      <c r="I215" s="148"/>
      <c r="J215" s="71">
        <v>13.621086256282064</v>
      </c>
      <c r="K215" s="71">
        <v>3.9672232942895334</v>
      </c>
      <c r="L215" s="71">
        <v>7.2393731567541622</v>
      </c>
      <c r="M215" s="71">
        <v>76.287354053951347</v>
      </c>
      <c r="N215" s="71">
        <v>96.920091163231021</v>
      </c>
      <c r="O215" s="71">
        <v>39.626959514272421</v>
      </c>
      <c r="P215" s="71">
        <v>25.184625666823468</v>
      </c>
      <c r="Q215" s="71">
        <v>5.4304096977133298</v>
      </c>
      <c r="R215" s="71">
        <v>0</v>
      </c>
      <c r="S215" s="71">
        <v>8.9543849782705571</v>
      </c>
      <c r="T215" s="72"/>
      <c r="U215" s="71">
        <v>2652567</v>
      </c>
      <c r="V215" s="71">
        <v>1833</v>
      </c>
      <c r="W215" s="71">
        <v>85</v>
      </c>
      <c r="X215" s="71">
        <v>22659</v>
      </c>
      <c r="Y215" s="71">
        <v>41932</v>
      </c>
      <c r="Z215" s="71">
        <v>29156</v>
      </c>
      <c r="AA215" s="71">
        <v>5420</v>
      </c>
      <c r="AB215" s="71">
        <v>93007</v>
      </c>
      <c r="AC215" s="71">
        <v>0</v>
      </c>
      <c r="AD215" s="71">
        <v>8.9543849782705571</v>
      </c>
      <c r="AE215" s="72"/>
      <c r="AF215" s="71">
        <v>21072477.357058384</v>
      </c>
      <c r="AG215" s="71">
        <v>3041657.9209861811</v>
      </c>
      <c r="AH215" s="71">
        <v>1611333.0488055104</v>
      </c>
      <c r="AI215" s="71">
        <v>124285539.90575123</v>
      </c>
      <c r="AJ215" s="71">
        <v>143487769.47467881</v>
      </c>
      <c r="AK215" s="71">
        <v>0</v>
      </c>
      <c r="AL215" s="71">
        <v>0</v>
      </c>
      <c r="AM215" s="71">
        <v>12208460.413340326</v>
      </c>
      <c r="AN215" s="71">
        <v>0</v>
      </c>
      <c r="AO215" s="71">
        <v>0</v>
      </c>
      <c r="AP215" s="71">
        <v>305707238.12062049</v>
      </c>
      <c r="AQ215" s="72"/>
      <c r="AR215" s="71">
        <v>1198</v>
      </c>
      <c r="AS215" s="71">
        <v>71</v>
      </c>
      <c r="AT215" s="71">
        <v>0</v>
      </c>
      <c r="AU215" s="71">
        <v>0</v>
      </c>
      <c r="AV215" s="71">
        <v>0</v>
      </c>
      <c r="AW215" s="71">
        <v>1</v>
      </c>
      <c r="AX215" s="71"/>
      <c r="AY215" s="72"/>
      <c r="AZ215" s="71">
        <v>4862.6999999999971</v>
      </c>
      <c r="BA215" s="71">
        <v>1715.7</v>
      </c>
      <c r="BB215" s="71">
        <v>0</v>
      </c>
      <c r="BC215" s="71">
        <v>0</v>
      </c>
      <c r="BD215" s="71">
        <v>0</v>
      </c>
      <c r="BE215" s="71">
        <v>3180</v>
      </c>
      <c r="BF215" s="71"/>
      <c r="BG215" s="72"/>
      <c r="BH215" s="71">
        <v>0</v>
      </c>
      <c r="BI215" s="71">
        <v>0</v>
      </c>
      <c r="BJ215" s="71">
        <v>22.812999999999999</v>
      </c>
      <c r="BK215" s="71">
        <v>0</v>
      </c>
      <c r="BL215" s="71">
        <v>55.262</v>
      </c>
      <c r="BM215" s="71">
        <v>0</v>
      </c>
      <c r="BN215" s="72"/>
      <c r="BO215" s="71">
        <v>0</v>
      </c>
      <c r="BP215" s="71">
        <v>0</v>
      </c>
      <c r="BQ215" s="71">
        <v>3</v>
      </c>
      <c r="BR215" s="71">
        <v>0</v>
      </c>
      <c r="BS215" s="71">
        <v>3</v>
      </c>
      <c r="BT215" s="71">
        <v>0</v>
      </c>
      <c r="BU215"/>
      <c r="BV215" s="70">
        <v>34.843000000000004</v>
      </c>
      <c r="BW215" s="70">
        <v>0</v>
      </c>
      <c r="BX215" s="70">
        <v>43.231999999999999</v>
      </c>
      <c r="BY215" s="70">
        <v>0</v>
      </c>
      <c r="BZ215" s="70">
        <v>0</v>
      </c>
      <c r="CA215" s="70">
        <v>0</v>
      </c>
      <c r="CB215" s="70">
        <v>0</v>
      </c>
      <c r="CC215" s="70">
        <v>0</v>
      </c>
      <c r="CD215" s="70">
        <v>0</v>
      </c>
    </row>
    <row r="216" spans="1:82">
      <c r="A216" s="70" t="s">
        <v>1955</v>
      </c>
      <c r="B216" s="70">
        <v>391</v>
      </c>
      <c r="C216" s="70">
        <v>19</v>
      </c>
      <c r="D216" s="70">
        <v>23</v>
      </c>
      <c r="E216" s="70">
        <v>2022</v>
      </c>
      <c r="F216" s="70" t="s">
        <v>161</v>
      </c>
      <c r="G216" s="1064" t="s">
        <v>1936</v>
      </c>
      <c r="H216" s="70" t="s">
        <v>1937</v>
      </c>
      <c r="I216" s="148"/>
      <c r="J216" s="71">
        <v>11.167809197072375</v>
      </c>
      <c r="K216" s="71">
        <v>3.7446768052831638</v>
      </c>
      <c r="L216" s="71">
        <v>6.3460641221642877</v>
      </c>
      <c r="M216" s="71">
        <v>75.100760617542008</v>
      </c>
      <c r="N216" s="71">
        <v>99.726809647405872</v>
      </c>
      <c r="O216" s="71">
        <v>42.17562920515288</v>
      </c>
      <c r="P216" s="71">
        <v>25.254995645245252</v>
      </c>
      <c r="Q216" s="71">
        <v>5.4996795568543186</v>
      </c>
      <c r="R216" s="71">
        <v>0</v>
      </c>
      <c r="S216" s="71">
        <v>8.0420791846510813</v>
      </c>
      <c r="T216" s="72"/>
      <c r="U216" s="71">
        <v>2614836</v>
      </c>
      <c r="V216" s="71">
        <v>1833</v>
      </c>
      <c r="W216" s="71">
        <v>85</v>
      </c>
      <c r="X216" s="71">
        <v>22659</v>
      </c>
      <c r="Y216" s="71">
        <v>42397</v>
      </c>
      <c r="Z216" s="71">
        <v>29483</v>
      </c>
      <c r="AA216" s="71">
        <v>5518</v>
      </c>
      <c r="AB216" s="71">
        <v>93421</v>
      </c>
      <c r="AC216" s="71">
        <v>0</v>
      </c>
      <c r="AD216" s="71">
        <v>8.0420791846510813</v>
      </c>
      <c r="AE216" s="72"/>
      <c r="AF216" s="71">
        <v>16880988.882204395</v>
      </c>
      <c r="AG216" s="71">
        <v>3073683.8618706465</v>
      </c>
      <c r="AH216" s="71">
        <v>1605829.6829817325</v>
      </c>
      <c r="AI216" s="71">
        <v>120899429.88253425</v>
      </c>
      <c r="AJ216" s="71">
        <v>154902457.79851028</v>
      </c>
      <c r="AK216" s="71">
        <v>0</v>
      </c>
      <c r="AL216" s="71">
        <v>0</v>
      </c>
      <c r="AM216" s="71">
        <v>12063200.970807143</v>
      </c>
      <c r="AN216" s="71">
        <v>0</v>
      </c>
      <c r="AO216" s="71">
        <v>0</v>
      </c>
      <c r="AP216" s="71">
        <v>309425591.07890844</v>
      </c>
      <c r="AQ216" s="72"/>
      <c r="AR216" s="71">
        <v>1279</v>
      </c>
      <c r="AS216" s="71">
        <v>71</v>
      </c>
      <c r="AT216" s="71">
        <v>0</v>
      </c>
      <c r="AU216" s="71">
        <v>0</v>
      </c>
      <c r="AV216" s="71">
        <v>0</v>
      </c>
      <c r="AW216" s="71">
        <v>1</v>
      </c>
      <c r="AX216" s="71"/>
      <c r="AY216" s="72"/>
      <c r="AZ216" s="71">
        <v>5248.7999999999965</v>
      </c>
      <c r="BA216" s="71">
        <v>1715.7</v>
      </c>
      <c r="BB216" s="71">
        <v>0</v>
      </c>
      <c r="BC216" s="71">
        <v>0</v>
      </c>
      <c r="BD216" s="71">
        <v>0</v>
      </c>
      <c r="BE216" s="71">
        <v>3180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1956</v>
      </c>
      <c r="B217" s="70">
        <v>391</v>
      </c>
      <c r="C217" s="70">
        <v>20</v>
      </c>
      <c r="D217" s="70">
        <v>23</v>
      </c>
      <c r="E217" s="70">
        <v>2023</v>
      </c>
      <c r="F217" s="70" t="s">
        <v>1539</v>
      </c>
      <c r="G217" s="1064" t="s">
        <v>1936</v>
      </c>
      <c r="H217" s="70" t="s">
        <v>1937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1475</v>
      </c>
      <c r="AS217" s="71">
        <v>72</v>
      </c>
      <c r="AT217" s="71">
        <v>0</v>
      </c>
      <c r="AU217" s="71">
        <v>0</v>
      </c>
      <c r="AV217" s="71">
        <v>0</v>
      </c>
      <c r="AW217" s="71">
        <v>1</v>
      </c>
      <c r="AX217" s="71"/>
      <c r="AY217" s="72"/>
      <c r="AZ217" s="71">
        <v>6122.7</v>
      </c>
      <c r="BA217" s="71">
        <v>1728.7</v>
      </c>
      <c r="BB217" s="71">
        <v>0</v>
      </c>
      <c r="BC217" s="71">
        <v>0</v>
      </c>
      <c r="BD217" s="71">
        <v>0</v>
      </c>
      <c r="BE217" s="71">
        <v>3180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1957</v>
      </c>
      <c r="B218" s="70">
        <v>391</v>
      </c>
      <c r="C218" s="70">
        <v>21</v>
      </c>
      <c r="D218" s="70">
        <v>23</v>
      </c>
      <c r="E218" s="70">
        <v>2024</v>
      </c>
      <c r="F218" s="70" t="s">
        <v>1554</v>
      </c>
      <c r="G218" s="70" t="s">
        <v>1936</v>
      </c>
      <c r="H218" s="70" t="s">
        <v>1937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1958</v>
      </c>
      <c r="B219" s="70">
        <v>341</v>
      </c>
      <c r="C219" s="70">
        <v>1</v>
      </c>
      <c r="D219" s="70">
        <v>21</v>
      </c>
      <c r="E219" s="70">
        <v>1990</v>
      </c>
      <c r="F219" s="70" t="s">
        <v>787</v>
      </c>
      <c r="G219" s="70" t="s">
        <v>1959</v>
      </c>
      <c r="H219" s="70" t="s">
        <v>1960</v>
      </c>
      <c r="I219" s="148"/>
      <c r="J219" s="71">
        <v>310.41151205427929</v>
      </c>
      <c r="K219" s="71">
        <v>10.708126872912549</v>
      </c>
      <c r="L219" s="71">
        <v>1.716329092059254</v>
      </c>
      <c r="M219" s="71">
        <v>46.305130015464492</v>
      </c>
      <c r="N219" s="71">
        <v>57.122883935421669</v>
      </c>
      <c r="O219" s="71">
        <v>50.4653777556438</v>
      </c>
      <c r="P219" s="71">
        <v>50.047136763965447</v>
      </c>
      <c r="Q219" s="71">
        <v>4.4635554367997896</v>
      </c>
      <c r="R219" s="71">
        <v>0</v>
      </c>
      <c r="S219" s="71">
        <v>5.1709287422656081</v>
      </c>
      <c r="T219" s="72"/>
      <c r="U219" s="71">
        <v>51324897</v>
      </c>
      <c r="V219" s="71">
        <v>3846</v>
      </c>
      <c r="W219" s="71">
        <v>18</v>
      </c>
      <c r="X219" s="71">
        <v>15869</v>
      </c>
      <c r="Y219" s="71">
        <v>22223</v>
      </c>
      <c r="Z219" s="71">
        <v>20757</v>
      </c>
      <c r="AA219" s="71">
        <v>12152</v>
      </c>
      <c r="AB219" s="71">
        <v>72473</v>
      </c>
      <c r="AC219" s="71">
        <v>0</v>
      </c>
      <c r="AD219" s="71">
        <v>5.1709287422656081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1961</v>
      </c>
      <c r="B220" s="70">
        <v>342</v>
      </c>
      <c r="C220" s="70">
        <v>2</v>
      </c>
      <c r="D220" s="70">
        <v>21</v>
      </c>
      <c r="E220" s="70">
        <v>2005</v>
      </c>
      <c r="F220" s="70" t="s">
        <v>789</v>
      </c>
      <c r="G220" s="70" t="s">
        <v>1959</v>
      </c>
      <c r="H220" s="70" t="s">
        <v>1960</v>
      </c>
      <c r="I220" s="148"/>
      <c r="J220" s="71">
        <v>231.17157723462361</v>
      </c>
      <c r="K220" s="71">
        <v>9.2047468268859198</v>
      </c>
      <c r="L220" s="71">
        <v>1.7202894180909341</v>
      </c>
      <c r="M220" s="71">
        <v>102.7075019326591</v>
      </c>
      <c r="N220" s="71">
        <v>86.978403337427508</v>
      </c>
      <c r="O220" s="71">
        <v>71.044982467177107</v>
      </c>
      <c r="P220" s="71">
        <v>70.119683956029178</v>
      </c>
      <c r="Q220" s="71">
        <v>4.4411379539239704</v>
      </c>
      <c r="R220" s="71">
        <v>0</v>
      </c>
      <c r="S220" s="71">
        <v>13.14522053182575</v>
      </c>
      <c r="T220" s="72"/>
      <c r="U220" s="71">
        <v>35025950</v>
      </c>
      <c r="V220" s="71">
        <v>3900</v>
      </c>
      <c r="W220" s="71">
        <v>23</v>
      </c>
      <c r="X220" s="71">
        <v>19012</v>
      </c>
      <c r="Y220" s="71">
        <v>29184</v>
      </c>
      <c r="Z220" s="71">
        <v>33815</v>
      </c>
      <c r="AA220" s="71">
        <v>13944</v>
      </c>
      <c r="AB220" s="71">
        <v>75383</v>
      </c>
      <c r="AC220" s="71">
        <v>0</v>
      </c>
      <c r="AD220" s="71">
        <v>13.14522053182575</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1962</v>
      </c>
      <c r="B221" s="70">
        <v>343</v>
      </c>
      <c r="C221" s="70">
        <v>3</v>
      </c>
      <c r="D221" s="70">
        <v>21</v>
      </c>
      <c r="E221" s="70">
        <v>2006</v>
      </c>
      <c r="F221" s="70" t="s">
        <v>790</v>
      </c>
      <c r="G221" s="70" t="s">
        <v>1959</v>
      </c>
      <c r="H221" s="70" t="s">
        <v>1960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1963</v>
      </c>
      <c r="B222" s="70">
        <v>344</v>
      </c>
      <c r="C222" s="70">
        <v>4</v>
      </c>
      <c r="D222" s="70">
        <v>21</v>
      </c>
      <c r="E222" s="70">
        <v>2007</v>
      </c>
      <c r="F222" s="70" t="s">
        <v>791</v>
      </c>
      <c r="G222" s="70" t="s">
        <v>1959</v>
      </c>
      <c r="H222" s="70" t="s">
        <v>1960</v>
      </c>
      <c r="I222" s="148"/>
      <c r="J222" s="71">
        <v>237.4023387508947</v>
      </c>
      <c r="K222" s="71">
        <v>8.1955539340538781</v>
      </c>
      <c r="L222" s="71">
        <v>2.438006800160057</v>
      </c>
      <c r="M222" s="71">
        <v>94.578633469618325</v>
      </c>
      <c r="N222" s="71">
        <v>98.183172562241282</v>
      </c>
      <c r="O222" s="71">
        <v>70.270033872313874</v>
      </c>
      <c r="P222" s="71">
        <v>71.419528725683563</v>
      </c>
      <c r="Q222" s="71">
        <v>4.8400641107813502</v>
      </c>
      <c r="R222" s="71">
        <v>0</v>
      </c>
      <c r="S222" s="71">
        <v>11.59823371836436</v>
      </c>
      <c r="T222" s="72"/>
      <c r="U222" s="71">
        <v>36879114</v>
      </c>
      <c r="V222" s="71">
        <v>3562</v>
      </c>
      <c r="W222" s="71">
        <v>31</v>
      </c>
      <c r="X222" s="71">
        <v>22065</v>
      </c>
      <c r="Y222" s="71">
        <v>31149</v>
      </c>
      <c r="Z222" s="71">
        <v>34769</v>
      </c>
      <c r="AA222" s="71">
        <v>13986</v>
      </c>
      <c r="AB222" s="71">
        <v>77810</v>
      </c>
      <c r="AC222" s="71">
        <v>0</v>
      </c>
      <c r="AD222" s="71">
        <v>11.59823371836436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1964</v>
      </c>
      <c r="B223" s="70">
        <v>345</v>
      </c>
      <c r="C223" s="70">
        <v>5</v>
      </c>
      <c r="D223" s="70">
        <v>21</v>
      </c>
      <c r="E223" s="70">
        <v>2008</v>
      </c>
      <c r="F223" s="70" t="s">
        <v>792</v>
      </c>
      <c r="G223" s="70" t="s">
        <v>1959</v>
      </c>
      <c r="H223" s="70" t="s">
        <v>1960</v>
      </c>
      <c r="I223" s="148"/>
      <c r="J223" s="71">
        <v>217.50277920665849</v>
      </c>
      <c r="K223" s="71">
        <v>6.5393818652545406</v>
      </c>
      <c r="L223" s="71">
        <v>2.205884637684314</v>
      </c>
      <c r="M223" s="71">
        <v>99.785288657213371</v>
      </c>
      <c r="N223" s="71">
        <v>101.6798524127237</v>
      </c>
      <c r="O223" s="71">
        <v>67.666673105109723</v>
      </c>
      <c r="P223" s="71">
        <v>69.864038562025371</v>
      </c>
      <c r="Q223" s="71">
        <v>4.8540287566473399</v>
      </c>
      <c r="R223" s="71">
        <v>0</v>
      </c>
      <c r="S223" s="71">
        <v>11.15319856996048</v>
      </c>
      <c r="T223" s="72"/>
      <c r="U223" s="71">
        <v>37081940</v>
      </c>
      <c r="V223" s="71">
        <v>3562</v>
      </c>
      <c r="W223" s="71">
        <v>31</v>
      </c>
      <c r="X223" s="71">
        <v>22065</v>
      </c>
      <c r="Y223" s="71">
        <v>32133</v>
      </c>
      <c r="Z223" s="71">
        <v>34656</v>
      </c>
      <c r="AA223" s="71">
        <v>13697</v>
      </c>
      <c r="AB223" s="71">
        <v>79318</v>
      </c>
      <c r="AC223" s="71">
        <v>0</v>
      </c>
      <c r="AD223" s="71">
        <v>11.15319856996048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1965</v>
      </c>
      <c r="B224" s="70">
        <v>346</v>
      </c>
      <c r="C224" s="70">
        <v>6</v>
      </c>
      <c r="D224" s="70">
        <v>21</v>
      </c>
      <c r="E224" s="70">
        <v>2009</v>
      </c>
      <c r="F224" s="70" t="s">
        <v>176</v>
      </c>
      <c r="G224" s="70" t="s">
        <v>1959</v>
      </c>
      <c r="H224" s="70" t="s">
        <v>1960</v>
      </c>
      <c r="I224" s="148"/>
      <c r="J224" s="71">
        <v>206.95711430279559</v>
      </c>
      <c r="K224" s="71">
        <v>6.5731578675696651</v>
      </c>
      <c r="L224" s="71">
        <v>1.563425648640048</v>
      </c>
      <c r="M224" s="71">
        <v>89.67910601228489</v>
      </c>
      <c r="N224" s="71">
        <v>96.420316417086553</v>
      </c>
      <c r="O224" s="71">
        <v>68.558507459913486</v>
      </c>
      <c r="P224" s="71">
        <v>67.218253107589121</v>
      </c>
      <c r="Q224" s="71">
        <v>4.6639052632442697</v>
      </c>
      <c r="R224" s="71">
        <v>0</v>
      </c>
      <c r="S224" s="71">
        <v>12.526241744541039</v>
      </c>
      <c r="T224" s="72"/>
      <c r="U224" s="71">
        <v>31499073</v>
      </c>
      <c r="V224" s="71">
        <v>4176</v>
      </c>
      <c r="W224" s="71">
        <v>24</v>
      </c>
      <c r="X224" s="71">
        <v>23392</v>
      </c>
      <c r="Y224" s="71">
        <v>32797</v>
      </c>
      <c r="Z224" s="71">
        <v>34658</v>
      </c>
      <c r="AA224" s="71">
        <v>13529</v>
      </c>
      <c r="AB224" s="71">
        <v>80002</v>
      </c>
      <c r="AC224" s="71">
        <v>0</v>
      </c>
      <c r="AD224" s="71">
        <v>12.526241744541039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290.73500000000001</v>
      </c>
      <c r="BK224" s="71">
        <v>0</v>
      </c>
      <c r="BL224" s="71">
        <v>0</v>
      </c>
      <c r="BM224" s="71">
        <v>0</v>
      </c>
      <c r="BN224" s="72"/>
      <c r="BO224" s="71">
        <v>0</v>
      </c>
      <c r="BP224" s="71">
        <v>0</v>
      </c>
      <c r="BQ224" s="71">
        <v>6</v>
      </c>
      <c r="BR224" s="71">
        <v>0</v>
      </c>
      <c r="BS224" s="71">
        <v>0</v>
      </c>
      <c r="BT224" s="71">
        <v>0</v>
      </c>
      <c r="BU224"/>
      <c r="BV224" s="70">
        <v>288.83499999999998</v>
      </c>
      <c r="BW224" s="70">
        <v>0</v>
      </c>
      <c r="BX224" s="70">
        <v>0</v>
      </c>
      <c r="BY224" s="70">
        <v>0</v>
      </c>
      <c r="BZ224" s="70">
        <v>1.9</v>
      </c>
      <c r="CA224" s="70">
        <v>0</v>
      </c>
      <c r="CB224" s="70">
        <v>0</v>
      </c>
      <c r="CC224" s="70">
        <v>0</v>
      </c>
      <c r="CD224" s="70">
        <v>0</v>
      </c>
    </row>
    <row r="225" spans="1:82">
      <c r="A225" s="70" t="s">
        <v>1966</v>
      </c>
      <c r="B225" s="70">
        <v>347</v>
      </c>
      <c r="C225" s="70">
        <v>7</v>
      </c>
      <c r="D225" s="70">
        <v>21</v>
      </c>
      <c r="E225" s="70">
        <v>2010</v>
      </c>
      <c r="F225" s="70" t="s">
        <v>177</v>
      </c>
      <c r="G225" s="70" t="s">
        <v>1959</v>
      </c>
      <c r="H225" s="70" t="s">
        <v>1960</v>
      </c>
      <c r="I225" s="148"/>
      <c r="J225" s="71">
        <v>193.08707099821621</v>
      </c>
      <c r="K225" s="71">
        <v>6.8879110966207673</v>
      </c>
      <c r="L225" s="71">
        <v>1.744812237292646</v>
      </c>
      <c r="M225" s="71">
        <v>91.386834131529014</v>
      </c>
      <c r="N225" s="71">
        <v>107.3593455750529</v>
      </c>
      <c r="O225" s="71">
        <v>68.8734504987641</v>
      </c>
      <c r="P225" s="71">
        <v>69.474987854926994</v>
      </c>
      <c r="Q225" s="71">
        <v>4.8984493636766402</v>
      </c>
      <c r="R225" s="71">
        <v>0</v>
      </c>
      <c r="S225" s="71">
        <v>13.284093093819649</v>
      </c>
      <c r="T225" s="72"/>
      <c r="U225" s="71">
        <v>31724195</v>
      </c>
      <c r="V225" s="71">
        <v>4176</v>
      </c>
      <c r="W225" s="71">
        <v>24</v>
      </c>
      <c r="X225" s="71">
        <v>23392</v>
      </c>
      <c r="Y225" s="71">
        <v>33358</v>
      </c>
      <c r="Z225" s="71">
        <v>34979</v>
      </c>
      <c r="AA225" s="71">
        <v>13634</v>
      </c>
      <c r="AB225" s="71">
        <v>80515</v>
      </c>
      <c r="AC225" s="71">
        <v>0</v>
      </c>
      <c r="AD225" s="71">
        <v>13.284093093819649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244.55</v>
      </c>
      <c r="BK225" s="71">
        <v>0</v>
      </c>
      <c r="BL225" s="71">
        <v>0.121</v>
      </c>
      <c r="BM225" s="71">
        <v>0</v>
      </c>
      <c r="BN225" s="72"/>
      <c r="BO225" s="71">
        <v>0</v>
      </c>
      <c r="BP225" s="71">
        <v>0</v>
      </c>
      <c r="BQ225" s="71">
        <v>7</v>
      </c>
      <c r="BR225" s="71">
        <v>0</v>
      </c>
      <c r="BS225" s="71">
        <v>1</v>
      </c>
      <c r="BT225" s="71">
        <v>0</v>
      </c>
      <c r="BU225"/>
      <c r="BV225" s="70">
        <v>242.75</v>
      </c>
      <c r="BW225" s="70">
        <v>0</v>
      </c>
      <c r="BX225" s="70">
        <v>0</v>
      </c>
      <c r="BY225" s="70">
        <v>0</v>
      </c>
      <c r="BZ225" s="70">
        <v>1.921</v>
      </c>
      <c r="CA225" s="70">
        <v>0</v>
      </c>
      <c r="CB225" s="70">
        <v>0</v>
      </c>
      <c r="CC225" s="70">
        <v>0</v>
      </c>
      <c r="CD225" s="70">
        <v>0</v>
      </c>
    </row>
    <row r="226" spans="1:82">
      <c r="A226" s="70" t="s">
        <v>1967</v>
      </c>
      <c r="B226" s="70">
        <v>348</v>
      </c>
      <c r="C226" s="70">
        <v>8</v>
      </c>
      <c r="D226" s="70">
        <v>21</v>
      </c>
      <c r="E226" s="70">
        <v>2011</v>
      </c>
      <c r="F226" s="70" t="s">
        <v>178</v>
      </c>
      <c r="G226" s="70" t="s">
        <v>1959</v>
      </c>
      <c r="H226" s="70" t="s">
        <v>1960</v>
      </c>
      <c r="I226" s="148"/>
      <c r="J226" s="71">
        <v>236.00476908500721</v>
      </c>
      <c r="K226" s="71">
        <v>10.016950570114931</v>
      </c>
      <c r="L226" s="71">
        <v>0.98885910762242124</v>
      </c>
      <c r="M226" s="71">
        <v>115.95983194541139</v>
      </c>
      <c r="N226" s="71">
        <v>117.8023297795641</v>
      </c>
      <c r="O226" s="71">
        <v>68.229946572517562</v>
      </c>
      <c r="P226" s="71">
        <v>68.813253307314483</v>
      </c>
      <c r="Q226" s="71">
        <v>5.7197797922061104</v>
      </c>
      <c r="R226" s="71">
        <v>0</v>
      </c>
      <c r="S226" s="71">
        <v>15.623791777777731</v>
      </c>
      <c r="T226" s="72"/>
      <c r="U226" s="71">
        <v>33683052</v>
      </c>
      <c r="V226" s="71">
        <v>4176</v>
      </c>
      <c r="W226" s="71">
        <v>24</v>
      </c>
      <c r="X226" s="71">
        <v>23392</v>
      </c>
      <c r="Y226" s="71">
        <v>34245</v>
      </c>
      <c r="Z226" s="71">
        <v>35405</v>
      </c>
      <c r="AA226" s="71">
        <v>13906</v>
      </c>
      <c r="AB226" s="71">
        <v>81505</v>
      </c>
      <c r="AC226" s="71">
        <v>0</v>
      </c>
      <c r="AD226" s="71">
        <v>15.623791777777731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248.28700000000001</v>
      </c>
      <c r="BK226" s="71">
        <v>0</v>
      </c>
      <c r="BL226" s="71">
        <v>0</v>
      </c>
      <c r="BM226" s="71">
        <v>0</v>
      </c>
      <c r="BN226" s="72"/>
      <c r="BO226" s="71">
        <v>0</v>
      </c>
      <c r="BP226" s="71">
        <v>0</v>
      </c>
      <c r="BQ226" s="71">
        <v>7</v>
      </c>
      <c r="BR226" s="71">
        <v>0</v>
      </c>
      <c r="BS226" s="71">
        <v>0</v>
      </c>
      <c r="BT226" s="71">
        <v>0</v>
      </c>
      <c r="BU226"/>
      <c r="BV226" s="70">
        <v>242.92699999999999</v>
      </c>
      <c r="BW226" s="70">
        <v>3.73</v>
      </c>
      <c r="BX226" s="70">
        <v>0</v>
      </c>
      <c r="BY226" s="70">
        <v>0</v>
      </c>
      <c r="BZ226" s="70">
        <v>1.63</v>
      </c>
      <c r="CA226" s="70">
        <v>0</v>
      </c>
      <c r="CB226" s="70">
        <v>0</v>
      </c>
      <c r="CC226" s="70">
        <v>0</v>
      </c>
      <c r="CD226" s="70">
        <v>0</v>
      </c>
    </row>
    <row r="227" spans="1:82">
      <c r="A227" s="70" t="s">
        <v>1968</v>
      </c>
      <c r="B227" s="70">
        <v>349</v>
      </c>
      <c r="C227" s="70">
        <v>9</v>
      </c>
      <c r="D227" s="70">
        <v>21</v>
      </c>
      <c r="E227" s="70">
        <v>2012</v>
      </c>
      <c r="F227" s="70" t="s">
        <v>179</v>
      </c>
      <c r="G227" s="70" t="s">
        <v>1959</v>
      </c>
      <c r="H227" s="70" t="s">
        <v>1960</v>
      </c>
      <c r="I227" s="148"/>
      <c r="J227" s="71">
        <v>245.39667615432211</v>
      </c>
      <c r="K227" s="71">
        <v>9.7678729441921881</v>
      </c>
      <c r="L227" s="71">
        <v>0.98167315613871653</v>
      </c>
      <c r="M227" s="71">
        <v>119.8752460586194</v>
      </c>
      <c r="N227" s="71">
        <v>129.70692718799651</v>
      </c>
      <c r="O227" s="71">
        <v>69.224516686387148</v>
      </c>
      <c r="P227" s="71">
        <v>71.070996111157996</v>
      </c>
      <c r="Q227" s="71">
        <v>6.42730416038314</v>
      </c>
      <c r="R227" s="71">
        <v>0</v>
      </c>
      <c r="S227" s="71">
        <v>17.29013763621608</v>
      </c>
      <c r="T227" s="72"/>
      <c r="U227" s="71">
        <v>33491593</v>
      </c>
      <c r="V227" s="71">
        <v>4176</v>
      </c>
      <c r="W227" s="71">
        <v>24</v>
      </c>
      <c r="X227" s="71">
        <v>23392</v>
      </c>
      <c r="Y227" s="71">
        <v>35820</v>
      </c>
      <c r="Z227" s="71">
        <v>36206</v>
      </c>
      <c r="AA227" s="71">
        <v>14281</v>
      </c>
      <c r="AB227" s="71">
        <v>84297</v>
      </c>
      <c r="AC227" s="71">
        <v>0</v>
      </c>
      <c r="AD227" s="71">
        <v>17.29013763621608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254.84</v>
      </c>
      <c r="BK227" s="71">
        <v>0</v>
      </c>
      <c r="BL227" s="71">
        <v>0</v>
      </c>
      <c r="BM227" s="71">
        <v>0</v>
      </c>
      <c r="BN227" s="72"/>
      <c r="BO227" s="71">
        <v>0</v>
      </c>
      <c r="BP227" s="71">
        <v>0</v>
      </c>
      <c r="BQ227" s="71">
        <v>8</v>
      </c>
      <c r="BR227" s="71">
        <v>0</v>
      </c>
      <c r="BS227" s="71">
        <v>0</v>
      </c>
      <c r="BT227" s="71">
        <v>0</v>
      </c>
      <c r="BU227"/>
      <c r="BV227" s="70">
        <v>254.84</v>
      </c>
      <c r="BW227" s="70">
        <v>0</v>
      </c>
      <c r="BX227" s="70">
        <v>0</v>
      </c>
      <c r="BY227" s="70">
        <v>0</v>
      </c>
      <c r="BZ227" s="70">
        <v>0</v>
      </c>
      <c r="CA227" s="70">
        <v>0</v>
      </c>
      <c r="CB227" s="70">
        <v>0</v>
      </c>
      <c r="CC227" s="70">
        <v>0</v>
      </c>
      <c r="CD227" s="70">
        <v>0</v>
      </c>
    </row>
    <row r="228" spans="1:82">
      <c r="A228" s="70" t="s">
        <v>1969</v>
      </c>
      <c r="B228" s="70">
        <v>350</v>
      </c>
      <c r="C228" s="70">
        <v>10</v>
      </c>
      <c r="D228" s="70">
        <v>21</v>
      </c>
      <c r="E228" s="70">
        <v>2013</v>
      </c>
      <c r="F228" s="70" t="s">
        <v>180</v>
      </c>
      <c r="G228" s="70" t="s">
        <v>1959</v>
      </c>
      <c r="H228" s="70" t="s">
        <v>1960</v>
      </c>
      <c r="I228" s="148"/>
      <c r="J228" s="71">
        <v>262.10045992447641</v>
      </c>
      <c r="K228" s="71">
        <v>8.420330909535906</v>
      </c>
      <c r="L228" s="71">
        <v>1.0124218457189691</v>
      </c>
      <c r="M228" s="71">
        <v>115.49009770924241</v>
      </c>
      <c r="N228" s="71">
        <v>131.61118878449071</v>
      </c>
      <c r="O228" s="71">
        <v>67.387808296816004</v>
      </c>
      <c r="P228" s="71">
        <v>72.252943737250348</v>
      </c>
      <c r="Q228" s="71">
        <v>6.5677399030255099</v>
      </c>
      <c r="R228" s="71">
        <v>0</v>
      </c>
      <c r="S228" s="71">
        <v>19.40859682390175</v>
      </c>
      <c r="T228" s="72"/>
      <c r="U228" s="71">
        <v>33101750</v>
      </c>
      <c r="V228" s="71">
        <v>4176</v>
      </c>
      <c r="W228" s="71">
        <v>24</v>
      </c>
      <c r="X228" s="71">
        <v>23392</v>
      </c>
      <c r="Y228" s="71">
        <v>36394</v>
      </c>
      <c r="Z228" s="71">
        <v>36819</v>
      </c>
      <c r="AA228" s="71">
        <v>14464</v>
      </c>
      <c r="AB228" s="71">
        <v>84904</v>
      </c>
      <c r="AC228" s="71">
        <v>0</v>
      </c>
      <c r="AD228" s="71">
        <v>19.40859682390175</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280.14600000000002</v>
      </c>
      <c r="BK228" s="71">
        <v>0</v>
      </c>
      <c r="BL228" s="71">
        <v>0</v>
      </c>
      <c r="BM228" s="71">
        <v>0</v>
      </c>
      <c r="BN228" s="72"/>
      <c r="BO228" s="71">
        <v>0</v>
      </c>
      <c r="BP228" s="71">
        <v>0</v>
      </c>
      <c r="BQ228" s="71">
        <v>6</v>
      </c>
      <c r="BR228" s="71">
        <v>0</v>
      </c>
      <c r="BS228" s="71">
        <v>0</v>
      </c>
      <c r="BT228" s="71">
        <v>0</v>
      </c>
      <c r="BU228"/>
      <c r="BV228" s="70">
        <v>278.26900000000001</v>
      </c>
      <c r="BW228" s="70">
        <v>0</v>
      </c>
      <c r="BX228" s="70">
        <v>0</v>
      </c>
      <c r="BY228" s="70">
        <v>0</v>
      </c>
      <c r="BZ228" s="70">
        <v>1.877</v>
      </c>
      <c r="CA228" s="70">
        <v>0</v>
      </c>
      <c r="CB228" s="70">
        <v>0</v>
      </c>
      <c r="CC228" s="70">
        <v>0</v>
      </c>
      <c r="CD228" s="70">
        <v>0</v>
      </c>
    </row>
    <row r="229" spans="1:82">
      <c r="A229" s="70" t="s">
        <v>1970</v>
      </c>
      <c r="B229" s="70">
        <v>351</v>
      </c>
      <c r="C229" s="70">
        <v>11</v>
      </c>
      <c r="D229" s="70">
        <v>21</v>
      </c>
      <c r="E229" s="70">
        <v>2014</v>
      </c>
      <c r="F229" s="70" t="s">
        <v>181</v>
      </c>
      <c r="G229" s="70" t="s">
        <v>1959</v>
      </c>
      <c r="H229" s="70" t="s">
        <v>1960</v>
      </c>
      <c r="I229" s="148"/>
      <c r="J229" s="71">
        <v>263.91345833832531</v>
      </c>
      <c r="K229" s="71">
        <v>7.9128854970569069</v>
      </c>
      <c r="L229" s="71">
        <v>0.67347129216181767</v>
      </c>
      <c r="M229" s="71">
        <v>112.8457906093336</v>
      </c>
      <c r="N229" s="71">
        <v>116.6922298926778</v>
      </c>
      <c r="O229" s="71">
        <v>64.854851126759158</v>
      </c>
      <c r="P229" s="71">
        <v>74.305627409247307</v>
      </c>
      <c r="Q229" s="71">
        <v>6.3509324726027598</v>
      </c>
      <c r="R229" s="71">
        <v>0</v>
      </c>
      <c r="S229" s="71">
        <v>22.03557794160243</v>
      </c>
      <c r="T229" s="72"/>
      <c r="U229" s="71">
        <v>37038642</v>
      </c>
      <c r="V229" s="71">
        <v>3452</v>
      </c>
      <c r="W229" s="71">
        <v>15</v>
      </c>
      <c r="X229" s="71">
        <v>25035</v>
      </c>
      <c r="Y229" s="71">
        <v>37141</v>
      </c>
      <c r="Z229" s="71">
        <v>37321</v>
      </c>
      <c r="AA229" s="71">
        <v>14798</v>
      </c>
      <c r="AB229" s="71">
        <v>85572</v>
      </c>
      <c r="AC229" s="71">
        <v>0</v>
      </c>
      <c r="AD229" s="71">
        <v>22.03557794160243</v>
      </c>
      <c r="AE229" s="72"/>
      <c r="AF229" s="71"/>
      <c r="AG229" s="71"/>
      <c r="AH229" s="71"/>
      <c r="AI229" s="71"/>
      <c r="AJ229" s="71"/>
      <c r="AK229" s="71"/>
      <c r="AL229" s="71"/>
      <c r="AM229" s="71"/>
      <c r="AN229" s="71"/>
      <c r="AO229" s="71"/>
      <c r="AP229" s="71"/>
      <c r="AQ229" s="72"/>
      <c r="AR229" s="71">
        <v>1335</v>
      </c>
      <c r="AS229" s="71">
        <v>119</v>
      </c>
      <c r="AT229" s="71">
        <v>0</v>
      </c>
      <c r="AU229" s="71">
        <v>0</v>
      </c>
      <c r="AV229" s="71">
        <v>0</v>
      </c>
      <c r="AW229" s="71">
        <v>0</v>
      </c>
      <c r="AX229" s="71"/>
      <c r="AY229" s="72"/>
      <c r="AZ229" s="71">
        <v>4778.6000000000004</v>
      </c>
      <c r="BA229" s="71">
        <v>4098.8</v>
      </c>
      <c r="BB229" s="71">
        <v>0</v>
      </c>
      <c r="BC229" s="71">
        <v>0</v>
      </c>
      <c r="BD229" s="71">
        <v>0</v>
      </c>
      <c r="BE229" s="71">
        <v>0</v>
      </c>
      <c r="BF229" s="71"/>
      <c r="BG229" s="72"/>
      <c r="BH229" s="71">
        <v>0</v>
      </c>
      <c r="BI229" s="71">
        <v>0</v>
      </c>
      <c r="BJ229" s="71">
        <v>251.12</v>
      </c>
      <c r="BK229" s="71">
        <v>0</v>
      </c>
      <c r="BL229" s="71">
        <v>0</v>
      </c>
      <c r="BM229" s="71">
        <v>0</v>
      </c>
      <c r="BN229" s="72"/>
      <c r="BO229" s="71">
        <v>0</v>
      </c>
      <c r="BP229" s="71">
        <v>0</v>
      </c>
      <c r="BQ229" s="71">
        <v>6</v>
      </c>
      <c r="BR229" s="71">
        <v>0</v>
      </c>
      <c r="BS229" s="71">
        <v>0</v>
      </c>
      <c r="BT229" s="71">
        <v>0</v>
      </c>
      <c r="BU229"/>
      <c r="BV229" s="70">
        <v>249.393</v>
      </c>
      <c r="BW229" s="70">
        <v>0</v>
      </c>
      <c r="BX229" s="70">
        <v>0</v>
      </c>
      <c r="BY229" s="70">
        <v>0</v>
      </c>
      <c r="BZ229" s="70">
        <v>1.7270000000000001</v>
      </c>
      <c r="CA229" s="70">
        <v>0</v>
      </c>
      <c r="CB229" s="70">
        <v>0</v>
      </c>
      <c r="CC229" s="70">
        <v>0</v>
      </c>
      <c r="CD229" s="70">
        <v>0</v>
      </c>
    </row>
    <row r="230" spans="1:82">
      <c r="A230" s="70" t="s">
        <v>1971</v>
      </c>
      <c r="B230" s="70">
        <v>352</v>
      </c>
      <c r="C230" s="70">
        <v>12</v>
      </c>
      <c r="D230" s="70">
        <v>21</v>
      </c>
      <c r="E230" s="70">
        <v>2015</v>
      </c>
      <c r="F230" s="70" t="s">
        <v>182</v>
      </c>
      <c r="G230" s="70" t="s">
        <v>1959</v>
      </c>
      <c r="H230" s="70" t="s">
        <v>1960</v>
      </c>
      <c r="I230" s="148"/>
      <c r="J230" s="71">
        <v>246.12064026708879</v>
      </c>
      <c r="K230" s="71">
        <v>7.557818765646843</v>
      </c>
      <c r="L230" s="71">
        <v>0.74252677108864273</v>
      </c>
      <c r="M230" s="71">
        <v>118.25230951951281</v>
      </c>
      <c r="N230" s="71">
        <v>118.3575764587862</v>
      </c>
      <c r="O230" s="71">
        <v>64.811521494880523</v>
      </c>
      <c r="P230" s="71">
        <v>75.26386121719365</v>
      </c>
      <c r="Q230" s="71">
        <v>6.2582757808696803</v>
      </c>
      <c r="R230" s="71">
        <v>0</v>
      </c>
      <c r="S230" s="71">
        <v>20.224311060877021</v>
      </c>
      <c r="T230" s="72"/>
      <c r="U230" s="71">
        <v>37093531</v>
      </c>
      <c r="V230" s="71">
        <v>3452</v>
      </c>
      <c r="W230" s="71">
        <v>15</v>
      </c>
      <c r="X230" s="71">
        <v>25035</v>
      </c>
      <c r="Y230" s="71">
        <v>38032</v>
      </c>
      <c r="Z230" s="71">
        <v>37655</v>
      </c>
      <c r="AA230" s="71">
        <v>14977</v>
      </c>
      <c r="AB230" s="71">
        <v>86138</v>
      </c>
      <c r="AC230" s="71">
        <v>0</v>
      </c>
      <c r="AD230" s="71">
        <v>20.224311060877021</v>
      </c>
      <c r="AE230" s="72"/>
      <c r="AF230" s="71">
        <v>280904519.67379248</v>
      </c>
      <c r="AG230" s="71">
        <v>6241671.0466205822</v>
      </c>
      <c r="AH230" s="71">
        <v>156397.35266599761</v>
      </c>
      <c r="AI230" s="71">
        <v>177033979.28508279</v>
      </c>
      <c r="AJ230" s="71">
        <v>178966553.23229179</v>
      </c>
      <c r="AK230" s="71">
        <v>0</v>
      </c>
      <c r="AL230" s="71">
        <v>0</v>
      </c>
      <c r="AM230" s="71">
        <v>11804851.564680081</v>
      </c>
      <c r="AN230" s="71">
        <v>0</v>
      </c>
      <c r="AO230" s="71">
        <v>0</v>
      </c>
      <c r="AP230" s="71">
        <v>655107972.15513372</v>
      </c>
      <c r="AQ230" s="72"/>
      <c r="AR230" s="71">
        <v>1458</v>
      </c>
      <c r="AS230" s="71">
        <v>168</v>
      </c>
      <c r="AT230" s="71">
        <v>0</v>
      </c>
      <c r="AU230" s="71">
        <v>0</v>
      </c>
      <c r="AV230" s="71">
        <v>0</v>
      </c>
      <c r="AW230" s="71">
        <v>0</v>
      </c>
      <c r="AX230" s="71"/>
      <c r="AY230" s="72"/>
      <c r="AZ230" s="71">
        <v>5340</v>
      </c>
      <c r="BA230" s="71">
        <v>5932.5</v>
      </c>
      <c r="BB230" s="71">
        <v>0</v>
      </c>
      <c r="BC230" s="71">
        <v>0</v>
      </c>
      <c r="BD230" s="71">
        <v>0</v>
      </c>
      <c r="BE230" s="71">
        <v>0</v>
      </c>
      <c r="BF230" s="71"/>
      <c r="BG230" s="72"/>
      <c r="BH230" s="71">
        <v>0</v>
      </c>
      <c r="BI230" s="71">
        <v>0</v>
      </c>
      <c r="BJ230" s="71">
        <v>265.416</v>
      </c>
      <c r="BK230" s="71">
        <v>0</v>
      </c>
      <c r="BL230" s="71">
        <v>0.105</v>
      </c>
      <c r="BM230" s="71">
        <v>0</v>
      </c>
      <c r="BN230" s="72"/>
      <c r="BO230" s="71">
        <v>0</v>
      </c>
      <c r="BP230" s="71">
        <v>0</v>
      </c>
      <c r="BQ230" s="71">
        <v>7</v>
      </c>
      <c r="BR230" s="71">
        <v>0</v>
      </c>
      <c r="BS230" s="71">
        <v>1</v>
      </c>
      <c r="BT230" s="71">
        <v>0</v>
      </c>
      <c r="BU230"/>
      <c r="BV230" s="70">
        <v>257.05500000000001</v>
      </c>
      <c r="BW230" s="70">
        <v>0</v>
      </c>
      <c r="BX230" s="70">
        <v>0</v>
      </c>
      <c r="BY230" s="70">
        <v>0</v>
      </c>
      <c r="BZ230" s="70">
        <v>8.4659999999999993</v>
      </c>
      <c r="CA230" s="70">
        <v>0</v>
      </c>
      <c r="CB230" s="70">
        <v>0</v>
      </c>
      <c r="CC230" s="70">
        <v>0</v>
      </c>
      <c r="CD230" s="70">
        <v>0</v>
      </c>
    </row>
    <row r="231" spans="1:82">
      <c r="A231" s="70" t="s">
        <v>1972</v>
      </c>
      <c r="B231" s="70">
        <v>353</v>
      </c>
      <c r="C231" s="70">
        <v>13</v>
      </c>
      <c r="D231" s="70">
        <v>21</v>
      </c>
      <c r="E231" s="70">
        <v>2016</v>
      </c>
      <c r="F231" s="70" t="s">
        <v>155</v>
      </c>
      <c r="G231" s="70" t="s">
        <v>1959</v>
      </c>
      <c r="H231" s="70" t="s">
        <v>1960</v>
      </c>
      <c r="I231" s="148"/>
      <c r="J231" s="71">
        <v>238.54516363182069</v>
      </c>
      <c r="K231" s="71">
        <v>7.5486758639374401</v>
      </c>
      <c r="L231" s="71">
        <v>0.8699967397487699</v>
      </c>
      <c r="M231" s="71">
        <v>103.49024455419574</v>
      </c>
      <c r="N231" s="71">
        <v>107.25090613239425</v>
      </c>
      <c r="O231" s="71">
        <v>64.75050856197899</v>
      </c>
      <c r="P231" s="71">
        <v>74.955503276754698</v>
      </c>
      <c r="Q231" s="71">
        <v>6.1526853140994211</v>
      </c>
      <c r="R231" s="71">
        <v>0</v>
      </c>
      <c r="S231" s="71">
        <v>12.343280187797669</v>
      </c>
      <c r="T231" s="72"/>
      <c r="U231" s="71">
        <v>37586436</v>
      </c>
      <c r="V231" s="71">
        <v>3452</v>
      </c>
      <c r="W231" s="71">
        <v>15</v>
      </c>
      <c r="X231" s="71">
        <v>25035</v>
      </c>
      <c r="Y231" s="71">
        <v>39181</v>
      </c>
      <c r="Z231" s="71">
        <v>38082</v>
      </c>
      <c r="AA231" s="71">
        <v>15427</v>
      </c>
      <c r="AB231" s="71">
        <v>87109</v>
      </c>
      <c r="AC231" s="71">
        <v>0</v>
      </c>
      <c r="AD231" s="71">
        <v>12.343280187797671</v>
      </c>
      <c r="AE231" s="72"/>
      <c r="AF231" s="71">
        <v>277428589.42483592</v>
      </c>
      <c r="AG231" s="71">
        <v>6000328.4658305543</v>
      </c>
      <c r="AH231" s="71">
        <v>136173.84349773271</v>
      </c>
      <c r="AI231" s="71">
        <v>165357578.8031944</v>
      </c>
      <c r="AJ231" s="71">
        <v>157182294.34162861</v>
      </c>
      <c r="AK231" s="71">
        <v>0</v>
      </c>
      <c r="AL231" s="71">
        <v>0</v>
      </c>
      <c r="AM231" s="71">
        <v>11947197.636352999</v>
      </c>
      <c r="AN231" s="71">
        <v>0</v>
      </c>
      <c r="AO231" s="71">
        <v>0</v>
      </c>
      <c r="AP231" s="71">
        <v>618052162.51534021</v>
      </c>
      <c r="AQ231" s="72"/>
      <c r="AR231" s="71">
        <v>1578</v>
      </c>
      <c r="AS231" s="71">
        <v>202</v>
      </c>
      <c r="AT231" s="71">
        <v>0</v>
      </c>
      <c r="AU231" s="71">
        <v>0</v>
      </c>
      <c r="AV231" s="71">
        <v>0</v>
      </c>
      <c r="AW231" s="71">
        <v>0</v>
      </c>
      <c r="AX231" s="71"/>
      <c r="AY231" s="72"/>
      <c r="AZ231" s="71">
        <v>5845.6</v>
      </c>
      <c r="BA231" s="71">
        <v>6531.5999999999995</v>
      </c>
      <c r="BB231" s="71">
        <v>0</v>
      </c>
      <c r="BC231" s="71">
        <v>0</v>
      </c>
      <c r="BD231" s="71">
        <v>0</v>
      </c>
      <c r="BE231" s="71">
        <v>0</v>
      </c>
      <c r="BF231" s="71"/>
      <c r="BG231" s="72"/>
      <c r="BH231" s="71">
        <v>0</v>
      </c>
      <c r="BI231" s="71">
        <v>0</v>
      </c>
      <c r="BJ231" s="71">
        <v>234.53700000000001</v>
      </c>
      <c r="BK231" s="71">
        <v>0</v>
      </c>
      <c r="BL231" s="71">
        <v>0</v>
      </c>
      <c r="BM231" s="71">
        <v>0</v>
      </c>
      <c r="BN231" s="72"/>
      <c r="BO231" s="71">
        <v>0</v>
      </c>
      <c r="BP231" s="71">
        <v>0</v>
      </c>
      <c r="BQ231" s="71">
        <v>7</v>
      </c>
      <c r="BR231" s="71">
        <v>0</v>
      </c>
      <c r="BS231" s="71">
        <v>0</v>
      </c>
      <c r="BT231" s="71">
        <v>0</v>
      </c>
      <c r="BU231"/>
      <c r="BV231" s="70">
        <v>223.63200000000001</v>
      </c>
      <c r="BW231" s="70">
        <v>0</v>
      </c>
      <c r="BX231" s="70">
        <v>0</v>
      </c>
      <c r="BY231" s="70">
        <v>4.1100000000000003</v>
      </c>
      <c r="BZ231" s="70">
        <v>6.7949999999999999</v>
      </c>
      <c r="CA231" s="70">
        <v>0</v>
      </c>
      <c r="CB231" s="70">
        <v>0</v>
      </c>
      <c r="CC231" s="70">
        <v>0</v>
      </c>
      <c r="CD231" s="70">
        <v>0</v>
      </c>
    </row>
    <row r="232" spans="1:82">
      <c r="A232" s="70" t="s">
        <v>1973</v>
      </c>
      <c r="B232" s="70">
        <v>354</v>
      </c>
      <c r="C232" s="70">
        <v>14</v>
      </c>
      <c r="D232" s="70">
        <v>21</v>
      </c>
      <c r="E232" s="70">
        <v>2017</v>
      </c>
      <c r="F232" s="70" t="s">
        <v>156</v>
      </c>
      <c r="G232" s="70" t="s">
        <v>1959</v>
      </c>
      <c r="H232" s="70" t="s">
        <v>1960</v>
      </c>
      <c r="I232" s="148"/>
      <c r="J232" s="71">
        <v>227.00569027964116</v>
      </c>
      <c r="K232" s="71">
        <v>7.8631305498090542</v>
      </c>
      <c r="L232" s="71">
        <v>0.76112838007152184</v>
      </c>
      <c r="M232" s="71">
        <v>99.820882100693836</v>
      </c>
      <c r="N232" s="71">
        <v>120.99430524357757</v>
      </c>
      <c r="O232" s="71">
        <v>64.501774743216927</v>
      </c>
      <c r="P232" s="71">
        <v>75.687672845538245</v>
      </c>
      <c r="Q232" s="71">
        <v>6.0726602862219403</v>
      </c>
      <c r="R232" s="71">
        <v>0</v>
      </c>
      <c r="S232" s="71">
        <v>11.499533977522145</v>
      </c>
      <c r="T232" s="72"/>
      <c r="U232" s="71">
        <v>38879359</v>
      </c>
      <c r="V232" s="71">
        <v>3452</v>
      </c>
      <c r="W232" s="71">
        <v>15</v>
      </c>
      <c r="X232" s="71">
        <v>25035</v>
      </c>
      <c r="Y232" s="71">
        <v>40850</v>
      </c>
      <c r="Z232" s="71">
        <v>38565</v>
      </c>
      <c r="AA232" s="71">
        <v>15677</v>
      </c>
      <c r="AB232" s="71">
        <v>88908</v>
      </c>
      <c r="AC232" s="71">
        <v>0</v>
      </c>
      <c r="AD232" s="71">
        <v>11.499533977522139</v>
      </c>
      <c r="AE232" s="72"/>
      <c r="AF232" s="71">
        <v>270466200.30655748</v>
      </c>
      <c r="AG232" s="71">
        <v>6225993.2185865967</v>
      </c>
      <c r="AH232" s="71">
        <v>162760.41959838849</v>
      </c>
      <c r="AI232" s="71">
        <v>165743761.06301731</v>
      </c>
      <c r="AJ232" s="71">
        <v>178082291.3712472</v>
      </c>
      <c r="AK232" s="71">
        <v>0</v>
      </c>
      <c r="AL232" s="71">
        <v>0</v>
      </c>
      <c r="AM232" s="71">
        <v>12213014.760453049</v>
      </c>
      <c r="AN232" s="71">
        <v>0</v>
      </c>
      <c r="AO232" s="71">
        <v>0</v>
      </c>
      <c r="AP232" s="71">
        <v>632894021.13946009</v>
      </c>
      <c r="AQ232" s="72"/>
      <c r="AR232" s="71">
        <v>1682</v>
      </c>
      <c r="AS232" s="71">
        <v>223</v>
      </c>
      <c r="AT232" s="71">
        <v>0</v>
      </c>
      <c r="AU232" s="71">
        <v>0</v>
      </c>
      <c r="AV232" s="71">
        <v>0</v>
      </c>
      <c r="AW232" s="71">
        <v>0</v>
      </c>
      <c r="AX232" s="71"/>
      <c r="AY232" s="72"/>
      <c r="AZ232" s="71">
        <v>6315.4</v>
      </c>
      <c r="BA232" s="71">
        <v>6955.4</v>
      </c>
      <c r="BB232" s="71">
        <v>0</v>
      </c>
      <c r="BC232" s="71">
        <v>0</v>
      </c>
      <c r="BD232" s="71">
        <v>0</v>
      </c>
      <c r="BE232" s="71">
        <v>0</v>
      </c>
      <c r="BF232" s="71"/>
      <c r="BG232" s="72"/>
      <c r="BH232" s="71">
        <v>0</v>
      </c>
      <c r="BI232" s="71">
        <v>0</v>
      </c>
      <c r="BJ232" s="71">
        <v>235.28800000000001</v>
      </c>
      <c r="BK232" s="71">
        <v>0</v>
      </c>
      <c r="BL232" s="71">
        <v>0</v>
      </c>
      <c r="BM232" s="71">
        <v>0</v>
      </c>
      <c r="BN232" s="72"/>
      <c r="BO232" s="71">
        <v>0</v>
      </c>
      <c r="BP232" s="71">
        <v>0</v>
      </c>
      <c r="BQ232" s="71">
        <v>5</v>
      </c>
      <c r="BR232" s="71">
        <v>0</v>
      </c>
      <c r="BS232" s="71">
        <v>0</v>
      </c>
      <c r="BT232" s="71">
        <v>0</v>
      </c>
      <c r="BU232"/>
      <c r="BV232" s="70">
        <v>224.04400000000001</v>
      </c>
      <c r="BW232" s="70">
        <v>3.194</v>
      </c>
      <c r="BX232" s="70">
        <v>0</v>
      </c>
      <c r="BY232" s="70">
        <v>4.9249999999999998</v>
      </c>
      <c r="BZ232" s="70">
        <v>3.125</v>
      </c>
      <c r="CA232" s="70">
        <v>0</v>
      </c>
      <c r="CB232" s="70">
        <v>0</v>
      </c>
      <c r="CC232" s="70">
        <v>0</v>
      </c>
      <c r="CD232" s="70">
        <v>0</v>
      </c>
    </row>
    <row r="233" spans="1:82">
      <c r="A233" s="70" t="s">
        <v>1974</v>
      </c>
      <c r="B233" s="70">
        <v>355</v>
      </c>
      <c r="C233" s="70">
        <v>15</v>
      </c>
      <c r="D233" s="70">
        <v>21</v>
      </c>
      <c r="E233" s="70">
        <v>2018</v>
      </c>
      <c r="F233" s="70" t="s">
        <v>183</v>
      </c>
      <c r="G233" s="70" t="s">
        <v>1959</v>
      </c>
      <c r="H233" s="70" t="s">
        <v>1960</v>
      </c>
      <c r="I233" s="148"/>
      <c r="J233" s="71">
        <v>220.37014779824253</v>
      </c>
      <c r="K233" s="71">
        <v>7.3933394833374733</v>
      </c>
      <c r="L233" s="71">
        <v>0.71303802711133357</v>
      </c>
      <c r="M233" s="71">
        <v>98.690281791420574</v>
      </c>
      <c r="N233" s="71">
        <v>118.57587283916401</v>
      </c>
      <c r="O233" s="71">
        <v>64.057972957863285</v>
      </c>
      <c r="P233" s="71">
        <v>76.239168436016385</v>
      </c>
      <c r="Q233" s="71">
        <v>5.7597966142589803</v>
      </c>
      <c r="R233" s="71">
        <v>0</v>
      </c>
      <c r="S233" s="71">
        <v>12.045602017375318</v>
      </c>
      <c r="T233" s="72"/>
      <c r="U233" s="71">
        <v>40157167</v>
      </c>
      <c r="V233" s="71">
        <v>3452</v>
      </c>
      <c r="W233" s="71">
        <v>15</v>
      </c>
      <c r="X233" s="71">
        <v>25035</v>
      </c>
      <c r="Y233" s="71">
        <v>42487</v>
      </c>
      <c r="Z233" s="71">
        <v>39033</v>
      </c>
      <c r="AA233" s="71">
        <v>15950</v>
      </c>
      <c r="AB233" s="71">
        <v>90876</v>
      </c>
      <c r="AC233" s="71">
        <v>0</v>
      </c>
      <c r="AD233" s="71">
        <v>12.04560201737532</v>
      </c>
      <c r="AE233" s="72"/>
      <c r="AF233" s="71">
        <v>267299594.27391809</v>
      </c>
      <c r="AG233" s="71">
        <v>5622443.1070237476</v>
      </c>
      <c r="AH233" s="71">
        <v>155342.82279039029</v>
      </c>
      <c r="AI233" s="71">
        <v>161513464.11595309</v>
      </c>
      <c r="AJ233" s="71">
        <v>186147504.43453971</v>
      </c>
      <c r="AK233" s="71">
        <v>0</v>
      </c>
      <c r="AL233" s="71">
        <v>0</v>
      </c>
      <c r="AM233" s="71">
        <v>12509182.3370318</v>
      </c>
      <c r="AN233" s="71">
        <v>0</v>
      </c>
      <c r="AO233" s="71">
        <v>0</v>
      </c>
      <c r="AP233" s="71">
        <v>633247531.09125686</v>
      </c>
      <c r="AQ233" s="72"/>
      <c r="AR233" s="71">
        <v>1794</v>
      </c>
      <c r="AS233" s="71">
        <v>236</v>
      </c>
      <c r="AT233" s="71">
        <v>0</v>
      </c>
      <c r="AU233" s="71">
        <v>0</v>
      </c>
      <c r="AV233" s="71">
        <v>0</v>
      </c>
      <c r="AW233" s="71">
        <v>0</v>
      </c>
      <c r="AX233" s="71"/>
      <c r="AY233" s="72"/>
      <c r="AZ233" s="71">
        <v>6825.2999999999993</v>
      </c>
      <c r="BA233" s="71">
        <v>7195.7</v>
      </c>
      <c r="BB233" s="71">
        <v>0</v>
      </c>
      <c r="BC233" s="71">
        <v>0</v>
      </c>
      <c r="BD233" s="71">
        <v>0</v>
      </c>
      <c r="BE233" s="71">
        <v>0</v>
      </c>
      <c r="BF233" s="71"/>
      <c r="BG233" s="72"/>
      <c r="BH233" s="71">
        <v>0</v>
      </c>
      <c r="BI233" s="71">
        <v>0</v>
      </c>
      <c r="BJ233" s="71">
        <v>239.12299999999999</v>
      </c>
      <c r="BK233" s="71">
        <v>0</v>
      </c>
      <c r="BL233" s="71">
        <v>0</v>
      </c>
      <c r="BM233" s="71">
        <v>0</v>
      </c>
      <c r="BN233" s="72"/>
      <c r="BO233" s="71">
        <v>0</v>
      </c>
      <c r="BP233" s="71">
        <v>0</v>
      </c>
      <c r="BQ233" s="71">
        <v>5</v>
      </c>
      <c r="BR233" s="71">
        <v>0</v>
      </c>
      <c r="BS233" s="71">
        <v>0</v>
      </c>
      <c r="BT233" s="71">
        <v>0</v>
      </c>
      <c r="BU233"/>
      <c r="BV233" s="70">
        <v>230.09</v>
      </c>
      <c r="BW233" s="70">
        <v>3.05</v>
      </c>
      <c r="BX233" s="70">
        <v>0</v>
      </c>
      <c r="BY233" s="70">
        <v>3.573</v>
      </c>
      <c r="BZ233" s="70">
        <v>2.41</v>
      </c>
      <c r="CA233" s="70">
        <v>0</v>
      </c>
      <c r="CB233" s="70">
        <v>0</v>
      </c>
      <c r="CC233" s="70">
        <v>0</v>
      </c>
      <c r="CD233" s="70">
        <v>0</v>
      </c>
    </row>
    <row r="234" spans="1:82">
      <c r="A234" s="70" t="s">
        <v>1975</v>
      </c>
      <c r="B234" s="70">
        <v>356</v>
      </c>
      <c r="C234" s="70">
        <v>16</v>
      </c>
      <c r="D234" s="70">
        <v>21</v>
      </c>
      <c r="E234" s="70">
        <v>2019</v>
      </c>
      <c r="F234" s="70" t="s">
        <v>158</v>
      </c>
      <c r="G234" s="70" t="s">
        <v>1959</v>
      </c>
      <c r="H234" s="70" t="s">
        <v>1960</v>
      </c>
      <c r="I234" s="148"/>
      <c r="J234" s="71">
        <v>213.24464843544746</v>
      </c>
      <c r="K234" s="71">
        <v>6.5271085126103934</v>
      </c>
      <c r="L234" s="71">
        <v>0.71904042318873929</v>
      </c>
      <c r="M234" s="71">
        <v>93.445191238048039</v>
      </c>
      <c r="N234" s="71">
        <v>105.84030136899322</v>
      </c>
      <c r="O234" s="71">
        <v>62.795194594686684</v>
      </c>
      <c r="P234" s="71">
        <v>77.040476404077296</v>
      </c>
      <c r="Q234" s="71">
        <v>5.6854242368058996</v>
      </c>
      <c r="R234" s="71">
        <v>0</v>
      </c>
      <c r="S234" s="71">
        <v>11.951378031815299</v>
      </c>
      <c r="T234" s="72"/>
      <c r="U234" s="71">
        <v>40611862</v>
      </c>
      <c r="V234" s="71">
        <v>3452</v>
      </c>
      <c r="W234" s="71">
        <v>15</v>
      </c>
      <c r="X234" s="71">
        <v>25035</v>
      </c>
      <c r="Y234" s="71">
        <v>43624</v>
      </c>
      <c r="Z234" s="71">
        <v>39314</v>
      </c>
      <c r="AA234" s="71">
        <v>15997</v>
      </c>
      <c r="AB234" s="71">
        <v>92131</v>
      </c>
      <c r="AC234" s="71">
        <v>0</v>
      </c>
      <c r="AD234" s="71">
        <v>11.951378031815301</v>
      </c>
      <c r="AE234" s="72"/>
      <c r="AF234" s="71">
        <v>264417106.78864011</v>
      </c>
      <c r="AG234" s="71">
        <v>5250412.0645236271</v>
      </c>
      <c r="AH234" s="71">
        <v>164711.81053643639</v>
      </c>
      <c r="AI234" s="71">
        <v>159308068.11258689</v>
      </c>
      <c r="AJ234" s="71">
        <v>168082661.9659656</v>
      </c>
      <c r="AK234" s="71">
        <v>0</v>
      </c>
      <c r="AL234" s="71">
        <v>0</v>
      </c>
      <c r="AM234" s="71">
        <v>12547548.63820333</v>
      </c>
      <c r="AN234" s="71">
        <v>0</v>
      </c>
      <c r="AO234" s="71">
        <v>0</v>
      </c>
      <c r="AP234" s="71">
        <v>609770509.38045609</v>
      </c>
      <c r="AQ234" s="72"/>
      <c r="AR234" s="71">
        <v>1907</v>
      </c>
      <c r="AS234" s="71">
        <v>243</v>
      </c>
      <c r="AT234" s="71">
        <v>0</v>
      </c>
      <c r="AU234" s="71">
        <v>0</v>
      </c>
      <c r="AV234" s="71">
        <v>0</v>
      </c>
      <c r="AW234" s="71">
        <v>0</v>
      </c>
      <c r="AX234" s="71"/>
      <c r="AY234" s="72"/>
      <c r="AZ234" s="71">
        <v>7331.7000000000016</v>
      </c>
      <c r="BA234" s="71">
        <v>7400.7999999999975</v>
      </c>
      <c r="BB234" s="71">
        <v>0</v>
      </c>
      <c r="BC234" s="71">
        <v>0</v>
      </c>
      <c r="BD234" s="71">
        <v>0</v>
      </c>
      <c r="BE234" s="71">
        <v>0</v>
      </c>
      <c r="BF234" s="71"/>
      <c r="BG234" s="72"/>
      <c r="BH234" s="71">
        <v>0</v>
      </c>
      <c r="BI234" s="71">
        <v>0</v>
      </c>
      <c r="BJ234" s="71">
        <v>227.172</v>
      </c>
      <c r="BK234" s="71">
        <v>0</v>
      </c>
      <c r="BL234" s="71">
        <v>0</v>
      </c>
      <c r="BM234" s="71">
        <v>0</v>
      </c>
      <c r="BN234" s="72"/>
      <c r="BO234" s="71">
        <v>0</v>
      </c>
      <c r="BP234" s="71">
        <v>0</v>
      </c>
      <c r="BQ234" s="71">
        <v>5</v>
      </c>
      <c r="BR234" s="71">
        <v>0</v>
      </c>
      <c r="BS234" s="71">
        <v>0</v>
      </c>
      <c r="BT234" s="71">
        <v>0</v>
      </c>
      <c r="BU234"/>
      <c r="BV234" s="70">
        <v>227.172</v>
      </c>
      <c r="BW234" s="70">
        <v>0</v>
      </c>
      <c r="BX234" s="70">
        <v>0</v>
      </c>
      <c r="BY234" s="70">
        <v>0</v>
      </c>
      <c r="BZ234" s="70">
        <v>0</v>
      </c>
      <c r="CA234" s="70">
        <v>0</v>
      </c>
      <c r="CB234" s="70">
        <v>0</v>
      </c>
      <c r="CC234" s="70">
        <v>0</v>
      </c>
      <c r="CD234" s="70">
        <v>0</v>
      </c>
    </row>
    <row r="235" spans="1:82">
      <c r="A235" s="70" t="s">
        <v>1976</v>
      </c>
      <c r="B235" s="70">
        <v>357</v>
      </c>
      <c r="C235" s="70">
        <v>17</v>
      </c>
      <c r="D235" s="70">
        <v>21</v>
      </c>
      <c r="E235" s="70">
        <v>2020</v>
      </c>
      <c r="F235" s="70" t="s">
        <v>159</v>
      </c>
      <c r="G235" s="1064" t="s">
        <v>1959</v>
      </c>
      <c r="H235" s="70" t="s">
        <v>1960</v>
      </c>
      <c r="I235" s="148"/>
      <c r="J235" s="71">
        <v>204.31247031909271</v>
      </c>
      <c r="K235" s="71">
        <v>8.5572318772113096</v>
      </c>
      <c r="L235" s="71">
        <v>1.9755050152466973</v>
      </c>
      <c r="M235" s="71">
        <v>94.625658221081068</v>
      </c>
      <c r="N235" s="71">
        <v>111.87355781648114</v>
      </c>
      <c r="O235" s="71">
        <v>55.612229388230674</v>
      </c>
      <c r="P235" s="71">
        <v>73.401544879015105</v>
      </c>
      <c r="Q235" s="71">
        <v>5.4549282074212702</v>
      </c>
      <c r="R235" s="71">
        <v>0</v>
      </c>
      <c r="S235" s="71">
        <v>13.35509256192177</v>
      </c>
      <c r="T235" s="72"/>
      <c r="U235" s="71">
        <v>36578236</v>
      </c>
      <c r="V235" s="71">
        <v>4132</v>
      </c>
      <c r="W235" s="71">
        <v>42</v>
      </c>
      <c r="X235" s="71">
        <v>27980</v>
      </c>
      <c r="Y235" s="71">
        <v>44279</v>
      </c>
      <c r="Z235" s="71">
        <v>39739</v>
      </c>
      <c r="AA235" s="71">
        <v>16200</v>
      </c>
      <c r="AB235" s="71">
        <v>92518</v>
      </c>
      <c r="AC235" s="71">
        <v>0</v>
      </c>
      <c r="AD235" s="71">
        <v>13.35509256192177</v>
      </c>
      <c r="AE235" s="72"/>
      <c r="AF235" s="71">
        <v>256357274.7092891</v>
      </c>
      <c r="AG235" s="71">
        <v>6526439.0440907301</v>
      </c>
      <c r="AH235" s="71">
        <v>465880.30651340907</v>
      </c>
      <c r="AI235" s="71">
        <v>161562273.18759254</v>
      </c>
      <c r="AJ235" s="71">
        <v>192512628.2403872</v>
      </c>
      <c r="AK235" s="71"/>
      <c r="AL235" s="71"/>
      <c r="AM235" s="71">
        <v>12074626.896418883</v>
      </c>
      <c r="AN235" s="71"/>
      <c r="AO235" s="71"/>
      <c r="AP235" s="71">
        <v>629499122.38429189</v>
      </c>
      <c r="AQ235" s="72"/>
      <c r="AR235" s="71">
        <v>1993</v>
      </c>
      <c r="AS235" s="71">
        <v>253</v>
      </c>
      <c r="AT235" s="71">
        <v>0</v>
      </c>
      <c r="AU235" s="71">
        <v>0</v>
      </c>
      <c r="AV235" s="71">
        <v>0</v>
      </c>
      <c r="AW235" s="71">
        <v>0</v>
      </c>
      <c r="AX235" s="71"/>
      <c r="AY235" s="72"/>
      <c r="AZ235" s="71">
        <v>7721.0000000000036</v>
      </c>
      <c r="BA235" s="71">
        <v>7545.699999999998</v>
      </c>
      <c r="BB235" s="71">
        <v>0</v>
      </c>
      <c r="BC235" s="71">
        <v>0</v>
      </c>
      <c r="BD235" s="71">
        <v>0</v>
      </c>
      <c r="BE235" s="71">
        <v>0</v>
      </c>
      <c r="BF235" s="71"/>
      <c r="BG235" s="72"/>
      <c r="BH235" s="71">
        <v>0</v>
      </c>
      <c r="BI235" s="71">
        <v>0</v>
      </c>
      <c r="BJ235" s="71">
        <v>214.84</v>
      </c>
      <c r="BK235" s="71">
        <v>0</v>
      </c>
      <c r="BL235" s="71">
        <v>0</v>
      </c>
      <c r="BM235" s="71">
        <v>0</v>
      </c>
      <c r="BN235" s="72"/>
      <c r="BO235" s="71">
        <v>0</v>
      </c>
      <c r="BP235" s="71">
        <v>0</v>
      </c>
      <c r="BQ235" s="71">
        <v>5</v>
      </c>
      <c r="BR235" s="71">
        <v>0</v>
      </c>
      <c r="BS235" s="71">
        <v>0</v>
      </c>
      <c r="BT235" s="71">
        <v>0</v>
      </c>
      <c r="BU235"/>
      <c r="BV235" s="70">
        <v>214.84</v>
      </c>
      <c r="BW235" s="70">
        <v>0</v>
      </c>
      <c r="BX235" s="70">
        <v>0</v>
      </c>
      <c r="BY235" s="70">
        <v>0</v>
      </c>
      <c r="BZ235" s="70">
        <v>0</v>
      </c>
      <c r="CA235" s="70">
        <v>0</v>
      </c>
      <c r="CB235" s="70">
        <v>0</v>
      </c>
      <c r="CC235" s="70">
        <v>0</v>
      </c>
      <c r="CD235" s="70">
        <v>0</v>
      </c>
    </row>
    <row r="236" spans="1:82">
      <c r="A236" s="70" t="s">
        <v>1977</v>
      </c>
      <c r="B236" s="70">
        <v>357</v>
      </c>
      <c r="C236" s="70">
        <v>18</v>
      </c>
      <c r="D236" s="70">
        <v>21</v>
      </c>
      <c r="E236" s="70">
        <v>2021</v>
      </c>
      <c r="F236" s="70" t="s">
        <v>160</v>
      </c>
      <c r="G236" s="1064" t="s">
        <v>1959</v>
      </c>
      <c r="H236" s="70" t="s">
        <v>1960</v>
      </c>
      <c r="I236" s="148"/>
      <c r="J236" s="71">
        <v>191.8219789130859</v>
      </c>
      <c r="K236" s="71">
        <v>9.5279730599820542</v>
      </c>
      <c r="L236" s="71">
        <v>1.8163566696896298</v>
      </c>
      <c r="M236" s="71">
        <v>107.26031417297612</v>
      </c>
      <c r="N236" s="71">
        <v>110.98635342987059</v>
      </c>
      <c r="O236" s="71">
        <v>54.427946930599305</v>
      </c>
      <c r="P236" s="71">
        <v>75.577110049978543</v>
      </c>
      <c r="Q236" s="71">
        <v>5.38282420518442</v>
      </c>
      <c r="R236" s="71">
        <v>0</v>
      </c>
      <c r="S236" s="71">
        <v>12.45430528997751</v>
      </c>
      <c r="T236" s="72"/>
      <c r="U236" s="71">
        <v>39673883</v>
      </c>
      <c r="V236" s="71">
        <v>4132</v>
      </c>
      <c r="W236" s="71">
        <v>42</v>
      </c>
      <c r="X236" s="71">
        <v>27980</v>
      </c>
      <c r="Y236" s="71">
        <v>44546</v>
      </c>
      <c r="Z236" s="71">
        <v>40046</v>
      </c>
      <c r="AA236" s="71">
        <v>16265</v>
      </c>
      <c r="AB236" s="71">
        <v>92192</v>
      </c>
      <c r="AC236" s="71">
        <v>0</v>
      </c>
      <c r="AD236" s="71">
        <v>12.45430528997751</v>
      </c>
      <c r="AE236" s="72"/>
      <c r="AF236" s="71">
        <v>242420964.96576217</v>
      </c>
      <c r="AG236" s="71">
        <v>7346235.4012213703</v>
      </c>
      <c r="AH236" s="71">
        <v>410241.56533202791</v>
      </c>
      <c r="AI236" s="71">
        <v>180912557.21034119</v>
      </c>
      <c r="AJ236" s="71">
        <v>170023094.84461081</v>
      </c>
      <c r="AK236" s="71">
        <v>0</v>
      </c>
      <c r="AL236" s="71">
        <v>0</v>
      </c>
      <c r="AM236" s="71">
        <v>12101480.344776966</v>
      </c>
      <c r="AN236" s="71">
        <v>0</v>
      </c>
      <c r="AO236" s="71">
        <v>0</v>
      </c>
      <c r="AP236" s="71">
        <v>613214574.33204448</v>
      </c>
      <c r="AQ236" s="72"/>
      <c r="AR236" s="71">
        <v>2080</v>
      </c>
      <c r="AS236" s="71">
        <v>252</v>
      </c>
      <c r="AT236" s="71">
        <v>0</v>
      </c>
      <c r="AU236" s="71">
        <v>0</v>
      </c>
      <c r="AV236" s="71">
        <v>0</v>
      </c>
      <c r="AW236" s="71">
        <v>0</v>
      </c>
      <c r="AX236" s="71"/>
      <c r="AY236" s="72"/>
      <c r="AZ236" s="71">
        <v>8201.6999999999971</v>
      </c>
      <c r="BA236" s="71">
        <v>7504.699999999998</v>
      </c>
      <c r="BB236" s="71">
        <v>0</v>
      </c>
      <c r="BC236" s="71">
        <v>0</v>
      </c>
      <c r="BD236" s="71">
        <v>0</v>
      </c>
      <c r="BE236" s="71">
        <v>0</v>
      </c>
      <c r="BF236" s="71"/>
      <c r="BG236" s="72"/>
      <c r="BH236" s="71">
        <v>0</v>
      </c>
      <c r="BI236" s="71">
        <v>0</v>
      </c>
      <c r="BJ236" s="71">
        <v>245.751</v>
      </c>
      <c r="BK236" s="71">
        <v>0</v>
      </c>
      <c r="BL236" s="71">
        <v>0</v>
      </c>
      <c r="BM236" s="71">
        <v>0</v>
      </c>
      <c r="BN236" s="72"/>
      <c r="BO236" s="71">
        <v>0</v>
      </c>
      <c r="BP236" s="71">
        <v>0</v>
      </c>
      <c r="BQ236" s="71">
        <v>5</v>
      </c>
      <c r="BR236" s="71">
        <v>0</v>
      </c>
      <c r="BS236" s="71">
        <v>0</v>
      </c>
      <c r="BT236" s="71">
        <v>0</v>
      </c>
      <c r="BU236"/>
      <c r="BV236" s="70">
        <v>232.858</v>
      </c>
      <c r="BW236" s="70">
        <v>4.4379999999999997</v>
      </c>
      <c r="BX236" s="70">
        <v>0</v>
      </c>
      <c r="BY236" s="70">
        <v>3.7970000000000002</v>
      </c>
      <c r="BZ236" s="70">
        <v>4.6580000000000004</v>
      </c>
      <c r="CA236" s="70">
        <v>0</v>
      </c>
      <c r="CB236" s="70">
        <v>0</v>
      </c>
      <c r="CC236" s="70">
        <v>0</v>
      </c>
      <c r="CD236" s="70">
        <v>0</v>
      </c>
    </row>
    <row r="237" spans="1:82">
      <c r="A237" s="70" t="s">
        <v>1978</v>
      </c>
      <c r="B237" s="70">
        <v>357</v>
      </c>
      <c r="C237" s="70">
        <v>19</v>
      </c>
      <c r="D237" s="70">
        <v>21</v>
      </c>
      <c r="E237" s="70">
        <v>2022</v>
      </c>
      <c r="F237" s="70" t="s">
        <v>161</v>
      </c>
      <c r="G237" s="70" t="s">
        <v>1959</v>
      </c>
      <c r="H237" s="70" t="s">
        <v>1960</v>
      </c>
      <c r="I237" s="148"/>
      <c r="J237" s="71">
        <v>196.32961334576436</v>
      </c>
      <c r="K237" s="71">
        <v>9.1996938983285172</v>
      </c>
      <c r="L237" s="71">
        <v>1.4942546261825462</v>
      </c>
      <c r="M237" s="71">
        <v>103.31144800087223</v>
      </c>
      <c r="N237" s="71">
        <v>113.82817084650472</v>
      </c>
      <c r="O237" s="71">
        <v>57.507800077208934</v>
      </c>
      <c r="P237" s="71">
        <v>75.819908999480404</v>
      </c>
      <c r="Q237" s="71">
        <v>5.4375130031668384</v>
      </c>
      <c r="R237" s="71">
        <v>0</v>
      </c>
      <c r="S237" s="71">
        <v>11.72357841487298</v>
      </c>
      <c r="T237" s="72"/>
      <c r="U237" s="71">
        <v>43717659</v>
      </c>
      <c r="V237" s="71">
        <v>4132</v>
      </c>
      <c r="W237" s="71">
        <v>42</v>
      </c>
      <c r="X237" s="71">
        <v>27980</v>
      </c>
      <c r="Y237" s="71">
        <v>45134</v>
      </c>
      <c r="Z237" s="71">
        <v>40201</v>
      </c>
      <c r="AA237" s="71">
        <v>16566</v>
      </c>
      <c r="AB237" s="71">
        <v>92365</v>
      </c>
      <c r="AC237" s="71">
        <v>0</v>
      </c>
      <c r="AD237" s="71">
        <v>11.72357841487298</v>
      </c>
      <c r="AE237" s="72"/>
      <c r="AF237" s="71">
        <v>243005811.81879762</v>
      </c>
      <c r="AG237" s="71">
        <v>7367331.8271360742</v>
      </c>
      <c r="AH237" s="71">
        <v>406076.25855152361</v>
      </c>
      <c r="AI237" s="71">
        <v>171108258.51241791</v>
      </c>
      <c r="AJ237" s="71">
        <v>189362555.24013829</v>
      </c>
      <c r="AK237" s="71">
        <v>0</v>
      </c>
      <c r="AL237" s="71">
        <v>0</v>
      </c>
      <c r="AM237" s="71">
        <v>11926842.547913229</v>
      </c>
      <c r="AN237" s="71">
        <v>0</v>
      </c>
      <c r="AO237" s="71">
        <v>0</v>
      </c>
      <c r="AP237" s="71">
        <v>623176876.20495462</v>
      </c>
      <c r="AQ237" s="72"/>
      <c r="AR237" s="71">
        <v>2245</v>
      </c>
      <c r="AS237" s="71">
        <v>252</v>
      </c>
      <c r="AT237" s="71">
        <v>0</v>
      </c>
      <c r="AU237" s="71">
        <v>0</v>
      </c>
      <c r="AV237" s="71">
        <v>0</v>
      </c>
      <c r="AW237" s="71">
        <v>0</v>
      </c>
      <c r="AX237" s="71"/>
      <c r="AY237" s="72"/>
      <c r="AZ237" s="71">
        <v>8878.4999999999964</v>
      </c>
      <c r="BA237" s="71">
        <v>7504.699999999998</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1979</v>
      </c>
      <c r="B238" s="70">
        <v>357</v>
      </c>
      <c r="C238" s="70">
        <v>20</v>
      </c>
      <c r="D238" s="70">
        <v>21</v>
      </c>
      <c r="E238" s="70">
        <v>2023</v>
      </c>
      <c r="F238" s="70" t="s">
        <v>1539</v>
      </c>
      <c r="G238" s="70" t="s">
        <v>1959</v>
      </c>
      <c r="H238" s="70" t="s">
        <v>1960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2419</v>
      </c>
      <c r="AS238" s="71">
        <v>252</v>
      </c>
      <c r="AT238" s="71">
        <v>0</v>
      </c>
      <c r="AU238" s="71">
        <v>0</v>
      </c>
      <c r="AV238" s="71">
        <v>0</v>
      </c>
      <c r="AW238" s="71">
        <v>0</v>
      </c>
      <c r="AX238" s="71"/>
      <c r="AY238" s="72"/>
      <c r="AZ238" s="71">
        <v>9546.9999999999836</v>
      </c>
      <c r="BA238" s="71">
        <v>7504.699999999998</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1980</v>
      </c>
      <c r="B239" s="70">
        <v>357</v>
      </c>
      <c r="C239" s="70">
        <v>21</v>
      </c>
      <c r="D239" s="70">
        <v>21</v>
      </c>
      <c r="E239" s="70">
        <v>2024</v>
      </c>
      <c r="F239" s="70" t="s">
        <v>1554</v>
      </c>
      <c r="G239" s="70" t="s">
        <v>1959</v>
      </c>
      <c r="H239" s="70" t="s">
        <v>1960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1981</v>
      </c>
      <c r="B240" s="70">
        <v>256</v>
      </c>
      <c r="C240" s="70">
        <v>1</v>
      </c>
      <c r="D240" s="70">
        <v>16</v>
      </c>
      <c r="E240" s="70">
        <v>1990</v>
      </c>
      <c r="F240" s="70" t="s">
        <v>787</v>
      </c>
      <c r="G240" s="70" t="s">
        <v>1982</v>
      </c>
      <c r="H240" s="70" t="s">
        <v>1983</v>
      </c>
      <c r="I240" s="148"/>
      <c r="J240" s="71">
        <v>694.11449961282585</v>
      </c>
      <c r="K240" s="71">
        <v>5.3871822773563149</v>
      </c>
      <c r="L240" s="71">
        <v>1.1290457621775261</v>
      </c>
      <c r="M240" s="71">
        <v>39.447661755825948</v>
      </c>
      <c r="N240" s="71">
        <v>71.117789573443403</v>
      </c>
      <c r="O240" s="71">
        <v>67.90956937277268</v>
      </c>
      <c r="P240" s="71">
        <v>52.328745862651829</v>
      </c>
      <c r="Q240" s="71">
        <v>4.2940003181002799</v>
      </c>
      <c r="R240" s="71">
        <v>0</v>
      </c>
      <c r="S240" s="71">
        <v>4.6627681578476556</v>
      </c>
      <c r="T240" s="72"/>
      <c r="U240" s="71">
        <v>59073892</v>
      </c>
      <c r="V240" s="71">
        <v>2016</v>
      </c>
      <c r="W240" s="71">
        <v>13</v>
      </c>
      <c r="X240" s="71">
        <v>15000</v>
      </c>
      <c r="Y240" s="71">
        <v>22781</v>
      </c>
      <c r="Z240" s="71">
        <v>27932</v>
      </c>
      <c r="AA240" s="71">
        <v>12706</v>
      </c>
      <c r="AB240" s="71">
        <v>69720</v>
      </c>
      <c r="AC240" s="71">
        <v>0</v>
      </c>
      <c r="AD240" s="71">
        <v>4.6627681578476556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1984</v>
      </c>
      <c r="B241" s="70">
        <v>257</v>
      </c>
      <c r="C241" s="70">
        <v>2</v>
      </c>
      <c r="D241" s="70">
        <v>16</v>
      </c>
      <c r="E241" s="70">
        <v>2005</v>
      </c>
      <c r="F241" s="70" t="s">
        <v>789</v>
      </c>
      <c r="G241" s="70" t="s">
        <v>1982</v>
      </c>
      <c r="H241" s="70" t="s">
        <v>1983</v>
      </c>
      <c r="I241" s="148"/>
      <c r="J241" s="71">
        <v>742.80512195232598</v>
      </c>
      <c r="K241" s="71">
        <v>4.9913323905371456</v>
      </c>
      <c r="L241" s="71">
        <v>1.7399296283208541</v>
      </c>
      <c r="M241" s="71">
        <v>90.662001475430884</v>
      </c>
      <c r="N241" s="71">
        <v>113.43623103936859</v>
      </c>
      <c r="O241" s="71">
        <v>96.273672381885461</v>
      </c>
      <c r="P241" s="71">
        <v>53.892186815602741</v>
      </c>
      <c r="Q241" s="71">
        <v>4.6816851099919301</v>
      </c>
      <c r="R241" s="71">
        <v>0</v>
      </c>
      <c r="S241" s="71">
        <v>7.3750083537937527</v>
      </c>
      <c r="T241" s="72"/>
      <c r="U241" s="71">
        <v>75502488</v>
      </c>
      <c r="V241" s="71">
        <v>2178</v>
      </c>
      <c r="W241" s="71">
        <v>23</v>
      </c>
      <c r="X241" s="71">
        <v>18297</v>
      </c>
      <c r="Y241" s="71">
        <v>30855</v>
      </c>
      <c r="Z241" s="71">
        <v>45823</v>
      </c>
      <c r="AA241" s="71">
        <v>10717</v>
      </c>
      <c r="AB241" s="71">
        <v>79466</v>
      </c>
      <c r="AC241" s="71">
        <v>0</v>
      </c>
      <c r="AD241" s="71">
        <v>7.3750083537937527</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1985</v>
      </c>
      <c r="B242" s="70">
        <v>258</v>
      </c>
      <c r="C242" s="70">
        <v>3</v>
      </c>
      <c r="D242" s="70">
        <v>16</v>
      </c>
      <c r="E242" s="70">
        <v>2006</v>
      </c>
      <c r="F242" s="70" t="s">
        <v>790</v>
      </c>
      <c r="G242" s="70" t="s">
        <v>1982</v>
      </c>
      <c r="H242" s="70" t="s">
        <v>1983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1986</v>
      </c>
      <c r="B243" s="70">
        <v>259</v>
      </c>
      <c r="C243" s="70">
        <v>4</v>
      </c>
      <c r="D243" s="70">
        <v>16</v>
      </c>
      <c r="E243" s="70">
        <v>2007</v>
      </c>
      <c r="F243" s="70" t="s">
        <v>791</v>
      </c>
      <c r="G243" s="70" t="s">
        <v>1982</v>
      </c>
      <c r="H243" s="70" t="s">
        <v>1983</v>
      </c>
      <c r="I243" s="148"/>
      <c r="J243" s="71">
        <v>813.76822799518254</v>
      </c>
      <c r="K243" s="71">
        <v>4.6570382043859873</v>
      </c>
      <c r="L243" s="71">
        <v>2.1164557489393019</v>
      </c>
      <c r="M243" s="71">
        <v>96.925313585421989</v>
      </c>
      <c r="N243" s="71">
        <v>113.8971071388636</v>
      </c>
      <c r="O243" s="71">
        <v>95.504916754470713</v>
      </c>
      <c r="P243" s="71">
        <v>52.566325518531848</v>
      </c>
      <c r="Q243" s="71">
        <v>5.0684136204931898</v>
      </c>
      <c r="R243" s="71">
        <v>0</v>
      </c>
      <c r="S243" s="71">
        <v>7.2666033682152049</v>
      </c>
      <c r="T243" s="72"/>
      <c r="U243" s="71">
        <v>98712363</v>
      </c>
      <c r="V243" s="71">
        <v>2036</v>
      </c>
      <c r="W243" s="71">
        <v>24</v>
      </c>
      <c r="X243" s="71">
        <v>21410</v>
      </c>
      <c r="Y243" s="71">
        <v>32220</v>
      </c>
      <c r="Z243" s="71">
        <v>47255</v>
      </c>
      <c r="AA243" s="71">
        <v>10294</v>
      </c>
      <c r="AB243" s="71">
        <v>81481</v>
      </c>
      <c r="AC243" s="71">
        <v>0</v>
      </c>
      <c r="AD243" s="71">
        <v>7.2666033682152049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1987</v>
      </c>
      <c r="B244" s="70">
        <v>260</v>
      </c>
      <c r="C244" s="70">
        <v>5</v>
      </c>
      <c r="D244" s="70">
        <v>16</v>
      </c>
      <c r="E244" s="70">
        <v>2008</v>
      </c>
      <c r="F244" s="70" t="s">
        <v>792</v>
      </c>
      <c r="G244" s="70" t="s">
        <v>1982</v>
      </c>
      <c r="H244" s="70" t="s">
        <v>1983</v>
      </c>
      <c r="I244" s="148"/>
      <c r="J244" s="71">
        <v>748.69097654371546</v>
      </c>
      <c r="K244" s="71">
        <v>3.4778019808203169</v>
      </c>
      <c r="L244" s="71">
        <v>1.8859981747869501</v>
      </c>
      <c r="M244" s="71">
        <v>96.64724026963323</v>
      </c>
      <c r="N244" s="71">
        <v>114.3977591097768</v>
      </c>
      <c r="O244" s="71">
        <v>93.006530086818927</v>
      </c>
      <c r="P244" s="71">
        <v>50.670172963069277</v>
      </c>
      <c r="Q244" s="71">
        <v>5.0349884761738801</v>
      </c>
      <c r="R244" s="71">
        <v>0</v>
      </c>
      <c r="S244" s="71">
        <v>7.0449275017476118</v>
      </c>
      <c r="T244" s="72"/>
      <c r="U244" s="71">
        <v>96785410</v>
      </c>
      <c r="V244" s="71">
        <v>2036</v>
      </c>
      <c r="W244" s="71">
        <v>24</v>
      </c>
      <c r="X244" s="71">
        <v>21410</v>
      </c>
      <c r="Y244" s="71">
        <v>32720</v>
      </c>
      <c r="Z244" s="71">
        <v>47634</v>
      </c>
      <c r="AA244" s="71">
        <v>9934</v>
      </c>
      <c r="AB244" s="71">
        <v>82275</v>
      </c>
      <c r="AC244" s="71">
        <v>0</v>
      </c>
      <c r="AD244" s="71">
        <v>7.0449275017476118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1988</v>
      </c>
      <c r="B245" s="70">
        <v>261</v>
      </c>
      <c r="C245" s="70">
        <v>6</v>
      </c>
      <c r="D245" s="70">
        <v>16</v>
      </c>
      <c r="E245" s="70">
        <v>2009</v>
      </c>
      <c r="F245" s="70" t="s">
        <v>176</v>
      </c>
      <c r="G245" s="70" t="s">
        <v>1982</v>
      </c>
      <c r="H245" s="70" t="s">
        <v>1983</v>
      </c>
      <c r="I245" s="148"/>
      <c r="J245" s="71">
        <v>707.62804086941151</v>
      </c>
      <c r="K245" s="71">
        <v>4.2010050089099211</v>
      </c>
      <c r="L245" s="71">
        <v>1.1100389105725339</v>
      </c>
      <c r="M245" s="71">
        <v>100.653656920131</v>
      </c>
      <c r="N245" s="71">
        <v>112.1285466315141</v>
      </c>
      <c r="O245" s="71">
        <v>94.733306083884159</v>
      </c>
      <c r="P245" s="71">
        <v>48.109567953343593</v>
      </c>
      <c r="Q245" s="71">
        <v>4.8529052990363502</v>
      </c>
      <c r="R245" s="71">
        <v>0</v>
      </c>
      <c r="S245" s="71">
        <v>5.1542589550290332</v>
      </c>
      <c r="T245" s="72"/>
      <c r="U245" s="71">
        <v>71915131</v>
      </c>
      <c r="V245" s="71">
        <v>2584</v>
      </c>
      <c r="W245" s="71">
        <v>24</v>
      </c>
      <c r="X245" s="71">
        <v>23589</v>
      </c>
      <c r="Y245" s="71">
        <v>33132</v>
      </c>
      <c r="Z245" s="71">
        <v>47890</v>
      </c>
      <c r="AA245" s="71">
        <v>9683</v>
      </c>
      <c r="AB245" s="71">
        <v>83244</v>
      </c>
      <c r="AC245" s="71">
        <v>0</v>
      </c>
      <c r="AD245" s="71">
        <v>5.1542589550290332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219.3323</v>
      </c>
      <c r="BK245" s="71">
        <v>0</v>
      </c>
      <c r="BL245" s="71">
        <v>10.88</v>
      </c>
      <c r="BM245" s="71">
        <v>0</v>
      </c>
      <c r="BN245" s="72"/>
      <c r="BO245" s="71">
        <v>0</v>
      </c>
      <c r="BP245" s="71">
        <v>0</v>
      </c>
      <c r="BQ245" s="71">
        <v>15</v>
      </c>
      <c r="BR245" s="71">
        <v>0</v>
      </c>
      <c r="BS245" s="71">
        <v>2</v>
      </c>
      <c r="BT245" s="71">
        <v>0</v>
      </c>
      <c r="BU245"/>
      <c r="BV245" s="70">
        <v>230.2123</v>
      </c>
      <c r="BW245" s="70">
        <v>0</v>
      </c>
      <c r="BX245" s="70">
        <v>0</v>
      </c>
      <c r="BY245" s="70">
        <v>0</v>
      </c>
      <c r="BZ245" s="70">
        <v>0</v>
      </c>
      <c r="CA245" s="70">
        <v>0</v>
      </c>
      <c r="CB245" s="70">
        <v>0</v>
      </c>
      <c r="CC245" s="70">
        <v>0</v>
      </c>
      <c r="CD245" s="70">
        <v>0</v>
      </c>
    </row>
    <row r="246" spans="1:82">
      <c r="A246" s="70" t="s">
        <v>1989</v>
      </c>
      <c r="B246" s="70">
        <v>262</v>
      </c>
      <c r="C246" s="70">
        <v>7</v>
      </c>
      <c r="D246" s="70">
        <v>16</v>
      </c>
      <c r="E246" s="70">
        <v>2010</v>
      </c>
      <c r="F246" s="70" t="s">
        <v>177</v>
      </c>
      <c r="G246" s="70" t="s">
        <v>1982</v>
      </c>
      <c r="H246" s="70" t="s">
        <v>1983</v>
      </c>
      <c r="I246" s="148"/>
      <c r="J246" s="71">
        <v>758.73296981311285</v>
      </c>
      <c r="K246" s="71">
        <v>4.4820242800335972</v>
      </c>
      <c r="L246" s="71">
        <v>1.047134306900829</v>
      </c>
      <c r="M246" s="71">
        <v>103.33314928933829</v>
      </c>
      <c r="N246" s="71">
        <v>124.76259798773449</v>
      </c>
      <c r="O246" s="71">
        <v>95.139834033270887</v>
      </c>
      <c r="P246" s="71">
        <v>49.448825153602137</v>
      </c>
      <c r="Q246" s="71">
        <v>5.1043284253009498</v>
      </c>
      <c r="R246" s="71">
        <v>0</v>
      </c>
      <c r="S246" s="71">
        <v>6.3512556489366192</v>
      </c>
      <c r="T246" s="72"/>
      <c r="U246" s="71">
        <v>78120253</v>
      </c>
      <c r="V246" s="71">
        <v>2584</v>
      </c>
      <c r="W246" s="71">
        <v>24</v>
      </c>
      <c r="X246" s="71">
        <v>23589</v>
      </c>
      <c r="Y246" s="71">
        <v>33580</v>
      </c>
      <c r="Z246" s="71">
        <v>48319</v>
      </c>
      <c r="AA246" s="71">
        <v>9704</v>
      </c>
      <c r="AB246" s="71">
        <v>83899</v>
      </c>
      <c r="AC246" s="71">
        <v>0</v>
      </c>
      <c r="AD246" s="71">
        <v>6.3512556489366192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208.0437</v>
      </c>
      <c r="BK246" s="71">
        <v>0</v>
      </c>
      <c r="BL246" s="71">
        <v>11.641999999999999</v>
      </c>
      <c r="BM246" s="71">
        <v>0</v>
      </c>
      <c r="BN246" s="72"/>
      <c r="BO246" s="71">
        <v>0</v>
      </c>
      <c r="BP246" s="71">
        <v>0</v>
      </c>
      <c r="BQ246" s="71">
        <v>14</v>
      </c>
      <c r="BR246" s="71">
        <v>0</v>
      </c>
      <c r="BS246" s="71">
        <v>2</v>
      </c>
      <c r="BT246" s="71">
        <v>0</v>
      </c>
      <c r="BU246"/>
      <c r="BV246" s="70">
        <v>219.6857</v>
      </c>
      <c r="BW246" s="70">
        <v>0</v>
      </c>
      <c r="BX246" s="70">
        <v>0</v>
      </c>
      <c r="BY246" s="70">
        <v>0</v>
      </c>
      <c r="BZ246" s="70">
        <v>0</v>
      </c>
      <c r="CA246" s="70">
        <v>0</v>
      </c>
      <c r="CB246" s="70">
        <v>0</v>
      </c>
      <c r="CC246" s="70">
        <v>0</v>
      </c>
      <c r="CD246" s="70">
        <v>0</v>
      </c>
    </row>
    <row r="247" spans="1:82">
      <c r="A247" s="70" t="s">
        <v>1990</v>
      </c>
      <c r="B247" s="70">
        <v>263</v>
      </c>
      <c r="C247" s="70">
        <v>8</v>
      </c>
      <c r="D247" s="70">
        <v>16</v>
      </c>
      <c r="E247" s="70">
        <v>2011</v>
      </c>
      <c r="F247" s="70" t="s">
        <v>178</v>
      </c>
      <c r="G247" s="70" t="s">
        <v>1982</v>
      </c>
      <c r="H247" s="70" t="s">
        <v>1983</v>
      </c>
      <c r="I247" s="148"/>
      <c r="J247" s="71">
        <v>712.15130371272119</v>
      </c>
      <c r="K247" s="71">
        <v>6.086416685387495</v>
      </c>
      <c r="L247" s="71">
        <v>1.087337747135058</v>
      </c>
      <c r="M247" s="71">
        <v>111.9121759807754</v>
      </c>
      <c r="N247" s="71">
        <v>127.76532956522669</v>
      </c>
      <c r="O247" s="71">
        <v>94.213405678216034</v>
      </c>
      <c r="P247" s="71">
        <v>48.336535186671064</v>
      </c>
      <c r="Q247" s="71">
        <v>5.9625221798049202</v>
      </c>
      <c r="R247" s="71">
        <v>0</v>
      </c>
      <c r="S247" s="71">
        <v>6.7990774770822533</v>
      </c>
      <c r="T247" s="72"/>
      <c r="U247" s="71">
        <v>72194948</v>
      </c>
      <c r="V247" s="71">
        <v>2584</v>
      </c>
      <c r="W247" s="71">
        <v>24</v>
      </c>
      <c r="X247" s="71">
        <v>23589</v>
      </c>
      <c r="Y247" s="71">
        <v>34141</v>
      </c>
      <c r="Z247" s="71">
        <v>48888</v>
      </c>
      <c r="AA247" s="71">
        <v>9768</v>
      </c>
      <c r="AB247" s="71">
        <v>84964</v>
      </c>
      <c r="AC247" s="71">
        <v>0</v>
      </c>
      <c r="AD247" s="71">
        <v>6.7990774770822533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206.16630000000001</v>
      </c>
      <c r="BK247" s="71">
        <v>0</v>
      </c>
      <c r="BL247" s="71">
        <v>11.335000000000001</v>
      </c>
      <c r="BM247" s="71">
        <v>0</v>
      </c>
      <c r="BN247" s="72"/>
      <c r="BO247" s="71">
        <v>0</v>
      </c>
      <c r="BP247" s="71">
        <v>0</v>
      </c>
      <c r="BQ247" s="71">
        <v>14</v>
      </c>
      <c r="BR247" s="71">
        <v>0</v>
      </c>
      <c r="BS247" s="71">
        <v>2</v>
      </c>
      <c r="BT247" s="71">
        <v>0</v>
      </c>
      <c r="BU247"/>
      <c r="BV247" s="70">
        <v>217.50129999999999</v>
      </c>
      <c r="BW247" s="70">
        <v>0</v>
      </c>
      <c r="BX247" s="70">
        <v>0</v>
      </c>
      <c r="BY247" s="70">
        <v>0</v>
      </c>
      <c r="BZ247" s="70">
        <v>0</v>
      </c>
      <c r="CA247" s="70">
        <v>0</v>
      </c>
      <c r="CB247" s="70">
        <v>0</v>
      </c>
      <c r="CC247" s="70">
        <v>0</v>
      </c>
      <c r="CD247" s="70">
        <v>0</v>
      </c>
    </row>
    <row r="248" spans="1:82">
      <c r="A248" s="70" t="s">
        <v>1991</v>
      </c>
      <c r="B248" s="70">
        <v>264</v>
      </c>
      <c r="C248" s="70">
        <v>9</v>
      </c>
      <c r="D248" s="70">
        <v>16</v>
      </c>
      <c r="E248" s="70">
        <v>2012</v>
      </c>
      <c r="F248" s="70" t="s">
        <v>179</v>
      </c>
      <c r="G248" s="70" t="s">
        <v>1982</v>
      </c>
      <c r="H248" s="70" t="s">
        <v>1983</v>
      </c>
      <c r="I248" s="148"/>
      <c r="J248" s="71">
        <v>630.93144840904108</v>
      </c>
      <c r="K248" s="71">
        <v>5.4430730244387178</v>
      </c>
      <c r="L248" s="71">
        <v>1.0591942538482559</v>
      </c>
      <c r="M248" s="71">
        <v>118.2308213341999</v>
      </c>
      <c r="N248" s="71">
        <v>135.22761243207881</v>
      </c>
      <c r="O248" s="71">
        <v>94.974828533381071</v>
      </c>
      <c r="P248" s="71">
        <v>48.561779991084634</v>
      </c>
      <c r="Q248" s="71">
        <v>6.6971385486009396</v>
      </c>
      <c r="R248" s="71">
        <v>0</v>
      </c>
      <c r="S248" s="71">
        <v>7.8126423178135296</v>
      </c>
      <c r="T248" s="72"/>
      <c r="U248" s="71">
        <v>68870847</v>
      </c>
      <c r="V248" s="71">
        <v>2584</v>
      </c>
      <c r="W248" s="71">
        <v>24</v>
      </c>
      <c r="X248" s="71">
        <v>23589</v>
      </c>
      <c r="Y248" s="71">
        <v>35746</v>
      </c>
      <c r="Z248" s="71">
        <v>49674</v>
      </c>
      <c r="AA248" s="71">
        <v>9758</v>
      </c>
      <c r="AB248" s="71">
        <v>87836</v>
      </c>
      <c r="AC248" s="71">
        <v>0</v>
      </c>
      <c r="AD248" s="71">
        <v>7.8126423178135296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187.179</v>
      </c>
      <c r="BK248" s="71">
        <v>0</v>
      </c>
      <c r="BL248" s="71">
        <v>12.278</v>
      </c>
      <c r="BM248" s="71">
        <v>0</v>
      </c>
      <c r="BN248" s="72"/>
      <c r="BO248" s="71">
        <v>0</v>
      </c>
      <c r="BP248" s="71">
        <v>0</v>
      </c>
      <c r="BQ248" s="71">
        <v>13</v>
      </c>
      <c r="BR248" s="71">
        <v>0</v>
      </c>
      <c r="BS248" s="71">
        <v>2</v>
      </c>
      <c r="BT248" s="71">
        <v>0</v>
      </c>
      <c r="BU248"/>
      <c r="BV248" s="70">
        <v>199.45699999999999</v>
      </c>
      <c r="BW248" s="70">
        <v>0</v>
      </c>
      <c r="BX248" s="70">
        <v>0</v>
      </c>
      <c r="BY248" s="70">
        <v>0</v>
      </c>
      <c r="BZ248" s="70">
        <v>0</v>
      </c>
      <c r="CA248" s="70">
        <v>0</v>
      </c>
      <c r="CB248" s="70">
        <v>0</v>
      </c>
      <c r="CC248" s="70">
        <v>0</v>
      </c>
      <c r="CD248" s="70">
        <v>0</v>
      </c>
    </row>
    <row r="249" spans="1:82">
      <c r="A249" s="70" t="s">
        <v>1992</v>
      </c>
      <c r="B249" s="70">
        <v>265</v>
      </c>
      <c r="C249" s="70">
        <v>10</v>
      </c>
      <c r="D249" s="70">
        <v>16</v>
      </c>
      <c r="E249" s="70">
        <v>2013</v>
      </c>
      <c r="F249" s="70" t="s">
        <v>180</v>
      </c>
      <c r="G249" s="70" t="s">
        <v>1982</v>
      </c>
      <c r="H249" s="70" t="s">
        <v>1983</v>
      </c>
      <c r="I249" s="148"/>
      <c r="J249" s="71">
        <v>733.00873017904644</v>
      </c>
      <c r="K249" s="71">
        <v>4.6254200211601457</v>
      </c>
      <c r="L249" s="71">
        <v>0.97733797408152812</v>
      </c>
      <c r="M249" s="71">
        <v>117.7065368947177</v>
      </c>
      <c r="N249" s="71">
        <v>123.1679532574162</v>
      </c>
      <c r="O249" s="71">
        <v>92.830050702477195</v>
      </c>
      <c r="P249" s="71">
        <v>48.395085655868463</v>
      </c>
      <c r="Q249" s="71">
        <v>6.8374764176991496</v>
      </c>
      <c r="R249" s="71">
        <v>0</v>
      </c>
      <c r="S249" s="71">
        <v>7.2026952787763188</v>
      </c>
      <c r="T249" s="72"/>
      <c r="U249" s="71">
        <v>82533628</v>
      </c>
      <c r="V249" s="71">
        <v>2584</v>
      </c>
      <c r="W249" s="71">
        <v>24</v>
      </c>
      <c r="X249" s="71">
        <v>23589</v>
      </c>
      <c r="Y249" s="71">
        <v>36030</v>
      </c>
      <c r="Z249" s="71">
        <v>50720</v>
      </c>
      <c r="AA249" s="71">
        <v>9688</v>
      </c>
      <c r="AB249" s="71">
        <v>88391</v>
      </c>
      <c r="AC249" s="71">
        <v>0</v>
      </c>
      <c r="AD249" s="71">
        <v>7.2026952787763188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200.23699999999999</v>
      </c>
      <c r="BK249" s="71">
        <v>0</v>
      </c>
      <c r="BL249" s="71">
        <v>7.992</v>
      </c>
      <c r="BM249" s="71">
        <v>0</v>
      </c>
      <c r="BN249" s="72"/>
      <c r="BO249" s="71">
        <v>0</v>
      </c>
      <c r="BP249" s="71">
        <v>0</v>
      </c>
      <c r="BQ249" s="71">
        <v>14</v>
      </c>
      <c r="BR249" s="71">
        <v>0</v>
      </c>
      <c r="BS249" s="71">
        <v>1</v>
      </c>
      <c r="BT249" s="71">
        <v>0</v>
      </c>
      <c r="BU249"/>
      <c r="BV249" s="70">
        <v>208.22900000000001</v>
      </c>
      <c r="BW249" s="70">
        <v>0</v>
      </c>
      <c r="BX249" s="70">
        <v>0</v>
      </c>
      <c r="BY249" s="70">
        <v>0</v>
      </c>
      <c r="BZ249" s="70">
        <v>0</v>
      </c>
      <c r="CA249" s="70">
        <v>0</v>
      </c>
      <c r="CB249" s="70">
        <v>0</v>
      </c>
      <c r="CC249" s="70">
        <v>0</v>
      </c>
      <c r="CD249" s="70">
        <v>0</v>
      </c>
    </row>
    <row r="250" spans="1:82">
      <c r="A250" s="70" t="s">
        <v>1993</v>
      </c>
      <c r="B250" s="70">
        <v>266</v>
      </c>
      <c r="C250" s="70">
        <v>11</v>
      </c>
      <c r="D250" s="70">
        <v>16</v>
      </c>
      <c r="E250" s="70">
        <v>2014</v>
      </c>
      <c r="F250" s="70" t="s">
        <v>181</v>
      </c>
      <c r="G250" s="70" t="s">
        <v>1982</v>
      </c>
      <c r="H250" s="70" t="s">
        <v>1983</v>
      </c>
      <c r="I250" s="148"/>
      <c r="J250" s="71">
        <v>715.74821167972004</v>
      </c>
      <c r="K250" s="71">
        <v>4.4967767797894744</v>
      </c>
      <c r="L250" s="71">
        <v>1.000945927072256</v>
      </c>
      <c r="M250" s="71">
        <v>117.6535706414018</v>
      </c>
      <c r="N250" s="71">
        <v>119.4862576493119</v>
      </c>
      <c r="O250" s="71">
        <v>89.402414884873892</v>
      </c>
      <c r="P250" s="71">
        <v>48.626550603537709</v>
      </c>
      <c r="Q250" s="71">
        <v>6.6089864179030897</v>
      </c>
      <c r="R250" s="71">
        <v>0</v>
      </c>
      <c r="S250" s="71">
        <v>7.2310472718102679</v>
      </c>
      <c r="T250" s="72"/>
      <c r="U250" s="71">
        <v>88001769</v>
      </c>
      <c r="V250" s="71">
        <v>2176</v>
      </c>
      <c r="W250" s="71">
        <v>21</v>
      </c>
      <c r="X250" s="71">
        <v>25259</v>
      </c>
      <c r="Y250" s="71">
        <v>36451</v>
      </c>
      <c r="Z250" s="71">
        <v>51447</v>
      </c>
      <c r="AA250" s="71">
        <v>9684</v>
      </c>
      <c r="AB250" s="71">
        <v>89049</v>
      </c>
      <c r="AC250" s="71">
        <v>0</v>
      </c>
      <c r="AD250" s="71">
        <v>7.2310472718102679</v>
      </c>
      <c r="AE250" s="72"/>
      <c r="AF250" s="71"/>
      <c r="AG250" s="71"/>
      <c r="AH250" s="71"/>
      <c r="AI250" s="71"/>
      <c r="AJ250" s="71"/>
      <c r="AK250" s="71"/>
      <c r="AL250" s="71"/>
      <c r="AM250" s="71"/>
      <c r="AN250" s="71"/>
      <c r="AO250" s="71"/>
      <c r="AP250" s="71"/>
      <c r="AQ250" s="72"/>
      <c r="AR250" s="71">
        <v>2075</v>
      </c>
      <c r="AS250" s="71">
        <v>227</v>
      </c>
      <c r="AT250" s="71">
        <v>0</v>
      </c>
      <c r="AU250" s="71">
        <v>0</v>
      </c>
      <c r="AV250" s="71">
        <v>0</v>
      </c>
      <c r="AW250" s="71">
        <v>0</v>
      </c>
      <c r="AX250" s="71"/>
      <c r="AY250" s="72"/>
      <c r="AZ250" s="71">
        <v>8473.6</v>
      </c>
      <c r="BA250" s="71">
        <v>8096.7</v>
      </c>
      <c r="BB250" s="71">
        <v>0</v>
      </c>
      <c r="BC250" s="71">
        <v>0</v>
      </c>
      <c r="BD250" s="71">
        <v>0</v>
      </c>
      <c r="BE250" s="71">
        <v>0</v>
      </c>
      <c r="BF250" s="71"/>
      <c r="BG250" s="72"/>
      <c r="BH250" s="71">
        <v>0</v>
      </c>
      <c r="BI250" s="71">
        <v>0</v>
      </c>
      <c r="BJ250" s="71">
        <v>190.83799999999999</v>
      </c>
      <c r="BK250" s="71">
        <v>0</v>
      </c>
      <c r="BL250" s="71">
        <v>11.637</v>
      </c>
      <c r="BM250" s="71">
        <v>0</v>
      </c>
      <c r="BN250" s="72"/>
      <c r="BO250" s="71">
        <v>0</v>
      </c>
      <c r="BP250" s="71">
        <v>0</v>
      </c>
      <c r="BQ250" s="71">
        <v>13</v>
      </c>
      <c r="BR250" s="71">
        <v>0</v>
      </c>
      <c r="BS250" s="71">
        <v>2</v>
      </c>
      <c r="BT250" s="71">
        <v>0</v>
      </c>
      <c r="BU250"/>
      <c r="BV250" s="70">
        <v>202.47499999999999</v>
      </c>
      <c r="BW250" s="70">
        <v>0</v>
      </c>
      <c r="BX250" s="70">
        <v>0</v>
      </c>
      <c r="BY250" s="70">
        <v>0</v>
      </c>
      <c r="BZ250" s="70">
        <v>0</v>
      </c>
      <c r="CA250" s="70">
        <v>0</v>
      </c>
      <c r="CB250" s="70">
        <v>0</v>
      </c>
      <c r="CC250" s="70">
        <v>0</v>
      </c>
      <c r="CD250" s="70">
        <v>0</v>
      </c>
    </row>
    <row r="251" spans="1:82">
      <c r="A251" s="70" t="s">
        <v>1994</v>
      </c>
      <c r="B251" s="70">
        <v>267</v>
      </c>
      <c r="C251" s="70">
        <v>12</v>
      </c>
      <c r="D251" s="70">
        <v>16</v>
      </c>
      <c r="E251" s="70">
        <v>2015</v>
      </c>
      <c r="F251" s="70" t="s">
        <v>182</v>
      </c>
      <c r="G251" s="70" t="s">
        <v>1982</v>
      </c>
      <c r="H251" s="70" t="s">
        <v>1983</v>
      </c>
      <c r="I251" s="148"/>
      <c r="J251" s="71">
        <v>656.02452651100452</v>
      </c>
      <c r="K251" s="71">
        <v>4.3602601213781176</v>
      </c>
      <c r="L251" s="71">
        <v>1.1762971788745571</v>
      </c>
      <c r="M251" s="71">
        <v>112.15271534162891</v>
      </c>
      <c r="N251" s="71">
        <v>108.96157531965019</v>
      </c>
      <c r="O251" s="71">
        <v>89.729232202127506</v>
      </c>
      <c r="P251" s="71">
        <v>45.041729858430031</v>
      </c>
      <c r="Q251" s="71">
        <v>6.5234631151492604</v>
      </c>
      <c r="R251" s="71">
        <v>0</v>
      </c>
      <c r="S251" s="71">
        <v>8.2489450087206162</v>
      </c>
      <c r="T251" s="72"/>
      <c r="U251" s="71">
        <v>92452923</v>
      </c>
      <c r="V251" s="71">
        <v>2176</v>
      </c>
      <c r="W251" s="71">
        <v>21</v>
      </c>
      <c r="X251" s="71">
        <v>25259</v>
      </c>
      <c r="Y251" s="71">
        <v>36964</v>
      </c>
      <c r="Z251" s="71">
        <v>52132</v>
      </c>
      <c r="AA251" s="71">
        <v>8963</v>
      </c>
      <c r="AB251" s="71">
        <v>89788</v>
      </c>
      <c r="AC251" s="71">
        <v>0</v>
      </c>
      <c r="AD251" s="71">
        <v>8.2489450087206162</v>
      </c>
      <c r="AE251" s="72"/>
      <c r="AF251" s="71">
        <v>487844936.86793548</v>
      </c>
      <c r="AG251" s="71">
        <v>3617677.1695752228</v>
      </c>
      <c r="AH251" s="71">
        <v>238318.71716337479</v>
      </c>
      <c r="AI251" s="71">
        <v>151813845.2809104</v>
      </c>
      <c r="AJ251" s="71">
        <v>161772022.37722781</v>
      </c>
      <c r="AK251" s="71">
        <v>0</v>
      </c>
      <c r="AL251" s="71">
        <v>0</v>
      </c>
      <c r="AM251" s="71">
        <v>12305068.753505951</v>
      </c>
      <c r="AN251" s="71">
        <v>0</v>
      </c>
      <c r="AO251" s="71">
        <v>0</v>
      </c>
      <c r="AP251" s="71">
        <v>817591869.16631818</v>
      </c>
      <c r="AQ251" s="72"/>
      <c r="AR251" s="71">
        <v>2248</v>
      </c>
      <c r="AS251" s="71">
        <v>327</v>
      </c>
      <c r="AT251" s="71">
        <v>0</v>
      </c>
      <c r="AU251" s="71">
        <v>0</v>
      </c>
      <c r="AV251" s="71">
        <v>0</v>
      </c>
      <c r="AW251" s="71">
        <v>0</v>
      </c>
      <c r="AX251" s="71"/>
      <c r="AY251" s="72"/>
      <c r="AZ251" s="71">
        <v>9289.2999999999993</v>
      </c>
      <c r="BA251" s="71">
        <v>10487.7</v>
      </c>
      <c r="BB251" s="71">
        <v>0</v>
      </c>
      <c r="BC251" s="71">
        <v>0</v>
      </c>
      <c r="BD251" s="71">
        <v>0</v>
      </c>
      <c r="BE251" s="71">
        <v>0</v>
      </c>
      <c r="BF251" s="71"/>
      <c r="BG251" s="72"/>
      <c r="BH251" s="71">
        <v>0</v>
      </c>
      <c r="BI251" s="71">
        <v>0</v>
      </c>
      <c r="BJ251" s="71">
        <v>171.28200000000001</v>
      </c>
      <c r="BK251" s="71">
        <v>0</v>
      </c>
      <c r="BL251" s="71">
        <v>11.596</v>
      </c>
      <c r="BM251" s="71">
        <v>0</v>
      </c>
      <c r="BN251" s="72"/>
      <c r="BO251" s="71">
        <v>0</v>
      </c>
      <c r="BP251" s="71">
        <v>0</v>
      </c>
      <c r="BQ251" s="71">
        <v>12</v>
      </c>
      <c r="BR251" s="71">
        <v>0</v>
      </c>
      <c r="BS251" s="71">
        <v>2</v>
      </c>
      <c r="BT251" s="71">
        <v>0</v>
      </c>
      <c r="BU251"/>
      <c r="BV251" s="70">
        <v>182.87799999999999</v>
      </c>
      <c r="BW251" s="70">
        <v>0</v>
      </c>
      <c r="BX251" s="70">
        <v>0</v>
      </c>
      <c r="BY251" s="70">
        <v>0</v>
      </c>
      <c r="BZ251" s="70">
        <v>0</v>
      </c>
      <c r="CA251" s="70">
        <v>0</v>
      </c>
      <c r="CB251" s="70">
        <v>0</v>
      </c>
      <c r="CC251" s="70">
        <v>0</v>
      </c>
      <c r="CD251" s="70">
        <v>0</v>
      </c>
    </row>
    <row r="252" spans="1:82">
      <c r="A252" s="70" t="s">
        <v>1995</v>
      </c>
      <c r="B252" s="70">
        <v>268</v>
      </c>
      <c r="C252" s="70">
        <v>13</v>
      </c>
      <c r="D252" s="70">
        <v>16</v>
      </c>
      <c r="E252" s="70">
        <v>2016</v>
      </c>
      <c r="F252" s="70" t="s">
        <v>155</v>
      </c>
      <c r="G252" s="70" t="s">
        <v>1982</v>
      </c>
      <c r="H252" s="70" t="s">
        <v>1983</v>
      </c>
      <c r="I252" s="148"/>
      <c r="J252" s="71">
        <v>806.2498613665291</v>
      </c>
      <c r="K252" s="71">
        <v>4.3881171029452233</v>
      </c>
      <c r="L252" s="71">
        <v>1.2454530488863949</v>
      </c>
      <c r="M252" s="71">
        <v>97.297470446807893</v>
      </c>
      <c r="N252" s="71">
        <v>109.61869080045506</v>
      </c>
      <c r="O252" s="71">
        <v>89.976036239766927</v>
      </c>
      <c r="P252" s="71">
        <v>44.175499824480056</v>
      </c>
      <c r="Q252" s="71">
        <v>6.4303398155829052</v>
      </c>
      <c r="R252" s="71">
        <v>0</v>
      </c>
      <c r="S252" s="71">
        <v>9.1696835972429653</v>
      </c>
      <c r="T252" s="72"/>
      <c r="U252" s="71">
        <v>105330096</v>
      </c>
      <c r="V252" s="71">
        <v>2176</v>
      </c>
      <c r="W252" s="71">
        <v>21</v>
      </c>
      <c r="X252" s="71">
        <v>25259</v>
      </c>
      <c r="Y252" s="71">
        <v>37748</v>
      </c>
      <c r="Z252" s="71">
        <v>52918</v>
      </c>
      <c r="AA252" s="71">
        <v>9092</v>
      </c>
      <c r="AB252" s="71">
        <v>91040</v>
      </c>
      <c r="AC252" s="71">
        <v>0</v>
      </c>
      <c r="AD252" s="71">
        <v>9.1696835972429653</v>
      </c>
      <c r="AE252" s="72"/>
      <c r="AF252" s="71">
        <v>567673061.31084085</v>
      </c>
      <c r="AG252" s="71">
        <v>3435493.6178130759</v>
      </c>
      <c r="AH252" s="71">
        <v>191671.88242623809</v>
      </c>
      <c r="AI252" s="71">
        <v>150516186.24953809</v>
      </c>
      <c r="AJ252" s="71">
        <v>157155773.23907721</v>
      </c>
      <c r="AK252" s="71">
        <v>0</v>
      </c>
      <c r="AL252" s="71">
        <v>0</v>
      </c>
      <c r="AM252" s="71">
        <v>12486343.234494461</v>
      </c>
      <c r="AN252" s="71">
        <v>0</v>
      </c>
      <c r="AO252" s="71">
        <v>0</v>
      </c>
      <c r="AP252" s="71">
        <v>891458529.53418994</v>
      </c>
      <c r="AQ252" s="72"/>
      <c r="AR252" s="71">
        <v>2474</v>
      </c>
      <c r="AS252" s="71">
        <v>386</v>
      </c>
      <c r="AT252" s="71">
        <v>0</v>
      </c>
      <c r="AU252" s="71">
        <v>0</v>
      </c>
      <c r="AV252" s="71">
        <v>0</v>
      </c>
      <c r="AW252" s="71">
        <v>0</v>
      </c>
      <c r="AX252" s="71"/>
      <c r="AY252" s="72"/>
      <c r="AZ252" s="71">
        <v>10390.700000000001</v>
      </c>
      <c r="BA252" s="71">
        <v>11262.9</v>
      </c>
      <c r="BB252" s="71">
        <v>0</v>
      </c>
      <c r="BC252" s="71">
        <v>0</v>
      </c>
      <c r="BD252" s="71">
        <v>0</v>
      </c>
      <c r="BE252" s="71">
        <v>0</v>
      </c>
      <c r="BF252" s="71"/>
      <c r="BG252" s="72"/>
      <c r="BH252" s="71">
        <v>0</v>
      </c>
      <c r="BI252" s="71">
        <v>0</v>
      </c>
      <c r="BJ252" s="71">
        <v>172.15899999999999</v>
      </c>
      <c r="BK252" s="71">
        <v>0</v>
      </c>
      <c r="BL252" s="71">
        <v>10.775</v>
      </c>
      <c r="BM252" s="71">
        <v>0</v>
      </c>
      <c r="BN252" s="72"/>
      <c r="BO252" s="71">
        <v>0</v>
      </c>
      <c r="BP252" s="71">
        <v>0</v>
      </c>
      <c r="BQ252" s="71">
        <v>12</v>
      </c>
      <c r="BR252" s="71">
        <v>0</v>
      </c>
      <c r="BS252" s="71">
        <v>2</v>
      </c>
      <c r="BT252" s="71">
        <v>0</v>
      </c>
      <c r="BU252"/>
      <c r="BV252" s="70">
        <v>182.934</v>
      </c>
      <c r="BW252" s="70">
        <v>0</v>
      </c>
      <c r="BX252" s="70">
        <v>0</v>
      </c>
      <c r="BY252" s="70">
        <v>0</v>
      </c>
      <c r="BZ252" s="70">
        <v>0</v>
      </c>
      <c r="CA252" s="70">
        <v>0</v>
      </c>
      <c r="CB252" s="70">
        <v>0</v>
      </c>
      <c r="CC252" s="70">
        <v>0</v>
      </c>
      <c r="CD252" s="70">
        <v>0</v>
      </c>
    </row>
    <row r="253" spans="1:82">
      <c r="A253" s="70" t="s">
        <v>1996</v>
      </c>
      <c r="B253" s="70">
        <v>269</v>
      </c>
      <c r="C253" s="70">
        <v>14</v>
      </c>
      <c r="D253" s="70">
        <v>16</v>
      </c>
      <c r="E253" s="70">
        <v>2017</v>
      </c>
      <c r="F253" s="70" t="s">
        <v>156</v>
      </c>
      <c r="G253" s="70" t="s">
        <v>1982</v>
      </c>
      <c r="H253" s="70" t="s">
        <v>1983</v>
      </c>
      <c r="I253" s="148"/>
      <c r="J253" s="71">
        <v>764.32397246524556</v>
      </c>
      <c r="K253" s="71">
        <v>4.4800804293682379</v>
      </c>
      <c r="L253" s="71">
        <v>1.1586002525642158</v>
      </c>
      <c r="M253" s="71">
        <v>96.424597457480374</v>
      </c>
      <c r="N253" s="71">
        <v>114.02033243252687</v>
      </c>
      <c r="O253" s="71">
        <v>89.780649979026094</v>
      </c>
      <c r="P253" s="71">
        <v>44.344662568493256</v>
      </c>
      <c r="Q253" s="71">
        <v>6.2779100293282601</v>
      </c>
      <c r="R253" s="71">
        <v>0</v>
      </c>
      <c r="S253" s="71">
        <v>8.5265955807057185</v>
      </c>
      <c r="T253" s="72"/>
      <c r="U253" s="71">
        <v>106389614</v>
      </c>
      <c r="V253" s="71">
        <v>2176</v>
      </c>
      <c r="W253" s="71">
        <v>21</v>
      </c>
      <c r="X253" s="71">
        <v>25259</v>
      </c>
      <c r="Y253" s="71">
        <v>38383</v>
      </c>
      <c r="Z253" s="71">
        <v>53679</v>
      </c>
      <c r="AA253" s="71">
        <v>9185</v>
      </c>
      <c r="AB253" s="71">
        <v>91913</v>
      </c>
      <c r="AC253" s="71">
        <v>0</v>
      </c>
      <c r="AD253" s="71">
        <v>8.5265955807057185</v>
      </c>
      <c r="AE253" s="72"/>
      <c r="AF253" s="71">
        <v>574022176.4082458</v>
      </c>
      <c r="AG253" s="71">
        <v>3555617.9511857708</v>
      </c>
      <c r="AH253" s="71">
        <v>244261.77467463331</v>
      </c>
      <c r="AI253" s="71">
        <v>152941202.72263449</v>
      </c>
      <c r="AJ253" s="71">
        <v>168716260.6732133</v>
      </c>
      <c r="AK253" s="71">
        <v>0</v>
      </c>
      <c r="AL253" s="71">
        <v>0</v>
      </c>
      <c r="AM253" s="71">
        <v>12625802.24139021</v>
      </c>
      <c r="AN253" s="71">
        <v>0</v>
      </c>
      <c r="AO253" s="71">
        <v>0</v>
      </c>
      <c r="AP253" s="71">
        <v>912105321.77134418</v>
      </c>
      <c r="AQ253" s="72"/>
      <c r="AR253" s="71">
        <v>2619</v>
      </c>
      <c r="AS253" s="71">
        <v>429</v>
      </c>
      <c r="AT253" s="71">
        <v>0</v>
      </c>
      <c r="AU253" s="71">
        <v>0</v>
      </c>
      <c r="AV253" s="71">
        <v>0</v>
      </c>
      <c r="AW253" s="71">
        <v>0</v>
      </c>
      <c r="AX253" s="71"/>
      <c r="AY253" s="72"/>
      <c r="AZ253" s="71">
        <v>11084.1</v>
      </c>
      <c r="BA253" s="71">
        <v>12427.20000000001</v>
      </c>
      <c r="BB253" s="71">
        <v>0</v>
      </c>
      <c r="BC253" s="71">
        <v>0</v>
      </c>
      <c r="BD253" s="71">
        <v>0</v>
      </c>
      <c r="BE253" s="71">
        <v>0</v>
      </c>
      <c r="BF253" s="71"/>
      <c r="BG253" s="72"/>
      <c r="BH253" s="71">
        <v>0</v>
      </c>
      <c r="BI253" s="71">
        <v>0</v>
      </c>
      <c r="BJ253" s="71">
        <v>181.88399999999999</v>
      </c>
      <c r="BK253" s="71">
        <v>0</v>
      </c>
      <c r="BL253" s="71">
        <v>11.858000000000001</v>
      </c>
      <c r="BM253" s="71">
        <v>0</v>
      </c>
      <c r="BN253" s="72"/>
      <c r="BO253" s="71">
        <v>0</v>
      </c>
      <c r="BP253" s="71">
        <v>0</v>
      </c>
      <c r="BQ253" s="71">
        <v>13</v>
      </c>
      <c r="BR253" s="71">
        <v>0</v>
      </c>
      <c r="BS253" s="71">
        <v>2</v>
      </c>
      <c r="BT253" s="71">
        <v>0</v>
      </c>
      <c r="BU253"/>
      <c r="BV253" s="70">
        <v>193.74199999999999</v>
      </c>
      <c r="BW253" s="70">
        <v>0</v>
      </c>
      <c r="BX253" s="70">
        <v>0</v>
      </c>
      <c r="BY253" s="70">
        <v>0</v>
      </c>
      <c r="BZ253" s="70">
        <v>0</v>
      </c>
      <c r="CA253" s="70">
        <v>0</v>
      </c>
      <c r="CB253" s="70">
        <v>0</v>
      </c>
      <c r="CC253" s="70">
        <v>0</v>
      </c>
      <c r="CD253" s="70">
        <v>0</v>
      </c>
    </row>
    <row r="254" spans="1:82">
      <c r="A254" s="70" t="s">
        <v>1997</v>
      </c>
      <c r="B254" s="70">
        <v>270</v>
      </c>
      <c r="C254" s="70">
        <v>15</v>
      </c>
      <c r="D254" s="70">
        <v>16</v>
      </c>
      <c r="E254" s="70">
        <v>2018</v>
      </c>
      <c r="F254" s="70" t="s">
        <v>183</v>
      </c>
      <c r="G254" s="1064" t="s">
        <v>1982</v>
      </c>
      <c r="H254" s="70" t="s">
        <v>1983</v>
      </c>
      <c r="I254" s="148"/>
      <c r="J254" s="71">
        <v>744.71362370815189</v>
      </c>
      <c r="K254" s="71">
        <v>4.1826034732038506</v>
      </c>
      <c r="L254" s="71">
        <v>1.0789307006603408</v>
      </c>
      <c r="M254" s="71">
        <v>97.924755080121713</v>
      </c>
      <c r="N254" s="71">
        <v>104.90032255753066</v>
      </c>
      <c r="O254" s="71">
        <v>88.827449704539958</v>
      </c>
      <c r="P254" s="71">
        <v>44.605888391530087</v>
      </c>
      <c r="Q254" s="71">
        <v>5.85360024766167</v>
      </c>
      <c r="R254" s="71">
        <v>0</v>
      </c>
      <c r="S254" s="71">
        <v>8.6082173131073354</v>
      </c>
      <c r="T254" s="72"/>
      <c r="U254" s="71">
        <v>108177243</v>
      </c>
      <c r="V254" s="71">
        <v>2176</v>
      </c>
      <c r="W254" s="71">
        <v>21</v>
      </c>
      <c r="X254" s="71">
        <v>25259</v>
      </c>
      <c r="Y254" s="71">
        <v>38929</v>
      </c>
      <c r="Z254" s="71">
        <v>54126</v>
      </c>
      <c r="AA254" s="71">
        <v>9332</v>
      </c>
      <c r="AB254" s="71">
        <v>92356</v>
      </c>
      <c r="AC254" s="71">
        <v>0</v>
      </c>
      <c r="AD254" s="71">
        <v>8.6082173131073354</v>
      </c>
      <c r="AE254" s="72"/>
      <c r="AF254" s="71">
        <v>562707471.96889126</v>
      </c>
      <c r="AG254" s="71">
        <v>3158822.1643445059</v>
      </c>
      <c r="AH254" s="71">
        <v>230354.0832478634</v>
      </c>
      <c r="AI254" s="71">
        <v>147569932.7273677</v>
      </c>
      <c r="AJ254" s="71">
        <v>153291844.8978456</v>
      </c>
      <c r="AK254" s="71">
        <v>0</v>
      </c>
      <c r="AL254" s="71">
        <v>0</v>
      </c>
      <c r="AM254" s="71">
        <v>12712905.98088504</v>
      </c>
      <c r="AN254" s="71">
        <v>0</v>
      </c>
      <c r="AO254" s="71">
        <v>0</v>
      </c>
      <c r="AP254" s="71">
        <v>879671331.82258189</v>
      </c>
      <c r="AQ254" s="72"/>
      <c r="AR254" s="71">
        <v>2795</v>
      </c>
      <c r="AS254" s="71">
        <v>459</v>
      </c>
      <c r="AT254" s="71">
        <v>0</v>
      </c>
      <c r="AU254" s="71">
        <v>0</v>
      </c>
      <c r="AV254" s="71">
        <v>0</v>
      </c>
      <c r="AW254" s="71">
        <v>1</v>
      </c>
      <c r="AX254" s="71"/>
      <c r="AY254" s="72"/>
      <c r="AZ254" s="71">
        <v>11977</v>
      </c>
      <c r="BA254" s="71">
        <v>13001</v>
      </c>
      <c r="BB254" s="71">
        <v>0</v>
      </c>
      <c r="BC254" s="71">
        <v>0</v>
      </c>
      <c r="BD254" s="71">
        <v>0</v>
      </c>
      <c r="BE254" s="71">
        <v>625</v>
      </c>
      <c r="BF254" s="71"/>
      <c r="BG254" s="72"/>
      <c r="BH254" s="71">
        <v>0</v>
      </c>
      <c r="BI254" s="71">
        <v>0</v>
      </c>
      <c r="BJ254" s="71">
        <v>177.834</v>
      </c>
      <c r="BK254" s="71">
        <v>0</v>
      </c>
      <c r="BL254" s="71">
        <v>12.894</v>
      </c>
      <c r="BM254" s="71">
        <v>0</v>
      </c>
      <c r="BN254" s="72"/>
      <c r="BO254" s="71">
        <v>0</v>
      </c>
      <c r="BP254" s="71">
        <v>0</v>
      </c>
      <c r="BQ254" s="71">
        <v>13</v>
      </c>
      <c r="BR254" s="71">
        <v>0</v>
      </c>
      <c r="BS254" s="71">
        <v>2</v>
      </c>
      <c r="BT254" s="71">
        <v>0</v>
      </c>
      <c r="BU254"/>
      <c r="BV254" s="70">
        <v>190.72800000000001</v>
      </c>
      <c r="BW254" s="70">
        <v>0</v>
      </c>
      <c r="BX254" s="70">
        <v>0</v>
      </c>
      <c r="BY254" s="70">
        <v>0</v>
      </c>
      <c r="BZ254" s="70">
        <v>0</v>
      </c>
      <c r="CA254" s="70">
        <v>0</v>
      </c>
      <c r="CB254" s="70">
        <v>0</v>
      </c>
      <c r="CC254" s="70">
        <v>0</v>
      </c>
      <c r="CD254" s="70">
        <v>0</v>
      </c>
    </row>
    <row r="255" spans="1:82">
      <c r="A255" s="70" t="s">
        <v>1998</v>
      </c>
      <c r="B255" s="70">
        <v>271</v>
      </c>
      <c r="C255" s="70">
        <v>16</v>
      </c>
      <c r="D255" s="70">
        <v>16</v>
      </c>
      <c r="E255" s="70">
        <v>2019</v>
      </c>
      <c r="F255" s="70" t="s">
        <v>158</v>
      </c>
      <c r="G255" s="1064" t="s">
        <v>1982</v>
      </c>
      <c r="H255" s="70" t="s">
        <v>1983</v>
      </c>
      <c r="I255" s="148"/>
      <c r="J255" s="71">
        <v>824.14330820730572</v>
      </c>
      <c r="K255" s="71">
        <v>3.7527438795397696</v>
      </c>
      <c r="L255" s="71">
        <v>1.0847299530899688</v>
      </c>
      <c r="M255" s="71">
        <v>93.347533101801687</v>
      </c>
      <c r="N255" s="71">
        <v>103.14834678720824</v>
      </c>
      <c r="O255" s="71">
        <v>86.95075566340131</v>
      </c>
      <c r="P255" s="71">
        <v>44.441427533714155</v>
      </c>
      <c r="Q255" s="71">
        <v>5.7243016751186104</v>
      </c>
      <c r="R255" s="71">
        <v>0</v>
      </c>
      <c r="S255" s="71">
        <v>7.6056113680327373</v>
      </c>
      <c r="T255" s="72"/>
      <c r="U255" s="71">
        <v>125278699</v>
      </c>
      <c r="V255" s="71">
        <v>2176</v>
      </c>
      <c r="W255" s="71">
        <v>21</v>
      </c>
      <c r="X255" s="71">
        <v>25259</v>
      </c>
      <c r="Y255" s="71">
        <v>39437</v>
      </c>
      <c r="Z255" s="71">
        <v>54437</v>
      </c>
      <c r="AA255" s="71">
        <v>9228</v>
      </c>
      <c r="AB255" s="71">
        <v>92761</v>
      </c>
      <c r="AC255" s="71">
        <v>0</v>
      </c>
      <c r="AD255" s="71">
        <v>7.6056113680327373</v>
      </c>
      <c r="AE255" s="72"/>
      <c r="AF255" s="71">
        <v>633256082.57882309</v>
      </c>
      <c r="AG255" s="71">
        <v>3045496.142827881</v>
      </c>
      <c r="AH255" s="71">
        <v>247418.99308687629</v>
      </c>
      <c r="AI255" s="71">
        <v>152347368.2930648</v>
      </c>
      <c r="AJ255" s="71">
        <v>168008292.18027669</v>
      </c>
      <c r="AK255" s="71">
        <v>0</v>
      </c>
      <c r="AL255" s="71">
        <v>0</v>
      </c>
      <c r="AM255" s="71">
        <v>12633349.895565869</v>
      </c>
      <c r="AN255" s="71">
        <v>0</v>
      </c>
      <c r="AO255" s="71">
        <v>0</v>
      </c>
      <c r="AP255" s="71">
        <v>969538008.08364522</v>
      </c>
      <c r="AQ255" s="72"/>
      <c r="AR255" s="71">
        <v>3005</v>
      </c>
      <c r="AS255" s="71">
        <v>489</v>
      </c>
      <c r="AT255" s="71">
        <v>0</v>
      </c>
      <c r="AU255" s="71">
        <v>0</v>
      </c>
      <c r="AV255" s="71">
        <v>0</v>
      </c>
      <c r="AW255" s="71">
        <v>1</v>
      </c>
      <c r="AX255" s="71"/>
      <c r="AY255" s="72"/>
      <c r="AZ255" s="71">
        <v>13006.09999999998</v>
      </c>
      <c r="BA255" s="71">
        <v>14055.19999999999</v>
      </c>
      <c r="BB255" s="71">
        <v>0</v>
      </c>
      <c r="BC255" s="71">
        <v>0</v>
      </c>
      <c r="BD255" s="71">
        <v>0</v>
      </c>
      <c r="BE255" s="71">
        <v>625</v>
      </c>
      <c r="BF255" s="71"/>
      <c r="BG255" s="72"/>
      <c r="BH255" s="71">
        <v>0</v>
      </c>
      <c r="BI255" s="71">
        <v>0</v>
      </c>
      <c r="BJ255" s="71">
        <v>169.71899999999999</v>
      </c>
      <c r="BK255" s="71">
        <v>0</v>
      </c>
      <c r="BL255" s="71">
        <v>12.680999999999999</v>
      </c>
      <c r="BM255" s="71">
        <v>0</v>
      </c>
      <c r="BN255" s="72"/>
      <c r="BO255" s="71">
        <v>0</v>
      </c>
      <c r="BP255" s="71">
        <v>0</v>
      </c>
      <c r="BQ255" s="71">
        <v>13</v>
      </c>
      <c r="BR255" s="71">
        <v>0</v>
      </c>
      <c r="BS255" s="71">
        <v>2</v>
      </c>
      <c r="BT255" s="71">
        <v>0</v>
      </c>
      <c r="BU255"/>
      <c r="BV255" s="70">
        <v>182.4</v>
      </c>
      <c r="BW255" s="70">
        <v>0</v>
      </c>
      <c r="BX255" s="70">
        <v>0</v>
      </c>
      <c r="BY255" s="70">
        <v>0</v>
      </c>
      <c r="BZ255" s="70">
        <v>0</v>
      </c>
      <c r="CA255" s="70">
        <v>0</v>
      </c>
      <c r="CB255" s="70">
        <v>0</v>
      </c>
      <c r="CC255" s="70">
        <v>0</v>
      </c>
      <c r="CD255" s="70">
        <v>0</v>
      </c>
    </row>
    <row r="256" spans="1:82">
      <c r="A256" s="70" t="s">
        <v>1999</v>
      </c>
      <c r="B256" s="70">
        <v>272</v>
      </c>
      <c r="C256" s="70">
        <v>17</v>
      </c>
      <c r="D256" s="70">
        <v>16</v>
      </c>
      <c r="E256" s="70">
        <v>2020</v>
      </c>
      <c r="F256" s="70" t="s">
        <v>159</v>
      </c>
      <c r="G256" s="70" t="s">
        <v>1982</v>
      </c>
      <c r="H256" s="70" t="s">
        <v>1983</v>
      </c>
      <c r="I256" s="148"/>
      <c r="J256" s="71">
        <v>855.15919765243063</v>
      </c>
      <c r="K256" s="71">
        <v>4.3044265990993651</v>
      </c>
      <c r="L256" s="71">
        <v>6.6760222724718101</v>
      </c>
      <c r="M256" s="71">
        <v>97.054278255618641</v>
      </c>
      <c r="N256" s="71">
        <v>102.90315352208184</v>
      </c>
      <c r="O256" s="71">
        <v>76.675156601352782</v>
      </c>
      <c r="P256" s="71">
        <v>42.658984261476988</v>
      </c>
      <c r="Q256" s="71">
        <v>5.4825218259719604</v>
      </c>
      <c r="R256" s="71">
        <v>0</v>
      </c>
      <c r="S256" s="71">
        <v>8.0353149827366934</v>
      </c>
      <c r="T256" s="72"/>
      <c r="U256" s="71">
        <v>127428959</v>
      </c>
      <c r="V256" s="71">
        <v>2327</v>
      </c>
      <c r="W256" s="71">
        <v>143</v>
      </c>
      <c r="X256" s="71">
        <v>29667</v>
      </c>
      <c r="Y256" s="71">
        <v>39727</v>
      </c>
      <c r="Z256" s="71">
        <v>54790</v>
      </c>
      <c r="AA256" s="71">
        <v>9415</v>
      </c>
      <c r="AB256" s="71">
        <v>92986</v>
      </c>
      <c r="AC256" s="71">
        <v>0</v>
      </c>
      <c r="AD256" s="71">
        <v>8.0353149827366934</v>
      </c>
      <c r="AE256" s="72"/>
      <c r="AF256" s="71">
        <v>666613643.16192257</v>
      </c>
      <c r="AG256" s="71">
        <v>3319833.5691358466</v>
      </c>
      <c r="AH256" s="71">
        <v>1604359.5166574859</v>
      </c>
      <c r="AI256" s="71">
        <v>165228804.38419706</v>
      </c>
      <c r="AJ256" s="71">
        <v>174428090.41534671</v>
      </c>
      <c r="AK256" s="71"/>
      <c r="AL256" s="71"/>
      <c r="AM256" s="71">
        <v>12135706.09600733</v>
      </c>
      <c r="AN256" s="71"/>
      <c r="AO256" s="71"/>
      <c r="AP256" s="71">
        <v>1023330437.143267</v>
      </c>
      <c r="AQ256" s="72"/>
      <c r="AR256" s="71">
        <v>3171</v>
      </c>
      <c r="AS256" s="71">
        <v>497</v>
      </c>
      <c r="AT256" s="71">
        <v>0</v>
      </c>
      <c r="AU256" s="71">
        <v>0</v>
      </c>
      <c r="AV256" s="71">
        <v>0</v>
      </c>
      <c r="AW256" s="71">
        <v>1</v>
      </c>
      <c r="AX256" s="71"/>
      <c r="AY256" s="72"/>
      <c r="AZ256" s="71">
        <v>13889.79999999997</v>
      </c>
      <c r="BA256" s="71">
        <v>14287</v>
      </c>
      <c r="BB256" s="71">
        <v>0</v>
      </c>
      <c r="BC256" s="71">
        <v>0</v>
      </c>
      <c r="BD256" s="71">
        <v>0</v>
      </c>
      <c r="BE256" s="71">
        <v>625</v>
      </c>
      <c r="BF256" s="71"/>
      <c r="BG256" s="72"/>
      <c r="BH256" s="71">
        <v>0</v>
      </c>
      <c r="BI256" s="71">
        <v>0</v>
      </c>
      <c r="BJ256" s="71">
        <v>165.44</v>
      </c>
      <c r="BK256" s="71">
        <v>0</v>
      </c>
      <c r="BL256" s="71">
        <v>4.8769999999999998</v>
      </c>
      <c r="BM256" s="71">
        <v>0</v>
      </c>
      <c r="BN256" s="72"/>
      <c r="BO256" s="71">
        <v>0</v>
      </c>
      <c r="BP256" s="71">
        <v>0</v>
      </c>
      <c r="BQ256" s="71">
        <v>13</v>
      </c>
      <c r="BR256" s="71">
        <v>0</v>
      </c>
      <c r="BS256" s="71">
        <v>1</v>
      </c>
      <c r="BT256" s="71">
        <v>0</v>
      </c>
      <c r="BU256"/>
      <c r="BV256" s="70">
        <v>170.31700000000001</v>
      </c>
      <c r="BW256" s="70">
        <v>0</v>
      </c>
      <c r="BX256" s="70">
        <v>0</v>
      </c>
      <c r="BY256" s="70">
        <v>0</v>
      </c>
      <c r="BZ256" s="70">
        <v>0</v>
      </c>
      <c r="CA256" s="70">
        <v>0</v>
      </c>
      <c r="CB256" s="70">
        <v>0</v>
      </c>
      <c r="CC256" s="70">
        <v>0</v>
      </c>
      <c r="CD256" s="70">
        <v>0</v>
      </c>
    </row>
    <row r="257" spans="1:82">
      <c r="A257" s="70" t="s">
        <v>2000</v>
      </c>
      <c r="B257" s="70">
        <v>272</v>
      </c>
      <c r="C257" s="70">
        <v>18</v>
      </c>
      <c r="D257" s="70">
        <v>16</v>
      </c>
      <c r="E257" s="70">
        <v>2021</v>
      </c>
      <c r="F257" s="70" t="s">
        <v>160</v>
      </c>
      <c r="G257" s="70" t="s">
        <v>1982</v>
      </c>
      <c r="H257" s="70" t="s">
        <v>1983</v>
      </c>
      <c r="I257" s="148"/>
      <c r="J257" s="71">
        <v>833.18560480580561</v>
      </c>
      <c r="K257" s="71">
        <v>4.8773596990675294</v>
      </c>
      <c r="L257" s="71">
        <v>6.3651271517815875</v>
      </c>
      <c r="M257" s="71">
        <v>109.84568488934579</v>
      </c>
      <c r="N257" s="71">
        <v>101.2445465186978</v>
      </c>
      <c r="O257" s="71">
        <v>74.365108033455044</v>
      </c>
      <c r="P257" s="71">
        <v>43.687426295105951</v>
      </c>
      <c r="Q257" s="71">
        <v>5.4123680815275197</v>
      </c>
      <c r="R257" s="71">
        <v>0</v>
      </c>
      <c r="S257" s="71">
        <v>8.0020765624025572</v>
      </c>
      <c r="T257" s="72"/>
      <c r="U257" s="71">
        <v>130752844</v>
      </c>
      <c r="V257" s="71">
        <v>2327</v>
      </c>
      <c r="W257" s="71">
        <v>143</v>
      </c>
      <c r="X257" s="71">
        <v>29667</v>
      </c>
      <c r="Y257" s="71">
        <v>39736</v>
      </c>
      <c r="Z257" s="71">
        <v>54715</v>
      </c>
      <c r="AA257" s="71">
        <v>9402</v>
      </c>
      <c r="AB257" s="71">
        <v>92698</v>
      </c>
      <c r="AC257" s="71">
        <v>0</v>
      </c>
      <c r="AD257" s="71">
        <v>8.0020765624025572</v>
      </c>
      <c r="AE257" s="72"/>
      <c r="AF257" s="71">
        <v>641484590.07115793</v>
      </c>
      <c r="AG257" s="71">
        <v>3696859.5919680339</v>
      </c>
      <c r="AH257" s="71">
        <v>1476086.2836167777</v>
      </c>
      <c r="AI257" s="71">
        <v>176307847.74117464</v>
      </c>
      <c r="AJ257" s="71">
        <v>159228336.54600719</v>
      </c>
      <c r="AK257" s="71">
        <v>0</v>
      </c>
      <c r="AL257" s="71">
        <v>0</v>
      </c>
      <c r="AM257" s="71">
        <v>12167899.872007716</v>
      </c>
      <c r="AN257" s="71">
        <v>0</v>
      </c>
      <c r="AO257" s="71">
        <v>0</v>
      </c>
      <c r="AP257" s="71">
        <v>994361620.10593235</v>
      </c>
      <c r="AQ257" s="72"/>
      <c r="AR257" s="71">
        <v>3399</v>
      </c>
      <c r="AS257" s="71">
        <v>501</v>
      </c>
      <c r="AT257" s="71">
        <v>0</v>
      </c>
      <c r="AU257" s="71">
        <v>0</v>
      </c>
      <c r="AV257" s="71">
        <v>0</v>
      </c>
      <c r="AW257" s="71">
        <v>1</v>
      </c>
      <c r="AX257" s="71"/>
      <c r="AY257" s="72"/>
      <c r="AZ257" s="71">
        <v>15069.19999999997</v>
      </c>
      <c r="BA257" s="71">
        <v>14568.7</v>
      </c>
      <c r="BB257" s="71">
        <v>0</v>
      </c>
      <c r="BC257" s="71">
        <v>0</v>
      </c>
      <c r="BD257" s="71">
        <v>0</v>
      </c>
      <c r="BE257" s="71">
        <v>625</v>
      </c>
      <c r="BF257" s="71"/>
      <c r="BG257" s="72"/>
      <c r="BH257" s="71">
        <v>0</v>
      </c>
      <c r="BI257" s="71">
        <v>0</v>
      </c>
      <c r="BJ257" s="71">
        <v>174.71100000000001</v>
      </c>
      <c r="BK257" s="71">
        <v>0</v>
      </c>
      <c r="BL257" s="71">
        <v>11.771000000000001</v>
      </c>
      <c r="BM257" s="71">
        <v>0</v>
      </c>
      <c r="BN257" s="72"/>
      <c r="BO257" s="71">
        <v>0</v>
      </c>
      <c r="BP257" s="71">
        <v>0</v>
      </c>
      <c r="BQ257" s="71">
        <v>14</v>
      </c>
      <c r="BR257" s="71">
        <v>0</v>
      </c>
      <c r="BS257" s="71">
        <v>2</v>
      </c>
      <c r="BT257" s="71">
        <v>0</v>
      </c>
      <c r="BU257"/>
      <c r="BV257" s="70">
        <v>186.482</v>
      </c>
      <c r="BW257" s="70">
        <v>0</v>
      </c>
      <c r="BX257" s="70">
        <v>0</v>
      </c>
      <c r="BY257" s="70">
        <v>0</v>
      </c>
      <c r="BZ257" s="70">
        <v>0</v>
      </c>
      <c r="CA257" s="70">
        <v>0</v>
      </c>
      <c r="CB257" s="70">
        <v>0</v>
      </c>
      <c r="CC257" s="70">
        <v>0</v>
      </c>
      <c r="CD257" s="70">
        <v>0</v>
      </c>
    </row>
    <row r="258" spans="1:82">
      <c r="A258" s="70" t="s">
        <v>2001</v>
      </c>
      <c r="B258" s="70">
        <v>272</v>
      </c>
      <c r="C258" s="70">
        <v>19</v>
      </c>
      <c r="D258" s="70">
        <v>16</v>
      </c>
      <c r="E258" s="70">
        <v>2022</v>
      </c>
      <c r="F258" s="70" t="s">
        <v>161</v>
      </c>
      <c r="G258" s="70" t="s">
        <v>1982</v>
      </c>
      <c r="H258" s="70" t="s">
        <v>1983</v>
      </c>
      <c r="I258" s="148"/>
      <c r="J258" s="71">
        <v>674.02689087600743</v>
      </c>
      <c r="K258" s="71">
        <v>4.3927811562187742</v>
      </c>
      <c r="L258" s="71">
        <v>5.9550409024369095</v>
      </c>
      <c r="M258" s="71">
        <v>103.74268872267169</v>
      </c>
      <c r="N258" s="71">
        <v>100.81559497567871</v>
      </c>
      <c r="O258" s="71">
        <v>78.656411214779069</v>
      </c>
      <c r="P258" s="71">
        <v>43.063474814445918</v>
      </c>
      <c r="Q258" s="71">
        <v>5.4647697402476183</v>
      </c>
      <c r="R258" s="71">
        <v>0</v>
      </c>
      <c r="S258" s="71">
        <v>7.4664930285311693</v>
      </c>
      <c r="T258" s="72"/>
      <c r="U258" s="71">
        <v>128073657</v>
      </c>
      <c r="V258" s="71">
        <v>2327</v>
      </c>
      <c r="W258" s="71">
        <v>143</v>
      </c>
      <c r="X258" s="71">
        <v>29667</v>
      </c>
      <c r="Y258" s="71">
        <v>40119</v>
      </c>
      <c r="Z258" s="71">
        <v>54985</v>
      </c>
      <c r="AA258" s="71">
        <v>9409</v>
      </c>
      <c r="AB258" s="71">
        <v>92828</v>
      </c>
      <c r="AC258" s="71">
        <v>0</v>
      </c>
      <c r="AD258" s="71">
        <v>7.4664930285311693</v>
      </c>
      <c r="AE258" s="72"/>
      <c r="AF258" s="71">
        <v>533979524.56293976</v>
      </c>
      <c r="AG258" s="71">
        <v>3553135.8294819607</v>
      </c>
      <c r="AH258" s="71">
        <v>1622425.3303394092</v>
      </c>
      <c r="AI258" s="71">
        <v>172434342.9191283</v>
      </c>
      <c r="AJ258" s="71">
        <v>166219570.91544142</v>
      </c>
      <c r="AK258" s="71">
        <v>0</v>
      </c>
      <c r="AL258" s="71">
        <v>0</v>
      </c>
      <c r="AM258" s="71">
        <v>11986628.485223724</v>
      </c>
      <c r="AN258" s="71">
        <v>0</v>
      </c>
      <c r="AO258" s="71">
        <v>0</v>
      </c>
      <c r="AP258" s="71">
        <v>889795628.04255462</v>
      </c>
      <c r="AQ258" s="72"/>
      <c r="AR258" s="71">
        <v>3634</v>
      </c>
      <c r="AS258" s="71">
        <v>505</v>
      </c>
      <c r="AT258" s="71">
        <v>0</v>
      </c>
      <c r="AU258" s="71">
        <v>0</v>
      </c>
      <c r="AV258" s="71">
        <v>0</v>
      </c>
      <c r="AW258" s="71">
        <v>1</v>
      </c>
      <c r="AX258" s="71"/>
      <c r="AY258" s="72"/>
      <c r="AZ258" s="71">
        <v>16318.799999999967</v>
      </c>
      <c r="BA258" s="71">
        <v>15648.599999999999</v>
      </c>
      <c r="BB258" s="71">
        <v>0</v>
      </c>
      <c r="BC258" s="71">
        <v>0</v>
      </c>
      <c r="BD258" s="71">
        <v>0</v>
      </c>
      <c r="BE258" s="71">
        <v>625</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2002</v>
      </c>
      <c r="B259" s="70">
        <v>272</v>
      </c>
      <c r="C259" s="70">
        <v>20</v>
      </c>
      <c r="D259" s="70">
        <v>16</v>
      </c>
      <c r="E259" s="70">
        <v>2023</v>
      </c>
      <c r="F259" s="70" t="s">
        <v>1539</v>
      </c>
      <c r="G259" s="70" t="s">
        <v>1982</v>
      </c>
      <c r="H259" s="70" t="s">
        <v>1983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3858</v>
      </c>
      <c r="AS259" s="71">
        <v>507</v>
      </c>
      <c r="AT259" s="71">
        <v>0</v>
      </c>
      <c r="AU259" s="71">
        <v>0</v>
      </c>
      <c r="AV259" s="71">
        <v>0</v>
      </c>
      <c r="AW259" s="71">
        <v>1</v>
      </c>
      <c r="AX259" s="71"/>
      <c r="AY259" s="72"/>
      <c r="AZ259" s="71">
        <v>17493.799999999952</v>
      </c>
      <c r="BA259" s="71">
        <v>15687.499999999998</v>
      </c>
      <c r="BB259" s="71">
        <v>0</v>
      </c>
      <c r="BC259" s="71">
        <v>0</v>
      </c>
      <c r="BD259" s="71">
        <v>0</v>
      </c>
      <c r="BE259" s="71">
        <v>625</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2003</v>
      </c>
      <c r="B260" s="70">
        <v>272</v>
      </c>
      <c r="C260" s="70">
        <v>21</v>
      </c>
      <c r="D260" s="70">
        <v>16</v>
      </c>
      <c r="E260" s="70">
        <v>2024</v>
      </c>
      <c r="F260" s="70" t="s">
        <v>1554</v>
      </c>
      <c r="G260" s="70" t="s">
        <v>1982</v>
      </c>
      <c r="H260" s="70" t="s">
        <v>1983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2004</v>
      </c>
      <c r="B261" s="70">
        <v>18</v>
      </c>
      <c r="C261" s="70">
        <v>1</v>
      </c>
      <c r="D261" s="70">
        <v>2</v>
      </c>
      <c r="E261" s="70">
        <v>1990</v>
      </c>
      <c r="F261" s="70" t="s">
        <v>787</v>
      </c>
      <c r="G261" s="70" t="s">
        <v>2005</v>
      </c>
      <c r="H261" s="70" t="s">
        <v>2006</v>
      </c>
      <c r="I261" s="148"/>
      <c r="J261" s="71">
        <v>176.07943727177039</v>
      </c>
      <c r="K261" s="71">
        <v>31.41235879212805</v>
      </c>
      <c r="L261" s="71">
        <v>42.534414618030418</v>
      </c>
      <c r="M261" s="71">
        <v>68.952853144471433</v>
      </c>
      <c r="N261" s="71">
        <v>108.14549582103049</v>
      </c>
      <c r="O261" s="71">
        <v>74.899402250716307</v>
      </c>
      <c r="P261" s="71">
        <v>109.5954868684895</v>
      </c>
      <c r="Q261" s="71">
        <v>6.4360117504469496</v>
      </c>
      <c r="R261" s="71">
        <v>0</v>
      </c>
      <c r="S261" s="71">
        <v>7.7401753564903659</v>
      </c>
      <c r="T261" s="72"/>
      <c r="U261" s="71">
        <v>13414744</v>
      </c>
      <c r="V261" s="71">
        <v>5555</v>
      </c>
      <c r="W261" s="71">
        <v>462</v>
      </c>
      <c r="X261" s="71">
        <v>27718</v>
      </c>
      <c r="Y261" s="71">
        <v>27773</v>
      </c>
      <c r="Z261" s="71">
        <v>30807</v>
      </c>
      <c r="AA261" s="71">
        <v>26611</v>
      </c>
      <c r="AB261" s="71">
        <v>104499</v>
      </c>
      <c r="AC261" s="71">
        <v>0</v>
      </c>
      <c r="AD261" s="71">
        <v>7.7401753564903659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2007</v>
      </c>
      <c r="B262" s="70">
        <v>19</v>
      </c>
      <c r="C262" s="70">
        <v>2</v>
      </c>
      <c r="D262" s="70">
        <v>2</v>
      </c>
      <c r="E262" s="70">
        <v>2005</v>
      </c>
      <c r="F262" s="70" t="s">
        <v>789</v>
      </c>
      <c r="G262" s="70" t="s">
        <v>2005</v>
      </c>
      <c r="H262" s="70" t="s">
        <v>2006</v>
      </c>
      <c r="I262" s="148"/>
      <c r="J262" s="71">
        <v>259.82998541742012</v>
      </c>
      <c r="K262" s="71">
        <v>23.403619133346449</v>
      </c>
      <c r="L262" s="71">
        <v>49.671898401671072</v>
      </c>
      <c r="M262" s="71">
        <v>142.50065436867499</v>
      </c>
      <c r="N262" s="71">
        <v>167.4266758210286</v>
      </c>
      <c r="O262" s="71">
        <v>125.1454792446371</v>
      </c>
      <c r="P262" s="71">
        <v>96.962689761915854</v>
      </c>
      <c r="Q262" s="71">
        <v>6.2154015229033703</v>
      </c>
      <c r="R262" s="71">
        <v>0</v>
      </c>
      <c r="S262" s="71">
        <v>8.263108157817749</v>
      </c>
      <c r="T262" s="72"/>
      <c r="U262" s="71">
        <v>16056727</v>
      </c>
      <c r="V262" s="71">
        <v>4827</v>
      </c>
      <c r="W262" s="71">
        <v>585</v>
      </c>
      <c r="X262" s="71">
        <v>24006</v>
      </c>
      <c r="Y262" s="71">
        <v>33150</v>
      </c>
      <c r="Z262" s="71">
        <v>59565</v>
      </c>
      <c r="AA262" s="71">
        <v>19282</v>
      </c>
      <c r="AB262" s="71">
        <v>105499</v>
      </c>
      <c r="AC262" s="71">
        <v>0</v>
      </c>
      <c r="AD262" s="71">
        <v>8.263108157817749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2008</v>
      </c>
      <c r="B263" s="70">
        <v>20</v>
      </c>
      <c r="C263" s="70">
        <v>3</v>
      </c>
      <c r="D263" s="70">
        <v>2</v>
      </c>
      <c r="E263" s="70">
        <v>2006</v>
      </c>
      <c r="F263" s="70" t="s">
        <v>790</v>
      </c>
      <c r="G263" s="70" t="s">
        <v>2005</v>
      </c>
      <c r="H263" s="70" t="s">
        <v>2006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2009</v>
      </c>
      <c r="B264" s="70">
        <v>21</v>
      </c>
      <c r="C264" s="70">
        <v>4</v>
      </c>
      <c r="D264" s="70">
        <v>2</v>
      </c>
      <c r="E264" s="70">
        <v>2007</v>
      </c>
      <c r="F264" s="70" t="s">
        <v>791</v>
      </c>
      <c r="G264" s="70" t="s">
        <v>2005</v>
      </c>
      <c r="H264" s="70" t="s">
        <v>2006</v>
      </c>
      <c r="I264" s="148"/>
      <c r="J264" s="71">
        <v>215.65849461073071</v>
      </c>
      <c r="K264" s="71">
        <v>15.14782757267726</v>
      </c>
      <c r="L264" s="71">
        <v>46.010891879356862</v>
      </c>
      <c r="M264" s="71">
        <v>144.53391462168159</v>
      </c>
      <c r="N264" s="71">
        <v>154.73283789272421</v>
      </c>
      <c r="O264" s="71">
        <v>122.20506393981221</v>
      </c>
      <c r="P264" s="71">
        <v>95.277103315015282</v>
      </c>
      <c r="Q264" s="71">
        <v>6.4826130493405696</v>
      </c>
      <c r="R264" s="71">
        <v>0</v>
      </c>
      <c r="S264" s="71">
        <v>9.7640722485747986</v>
      </c>
      <c r="T264" s="72"/>
      <c r="U264" s="71">
        <v>16455220</v>
      </c>
      <c r="V264" s="71">
        <v>4566</v>
      </c>
      <c r="W264" s="71">
        <v>678</v>
      </c>
      <c r="X264" s="71">
        <v>30671</v>
      </c>
      <c r="Y264" s="71">
        <v>33872</v>
      </c>
      <c r="Z264" s="71">
        <v>60466</v>
      </c>
      <c r="AA264" s="71">
        <v>18658</v>
      </c>
      <c r="AB264" s="71">
        <v>104216</v>
      </c>
      <c r="AC264" s="71">
        <v>0</v>
      </c>
      <c r="AD264" s="71">
        <v>9.7640722485747986</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2010</v>
      </c>
      <c r="B265" s="70">
        <v>22</v>
      </c>
      <c r="C265" s="70">
        <v>5</v>
      </c>
      <c r="D265" s="70">
        <v>2</v>
      </c>
      <c r="E265" s="70">
        <v>2008</v>
      </c>
      <c r="F265" s="70" t="s">
        <v>792</v>
      </c>
      <c r="G265" s="70" t="s">
        <v>2005</v>
      </c>
      <c r="H265" s="70" t="s">
        <v>2006</v>
      </c>
      <c r="I265" s="148"/>
      <c r="J265" s="71">
        <v>204.77115943154021</v>
      </c>
      <c r="K265" s="71">
        <v>14.48333911541366</v>
      </c>
      <c r="L265" s="71">
        <v>41.04497823208731</v>
      </c>
      <c r="M265" s="71">
        <v>148.5398843714448</v>
      </c>
      <c r="N265" s="71">
        <v>150.7392782705015</v>
      </c>
      <c r="O265" s="71">
        <v>118.8462332225825</v>
      </c>
      <c r="P265" s="71">
        <v>91.970393466589712</v>
      </c>
      <c r="Q265" s="71">
        <v>6.3371396131660198</v>
      </c>
      <c r="R265" s="71">
        <v>0</v>
      </c>
      <c r="S265" s="71">
        <v>19.318222538091021</v>
      </c>
      <c r="T265" s="72"/>
      <c r="U265" s="71">
        <v>16957378</v>
      </c>
      <c r="V265" s="71">
        <v>4566</v>
      </c>
      <c r="W265" s="71">
        <v>678</v>
      </c>
      <c r="X265" s="71">
        <v>30671</v>
      </c>
      <c r="Y265" s="71">
        <v>34020</v>
      </c>
      <c r="Z265" s="71">
        <v>60868</v>
      </c>
      <c r="AA265" s="71">
        <v>18031</v>
      </c>
      <c r="AB265" s="71">
        <v>103553</v>
      </c>
      <c r="AC265" s="71">
        <v>0</v>
      </c>
      <c r="AD265" s="71">
        <v>19.318222538091021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2011</v>
      </c>
      <c r="B266" s="70">
        <v>23</v>
      </c>
      <c r="C266" s="70">
        <v>6</v>
      </c>
      <c r="D266" s="70">
        <v>2</v>
      </c>
      <c r="E266" s="70">
        <v>2009</v>
      </c>
      <c r="F266" s="70" t="s">
        <v>176</v>
      </c>
      <c r="G266" s="70" t="s">
        <v>2005</v>
      </c>
      <c r="H266" s="70" t="s">
        <v>2006</v>
      </c>
      <c r="I266" s="148"/>
      <c r="J266" s="71">
        <v>219.3926190192706</v>
      </c>
      <c r="K266" s="71">
        <v>11.34995549245137</v>
      </c>
      <c r="L266" s="71">
        <v>37.602949340268587</v>
      </c>
      <c r="M266" s="71">
        <v>151.187029808326</v>
      </c>
      <c r="N266" s="71">
        <v>152.57541134375799</v>
      </c>
      <c r="O266" s="71">
        <v>120.6727055968926</v>
      </c>
      <c r="P266" s="71">
        <v>87.921812919794306</v>
      </c>
      <c r="Q266" s="71">
        <v>6.0042781265790897</v>
      </c>
      <c r="R266" s="71">
        <v>0</v>
      </c>
      <c r="S266" s="71">
        <v>10.20465377800183</v>
      </c>
      <c r="T266" s="72"/>
      <c r="U266" s="71">
        <v>15180030</v>
      </c>
      <c r="V266" s="71">
        <v>4275</v>
      </c>
      <c r="W266" s="71">
        <v>902</v>
      </c>
      <c r="X266" s="71">
        <v>32279</v>
      </c>
      <c r="Y266" s="71">
        <v>34218</v>
      </c>
      <c r="Z266" s="71">
        <v>61003</v>
      </c>
      <c r="AA266" s="71">
        <v>17696</v>
      </c>
      <c r="AB266" s="71">
        <v>102994</v>
      </c>
      <c r="AC266" s="71">
        <v>0</v>
      </c>
      <c r="AD266" s="71">
        <v>10.20465377800183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9.0299999999999994</v>
      </c>
      <c r="BI266" s="71">
        <v>9.66</v>
      </c>
      <c r="BJ266" s="71">
        <v>123.301</v>
      </c>
      <c r="BK266" s="71">
        <v>0</v>
      </c>
      <c r="BL266" s="71">
        <v>17.411999999999999</v>
      </c>
      <c r="BM266" s="71">
        <v>0</v>
      </c>
      <c r="BN266" s="72"/>
      <c r="BO266" s="71">
        <v>1</v>
      </c>
      <c r="BP266" s="71">
        <v>1</v>
      </c>
      <c r="BQ266" s="71">
        <v>8</v>
      </c>
      <c r="BR266" s="71">
        <v>0</v>
      </c>
      <c r="BS266" s="71">
        <v>3</v>
      </c>
      <c r="BT266" s="71">
        <v>0</v>
      </c>
      <c r="BU266"/>
      <c r="BV266" s="70">
        <v>153.74100000000001</v>
      </c>
      <c r="BW266" s="70">
        <v>0</v>
      </c>
      <c r="BX266" s="70">
        <v>5.6619999999999999</v>
      </c>
      <c r="BY266" s="70">
        <v>0</v>
      </c>
      <c r="BZ266" s="70">
        <v>0</v>
      </c>
      <c r="CA266" s="70">
        <v>0</v>
      </c>
      <c r="CB266" s="70">
        <v>0</v>
      </c>
      <c r="CC266" s="70">
        <v>0</v>
      </c>
      <c r="CD266" s="70">
        <v>0</v>
      </c>
    </row>
    <row r="267" spans="1:82">
      <c r="A267" s="70" t="s">
        <v>2012</v>
      </c>
      <c r="B267" s="70">
        <v>24</v>
      </c>
      <c r="C267" s="70">
        <v>7</v>
      </c>
      <c r="D267" s="70">
        <v>2</v>
      </c>
      <c r="E267" s="70">
        <v>2010</v>
      </c>
      <c r="F267" s="70" t="s">
        <v>177</v>
      </c>
      <c r="G267" s="70" t="s">
        <v>2005</v>
      </c>
      <c r="H267" s="70" t="s">
        <v>2006</v>
      </c>
      <c r="I267" s="148"/>
      <c r="J267" s="71">
        <v>188.49817496740931</v>
      </c>
      <c r="K267" s="71">
        <v>13.71153495079399</v>
      </c>
      <c r="L267" s="71">
        <v>35.587705116188843</v>
      </c>
      <c r="M267" s="71">
        <v>147.46532737763479</v>
      </c>
      <c r="N267" s="71">
        <v>154.99226814223289</v>
      </c>
      <c r="O267" s="71">
        <v>120.6068058949884</v>
      </c>
      <c r="P267" s="71">
        <v>88.578826014536887</v>
      </c>
      <c r="Q267" s="71">
        <v>6.2412261866997696</v>
      </c>
      <c r="R267" s="71">
        <v>0</v>
      </c>
      <c r="S267" s="71">
        <v>10.89182201677607</v>
      </c>
      <c r="T267" s="72"/>
      <c r="U267" s="71">
        <v>13823228</v>
      </c>
      <c r="V267" s="71">
        <v>4275</v>
      </c>
      <c r="W267" s="71">
        <v>902</v>
      </c>
      <c r="X267" s="71">
        <v>32279</v>
      </c>
      <c r="Y267" s="71">
        <v>34522</v>
      </c>
      <c r="Z267" s="71">
        <v>61253</v>
      </c>
      <c r="AA267" s="71">
        <v>17383</v>
      </c>
      <c r="AB267" s="71">
        <v>102586</v>
      </c>
      <c r="AC267" s="71">
        <v>0</v>
      </c>
      <c r="AD267" s="71">
        <v>10.89182201677607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8.82</v>
      </c>
      <c r="BI267" s="71">
        <v>10.11</v>
      </c>
      <c r="BJ267" s="71">
        <v>137.06700000000001</v>
      </c>
      <c r="BK267" s="71">
        <v>0</v>
      </c>
      <c r="BL267" s="71">
        <v>17.145</v>
      </c>
      <c r="BM267" s="71">
        <v>0</v>
      </c>
      <c r="BN267" s="72"/>
      <c r="BO267" s="71">
        <v>1</v>
      </c>
      <c r="BP267" s="71">
        <v>1</v>
      </c>
      <c r="BQ267" s="71">
        <v>9</v>
      </c>
      <c r="BR267" s="71">
        <v>0</v>
      </c>
      <c r="BS267" s="71">
        <v>3</v>
      </c>
      <c r="BT267" s="71">
        <v>0</v>
      </c>
      <c r="BU267"/>
      <c r="BV267" s="70">
        <v>167.71</v>
      </c>
      <c r="BW267" s="70">
        <v>0</v>
      </c>
      <c r="BX267" s="70">
        <v>5.4320000000000004</v>
      </c>
      <c r="BY267" s="70">
        <v>0</v>
      </c>
      <c r="BZ267" s="70">
        <v>0</v>
      </c>
      <c r="CA267" s="70">
        <v>0</v>
      </c>
      <c r="CB267" s="70">
        <v>0</v>
      </c>
      <c r="CC267" s="70">
        <v>0</v>
      </c>
      <c r="CD267" s="70">
        <v>0</v>
      </c>
    </row>
    <row r="268" spans="1:82">
      <c r="A268" s="70" t="s">
        <v>2013</v>
      </c>
      <c r="B268" s="70">
        <v>25</v>
      </c>
      <c r="C268" s="70">
        <v>8</v>
      </c>
      <c r="D268" s="70">
        <v>2</v>
      </c>
      <c r="E268" s="70">
        <v>2011</v>
      </c>
      <c r="F268" s="70" t="s">
        <v>178</v>
      </c>
      <c r="G268" s="70" t="s">
        <v>2005</v>
      </c>
      <c r="H268" s="70" t="s">
        <v>2006</v>
      </c>
      <c r="I268" s="148"/>
      <c r="J268" s="71">
        <v>249.97288023411701</v>
      </c>
      <c r="K268" s="71">
        <v>18.01634139254374</v>
      </c>
      <c r="L268" s="71">
        <v>35.945334521090103</v>
      </c>
      <c r="M268" s="71">
        <v>172.13900032804071</v>
      </c>
      <c r="N268" s="71">
        <v>168.81132132433979</v>
      </c>
      <c r="O268" s="71">
        <v>119.66497761390983</v>
      </c>
      <c r="P268" s="71">
        <v>85.113473096922831</v>
      </c>
      <c r="Q268" s="71">
        <v>7.1589003884734597</v>
      </c>
      <c r="R268" s="71">
        <v>0</v>
      </c>
      <c r="S268" s="71">
        <v>14.55503478353026</v>
      </c>
      <c r="T268" s="72"/>
      <c r="U268" s="71">
        <v>15833821</v>
      </c>
      <c r="V268" s="71">
        <v>4275</v>
      </c>
      <c r="W268" s="71">
        <v>902</v>
      </c>
      <c r="X268" s="71">
        <v>32279</v>
      </c>
      <c r="Y268" s="71">
        <v>34692</v>
      </c>
      <c r="Z268" s="71">
        <v>62095</v>
      </c>
      <c r="AA268" s="71">
        <v>17200</v>
      </c>
      <c r="AB268" s="71">
        <v>102012</v>
      </c>
      <c r="AC268" s="71">
        <v>0</v>
      </c>
      <c r="AD268" s="71">
        <v>14.55503478353026</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10.191000000000001</v>
      </c>
      <c r="BI268" s="71">
        <v>10.085000000000001</v>
      </c>
      <c r="BJ268" s="71">
        <v>49.249000000000002</v>
      </c>
      <c r="BK268" s="71">
        <v>0</v>
      </c>
      <c r="BL268" s="71">
        <v>29.564999999999998</v>
      </c>
      <c r="BM268" s="71">
        <v>0</v>
      </c>
      <c r="BN268" s="72"/>
      <c r="BO268" s="71">
        <v>1</v>
      </c>
      <c r="BP268" s="71">
        <v>1</v>
      </c>
      <c r="BQ268" s="71">
        <v>8</v>
      </c>
      <c r="BR268" s="71">
        <v>0</v>
      </c>
      <c r="BS268" s="71">
        <v>5</v>
      </c>
      <c r="BT268" s="71">
        <v>0</v>
      </c>
      <c r="BU268"/>
      <c r="BV268" s="70">
        <v>88.793999999999997</v>
      </c>
      <c r="BW268" s="70">
        <v>0</v>
      </c>
      <c r="BX268" s="70">
        <v>10.295999999999999</v>
      </c>
      <c r="BY268" s="70">
        <v>0</v>
      </c>
      <c r="BZ268" s="70">
        <v>0</v>
      </c>
      <c r="CA268" s="70">
        <v>0</v>
      </c>
      <c r="CB268" s="70">
        <v>0</v>
      </c>
      <c r="CC268" s="70">
        <v>0</v>
      </c>
      <c r="CD268" s="70">
        <v>0</v>
      </c>
    </row>
    <row r="269" spans="1:82">
      <c r="A269" s="70" t="s">
        <v>2014</v>
      </c>
      <c r="B269" s="70">
        <v>26</v>
      </c>
      <c r="C269" s="70">
        <v>9</v>
      </c>
      <c r="D269" s="70">
        <v>2</v>
      </c>
      <c r="E269" s="70">
        <v>2012</v>
      </c>
      <c r="F269" s="70" t="s">
        <v>179</v>
      </c>
      <c r="G269" s="70" t="s">
        <v>2005</v>
      </c>
      <c r="H269" s="70" t="s">
        <v>2006</v>
      </c>
      <c r="I269" s="148"/>
      <c r="J269" s="71">
        <v>218.44324035308381</v>
      </c>
      <c r="K269" s="71">
        <v>18.126752045963531</v>
      </c>
      <c r="L269" s="71">
        <v>39.244807005544651</v>
      </c>
      <c r="M269" s="71">
        <v>181.38709698015779</v>
      </c>
      <c r="N269" s="71">
        <v>193.65327568869489</v>
      </c>
      <c r="O269" s="71">
        <v>120.00241853019948</v>
      </c>
      <c r="P269" s="71">
        <v>85.110018590646604</v>
      </c>
      <c r="Q269" s="71">
        <v>7.75932076455521</v>
      </c>
      <c r="R269" s="71">
        <v>0</v>
      </c>
      <c r="S269" s="71">
        <v>18.821796011755801</v>
      </c>
      <c r="T269" s="72"/>
      <c r="U269" s="71">
        <v>13707226</v>
      </c>
      <c r="V269" s="71">
        <v>4275</v>
      </c>
      <c r="W269" s="71">
        <v>902</v>
      </c>
      <c r="X269" s="71">
        <v>32279</v>
      </c>
      <c r="Y269" s="71">
        <v>35077</v>
      </c>
      <c r="Z269" s="71">
        <v>62764</v>
      </c>
      <c r="AA269" s="71">
        <v>17102</v>
      </c>
      <c r="AB269" s="71">
        <v>101767</v>
      </c>
      <c r="AC269" s="71">
        <v>0</v>
      </c>
      <c r="AD269" s="71">
        <v>18.821796011755801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12.698</v>
      </c>
      <c r="BI269" s="71">
        <v>10.763999999999999</v>
      </c>
      <c r="BJ269" s="71">
        <v>135.36500000000001</v>
      </c>
      <c r="BK269" s="71">
        <v>0</v>
      </c>
      <c r="BL269" s="71">
        <v>34.235999999999997</v>
      </c>
      <c r="BM269" s="71">
        <v>0</v>
      </c>
      <c r="BN269" s="72"/>
      <c r="BO269" s="71">
        <v>1</v>
      </c>
      <c r="BP269" s="71">
        <v>1</v>
      </c>
      <c r="BQ269" s="71">
        <v>9</v>
      </c>
      <c r="BR269" s="71">
        <v>0</v>
      </c>
      <c r="BS269" s="71">
        <v>5</v>
      </c>
      <c r="BT269" s="71">
        <v>0</v>
      </c>
      <c r="BU269"/>
      <c r="BV269" s="70">
        <v>180.57900000000001</v>
      </c>
      <c r="BW269" s="70">
        <v>0</v>
      </c>
      <c r="BX269" s="70">
        <v>12.484</v>
      </c>
      <c r="BY269" s="70">
        <v>0</v>
      </c>
      <c r="BZ269" s="70">
        <v>0</v>
      </c>
      <c r="CA269" s="70">
        <v>0</v>
      </c>
      <c r="CB269" s="70">
        <v>0</v>
      </c>
      <c r="CC269" s="70">
        <v>0</v>
      </c>
      <c r="CD269" s="70">
        <v>0</v>
      </c>
    </row>
    <row r="270" spans="1:82">
      <c r="A270" s="70" t="s">
        <v>2015</v>
      </c>
      <c r="B270" s="70">
        <v>27</v>
      </c>
      <c r="C270" s="70">
        <v>10</v>
      </c>
      <c r="D270" s="70">
        <v>2</v>
      </c>
      <c r="E270" s="70">
        <v>2013</v>
      </c>
      <c r="F270" s="70" t="s">
        <v>180</v>
      </c>
      <c r="G270" s="70" t="s">
        <v>2005</v>
      </c>
      <c r="H270" s="70" t="s">
        <v>2006</v>
      </c>
      <c r="I270" s="148"/>
      <c r="J270" s="71">
        <v>234.29666154354419</v>
      </c>
      <c r="K270" s="71">
        <v>15.613738129621639</v>
      </c>
      <c r="L270" s="71">
        <v>38.567875917675259</v>
      </c>
      <c r="M270" s="71">
        <v>180.53138762355101</v>
      </c>
      <c r="N270" s="71">
        <v>195.01331580386841</v>
      </c>
      <c r="O270" s="71">
        <v>116.24255087176124</v>
      </c>
      <c r="P270" s="71">
        <v>84.411659518256101</v>
      </c>
      <c r="Q270" s="71">
        <v>7.8570139179568104</v>
      </c>
      <c r="R270" s="71">
        <v>0</v>
      </c>
      <c r="S270" s="71">
        <v>14.99368463546778</v>
      </c>
      <c r="T270" s="72"/>
      <c r="U270" s="71">
        <v>14709337</v>
      </c>
      <c r="V270" s="71">
        <v>4275</v>
      </c>
      <c r="W270" s="71">
        <v>902</v>
      </c>
      <c r="X270" s="71">
        <v>32279</v>
      </c>
      <c r="Y270" s="71">
        <v>35268</v>
      </c>
      <c r="Z270" s="71">
        <v>63512</v>
      </c>
      <c r="AA270" s="71">
        <v>16898</v>
      </c>
      <c r="AB270" s="71">
        <v>101571</v>
      </c>
      <c r="AC270" s="71">
        <v>0</v>
      </c>
      <c r="AD270" s="71">
        <v>14.99368463546778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13.34</v>
      </c>
      <c r="BI270" s="71">
        <v>10.444000000000001</v>
      </c>
      <c r="BJ270" s="71">
        <v>123.577</v>
      </c>
      <c r="BK270" s="71">
        <v>0</v>
      </c>
      <c r="BL270" s="71">
        <v>34.853999999999999</v>
      </c>
      <c r="BM270" s="71">
        <v>0</v>
      </c>
      <c r="BN270" s="72"/>
      <c r="BO270" s="71">
        <v>1</v>
      </c>
      <c r="BP270" s="71">
        <v>1</v>
      </c>
      <c r="BQ270" s="71">
        <v>9</v>
      </c>
      <c r="BR270" s="71">
        <v>0</v>
      </c>
      <c r="BS270" s="71">
        <v>5</v>
      </c>
      <c r="BT270" s="71">
        <v>0</v>
      </c>
      <c r="BU270"/>
      <c r="BV270" s="70">
        <v>169.61500000000001</v>
      </c>
      <c r="BW270" s="70">
        <v>0</v>
      </c>
      <c r="BX270" s="70">
        <v>12.6</v>
      </c>
      <c r="BY270" s="70">
        <v>0</v>
      </c>
      <c r="BZ270" s="70">
        <v>0</v>
      </c>
      <c r="CA270" s="70">
        <v>0</v>
      </c>
      <c r="CB270" s="70">
        <v>0</v>
      </c>
      <c r="CC270" s="70">
        <v>0</v>
      </c>
      <c r="CD270" s="70">
        <v>0</v>
      </c>
    </row>
    <row r="271" spans="1:82">
      <c r="A271" s="70" t="s">
        <v>2016</v>
      </c>
      <c r="B271" s="70">
        <v>28</v>
      </c>
      <c r="C271" s="70">
        <v>11</v>
      </c>
      <c r="D271" s="70">
        <v>2</v>
      </c>
      <c r="E271" s="70">
        <v>2014</v>
      </c>
      <c r="F271" s="70" t="s">
        <v>181</v>
      </c>
      <c r="G271" s="70" t="s">
        <v>2005</v>
      </c>
      <c r="H271" s="70" t="s">
        <v>2006</v>
      </c>
      <c r="I271" s="148"/>
      <c r="J271" s="71">
        <v>215.74140719248871</v>
      </c>
      <c r="K271" s="71">
        <v>14.79527016030222</v>
      </c>
      <c r="L271" s="71">
        <v>27.792408960405819</v>
      </c>
      <c r="M271" s="71">
        <v>169.27668145932071</v>
      </c>
      <c r="N271" s="71">
        <v>170.86089890102801</v>
      </c>
      <c r="O271" s="71">
        <v>111.04444794756402</v>
      </c>
      <c r="P271" s="71">
        <v>83.795939330012104</v>
      </c>
      <c r="Q271" s="71">
        <v>7.4987047659791202</v>
      </c>
      <c r="R271" s="71">
        <v>0</v>
      </c>
      <c r="S271" s="71">
        <v>16.280764554958441</v>
      </c>
      <c r="T271" s="72"/>
      <c r="U271" s="71">
        <v>15333213</v>
      </c>
      <c r="V271" s="71">
        <v>3743</v>
      </c>
      <c r="W271" s="71">
        <v>887</v>
      </c>
      <c r="X271" s="71">
        <v>31272</v>
      </c>
      <c r="Y271" s="71">
        <v>35572</v>
      </c>
      <c r="Z271" s="71">
        <v>63901</v>
      </c>
      <c r="AA271" s="71">
        <v>16688</v>
      </c>
      <c r="AB271" s="71">
        <v>101037</v>
      </c>
      <c r="AC271" s="71">
        <v>0</v>
      </c>
      <c r="AD271" s="71">
        <v>16.280764554958441</v>
      </c>
      <c r="AE271" s="72"/>
      <c r="AF271" s="71"/>
      <c r="AG271" s="71"/>
      <c r="AH271" s="71"/>
      <c r="AI271" s="71"/>
      <c r="AJ271" s="71"/>
      <c r="AK271" s="71"/>
      <c r="AL271" s="71"/>
      <c r="AM271" s="71"/>
      <c r="AN271" s="71"/>
      <c r="AO271" s="71"/>
      <c r="AP271" s="71"/>
      <c r="AQ271" s="72"/>
      <c r="AR271" s="71">
        <v>701</v>
      </c>
      <c r="AS271" s="71">
        <v>73</v>
      </c>
      <c r="AT271" s="71">
        <v>2</v>
      </c>
      <c r="AU271" s="71">
        <v>1</v>
      </c>
      <c r="AV271" s="71">
        <v>0</v>
      </c>
      <c r="AW271" s="71">
        <v>0</v>
      </c>
      <c r="AX271" s="71"/>
      <c r="AY271" s="72"/>
      <c r="AZ271" s="71">
        <v>2851.8</v>
      </c>
      <c r="BA271" s="71">
        <v>3975.3</v>
      </c>
      <c r="BB271" s="71">
        <v>2630</v>
      </c>
      <c r="BC271" s="71">
        <v>750</v>
      </c>
      <c r="BD271" s="71">
        <v>0</v>
      </c>
      <c r="BE271" s="71">
        <v>0</v>
      </c>
      <c r="BF271" s="71"/>
      <c r="BG271" s="72"/>
      <c r="BH271" s="71">
        <v>10.571</v>
      </c>
      <c r="BI271" s="71">
        <v>13.789</v>
      </c>
      <c r="BJ271" s="71">
        <v>102.876</v>
      </c>
      <c r="BK271" s="71">
        <v>0</v>
      </c>
      <c r="BL271" s="71">
        <v>32.483000000000004</v>
      </c>
      <c r="BM271" s="71">
        <v>0</v>
      </c>
      <c r="BN271" s="72"/>
      <c r="BO271" s="71">
        <v>1</v>
      </c>
      <c r="BP271" s="71">
        <v>2</v>
      </c>
      <c r="BQ271" s="71">
        <v>9</v>
      </c>
      <c r="BR271" s="71">
        <v>0</v>
      </c>
      <c r="BS271" s="71">
        <v>5</v>
      </c>
      <c r="BT271" s="71">
        <v>0</v>
      </c>
      <c r="BU271"/>
      <c r="BV271" s="70">
        <v>148.768</v>
      </c>
      <c r="BW271" s="70">
        <v>0</v>
      </c>
      <c r="BX271" s="70">
        <v>10.951000000000001</v>
      </c>
      <c r="BY271" s="70">
        <v>0</v>
      </c>
      <c r="BZ271" s="70">
        <v>0</v>
      </c>
      <c r="CA271" s="70">
        <v>0</v>
      </c>
      <c r="CB271" s="70">
        <v>0</v>
      </c>
      <c r="CC271" s="70">
        <v>0</v>
      </c>
      <c r="CD271" s="70">
        <v>0</v>
      </c>
    </row>
    <row r="272" spans="1:82">
      <c r="A272" s="70" t="s">
        <v>2017</v>
      </c>
      <c r="B272" s="70">
        <v>29</v>
      </c>
      <c r="C272" s="70">
        <v>12</v>
      </c>
      <c r="D272" s="70">
        <v>2</v>
      </c>
      <c r="E272" s="70">
        <v>2015</v>
      </c>
      <c r="F272" s="70" t="s">
        <v>182</v>
      </c>
      <c r="G272" s="70" t="s">
        <v>2005</v>
      </c>
      <c r="H272" s="70" t="s">
        <v>2006</v>
      </c>
      <c r="I272" s="148"/>
      <c r="J272" s="71">
        <v>205.0506323764524</v>
      </c>
      <c r="K272" s="71">
        <v>14.95698796128703</v>
      </c>
      <c r="L272" s="71">
        <v>29.527868400355459</v>
      </c>
      <c r="M272" s="71">
        <v>141.55602196123041</v>
      </c>
      <c r="N272" s="71">
        <v>160.7992517118513</v>
      </c>
      <c r="O272" s="71">
        <v>110.40592341758361</v>
      </c>
      <c r="P272" s="71">
        <v>82.38470593541247</v>
      </c>
      <c r="Q272" s="71">
        <v>7.2882197947730498</v>
      </c>
      <c r="R272" s="71">
        <v>0</v>
      </c>
      <c r="S272" s="71">
        <v>17.519358279266871</v>
      </c>
      <c r="T272" s="72"/>
      <c r="U272" s="71">
        <v>16204956</v>
      </c>
      <c r="V272" s="71">
        <v>3743</v>
      </c>
      <c r="W272" s="71">
        <v>887</v>
      </c>
      <c r="X272" s="71">
        <v>31272</v>
      </c>
      <c r="Y272" s="71">
        <v>35837</v>
      </c>
      <c r="Z272" s="71">
        <v>64145</v>
      </c>
      <c r="AA272" s="71">
        <v>16394</v>
      </c>
      <c r="AB272" s="71">
        <v>100314</v>
      </c>
      <c r="AC272" s="71">
        <v>0</v>
      </c>
      <c r="AD272" s="71">
        <v>17.519358279266871</v>
      </c>
      <c r="AE272" s="72"/>
      <c r="AF272" s="71">
        <v>176066998.97694901</v>
      </c>
      <c r="AG272" s="71">
        <v>10077944.845229439</v>
      </c>
      <c r="AH272" s="71">
        <v>6004628.7304548044</v>
      </c>
      <c r="AI272" s="71">
        <v>188365512.70129469</v>
      </c>
      <c r="AJ272" s="71">
        <v>196467345.3436645</v>
      </c>
      <c r="AK272" s="71">
        <v>0</v>
      </c>
      <c r="AL272" s="71">
        <v>0</v>
      </c>
      <c r="AM272" s="71">
        <v>13747612.898596641</v>
      </c>
      <c r="AN272" s="71">
        <v>0</v>
      </c>
      <c r="AO272" s="71">
        <v>0</v>
      </c>
      <c r="AP272" s="71">
        <v>590730043.49618912</v>
      </c>
      <c r="AQ272" s="72"/>
      <c r="AR272" s="71">
        <v>774</v>
      </c>
      <c r="AS272" s="71">
        <v>116</v>
      </c>
      <c r="AT272" s="71">
        <v>2</v>
      </c>
      <c r="AU272" s="71">
        <v>1</v>
      </c>
      <c r="AV272" s="71">
        <v>0</v>
      </c>
      <c r="AW272" s="71">
        <v>0</v>
      </c>
      <c r="AX272" s="71"/>
      <c r="AY272" s="72"/>
      <c r="AZ272" s="71">
        <v>3218.1</v>
      </c>
      <c r="BA272" s="71">
        <v>6280.8</v>
      </c>
      <c r="BB272" s="71">
        <v>2630</v>
      </c>
      <c r="BC272" s="71">
        <v>750</v>
      </c>
      <c r="BD272" s="71">
        <v>0</v>
      </c>
      <c r="BE272" s="71">
        <v>0</v>
      </c>
      <c r="BF272" s="71"/>
      <c r="BG272" s="72"/>
      <c r="BH272" s="71">
        <v>11.625999999999999</v>
      </c>
      <c r="BI272" s="71">
        <v>10.715</v>
      </c>
      <c r="BJ272" s="71">
        <v>95.302999999999997</v>
      </c>
      <c r="BK272" s="71">
        <v>0</v>
      </c>
      <c r="BL272" s="71">
        <v>37.082999999999998</v>
      </c>
      <c r="BM272" s="71">
        <v>0</v>
      </c>
      <c r="BN272" s="72"/>
      <c r="BO272" s="71">
        <v>1</v>
      </c>
      <c r="BP272" s="71">
        <v>1</v>
      </c>
      <c r="BQ272" s="71">
        <v>7</v>
      </c>
      <c r="BR272" s="71">
        <v>0</v>
      </c>
      <c r="BS272" s="71">
        <v>6</v>
      </c>
      <c r="BT272" s="71">
        <v>0</v>
      </c>
      <c r="BU272"/>
      <c r="BV272" s="70">
        <v>141.97900000000001</v>
      </c>
      <c r="BW272" s="70">
        <v>0</v>
      </c>
      <c r="BX272" s="70">
        <v>12.747999999999999</v>
      </c>
      <c r="BY272" s="70">
        <v>0</v>
      </c>
      <c r="BZ272" s="70">
        <v>0</v>
      </c>
      <c r="CA272" s="70">
        <v>0</v>
      </c>
      <c r="CB272" s="70">
        <v>0</v>
      </c>
      <c r="CC272" s="70">
        <v>0</v>
      </c>
      <c r="CD272" s="70">
        <v>0</v>
      </c>
    </row>
    <row r="273" spans="1:82">
      <c r="A273" s="70" t="s">
        <v>2018</v>
      </c>
      <c r="B273" s="70">
        <v>30</v>
      </c>
      <c r="C273" s="70">
        <v>13</v>
      </c>
      <c r="D273" s="70">
        <v>2</v>
      </c>
      <c r="E273" s="70">
        <v>2016</v>
      </c>
      <c r="F273" s="70" t="s">
        <v>155</v>
      </c>
      <c r="G273" s="1064" t="s">
        <v>2005</v>
      </c>
      <c r="H273" s="70" t="s">
        <v>2006</v>
      </c>
      <c r="I273" s="148"/>
      <c r="J273" s="71">
        <v>202.13829172217783</v>
      </c>
      <c r="K273" s="71">
        <v>12.755890680507987</v>
      </c>
      <c r="L273" s="71">
        <v>38.003501636326163</v>
      </c>
      <c r="M273" s="71">
        <v>137.67354534103868</v>
      </c>
      <c r="N273" s="71">
        <v>151.89177116300144</v>
      </c>
      <c r="O273" s="71">
        <v>109.6297080129909</v>
      </c>
      <c r="P273" s="71">
        <v>81.101786523341516</v>
      </c>
      <c r="Q273" s="71">
        <v>7.0420131767752165</v>
      </c>
      <c r="R273" s="71">
        <v>0</v>
      </c>
      <c r="S273" s="71">
        <v>16.65427358152672</v>
      </c>
      <c r="T273" s="72"/>
      <c r="U273" s="71">
        <v>15580705</v>
      </c>
      <c r="V273" s="71">
        <v>3743</v>
      </c>
      <c r="W273" s="71">
        <v>887</v>
      </c>
      <c r="X273" s="71">
        <v>31272</v>
      </c>
      <c r="Y273" s="71">
        <v>36129</v>
      </c>
      <c r="Z273" s="71">
        <v>64477</v>
      </c>
      <c r="AA273" s="71">
        <v>16692</v>
      </c>
      <c r="AB273" s="71">
        <v>99700</v>
      </c>
      <c r="AC273" s="71">
        <v>0</v>
      </c>
      <c r="AD273" s="71">
        <v>16.65427358152672</v>
      </c>
      <c r="AE273" s="72"/>
      <c r="AF273" s="71">
        <v>174570747.97074321</v>
      </c>
      <c r="AG273" s="71">
        <v>8220855.870966278</v>
      </c>
      <c r="AH273" s="71">
        <v>5985743.0445358707</v>
      </c>
      <c r="AI273" s="71">
        <v>193026214.7678681</v>
      </c>
      <c r="AJ273" s="71">
        <v>178454221.20782569</v>
      </c>
      <c r="AK273" s="71">
        <v>0</v>
      </c>
      <c r="AL273" s="71">
        <v>0</v>
      </c>
      <c r="AM273" s="71">
        <v>13674081.947265999</v>
      </c>
      <c r="AN273" s="71">
        <v>0</v>
      </c>
      <c r="AO273" s="71">
        <v>0</v>
      </c>
      <c r="AP273" s="71">
        <v>573931864.80920517</v>
      </c>
      <c r="AQ273" s="72"/>
      <c r="AR273" s="71">
        <v>844</v>
      </c>
      <c r="AS273" s="71">
        <v>140</v>
      </c>
      <c r="AT273" s="71">
        <v>1</v>
      </c>
      <c r="AU273" s="71">
        <v>1</v>
      </c>
      <c r="AV273" s="71">
        <v>0</v>
      </c>
      <c r="AW273" s="71">
        <v>0</v>
      </c>
      <c r="AX273" s="71"/>
      <c r="AY273" s="72"/>
      <c r="AZ273" s="71">
        <v>3588.7</v>
      </c>
      <c r="BA273" s="71">
        <v>7086.2000000000007</v>
      </c>
      <c r="BB273" s="71">
        <v>1920</v>
      </c>
      <c r="BC273" s="71">
        <v>750</v>
      </c>
      <c r="BD273" s="71">
        <v>0</v>
      </c>
      <c r="BE273" s="71">
        <v>0</v>
      </c>
      <c r="BF273" s="71"/>
      <c r="BG273" s="72"/>
      <c r="BH273" s="71">
        <v>11.45</v>
      </c>
      <c r="BI273" s="71">
        <v>10.481999999999999</v>
      </c>
      <c r="BJ273" s="71">
        <v>149.06299999999999</v>
      </c>
      <c r="BK273" s="71">
        <v>0</v>
      </c>
      <c r="BL273" s="71">
        <v>36.573999999999998</v>
      </c>
      <c r="BM273" s="71">
        <v>0</v>
      </c>
      <c r="BN273" s="72"/>
      <c r="BO273" s="71">
        <v>1</v>
      </c>
      <c r="BP273" s="71">
        <v>1</v>
      </c>
      <c r="BQ273" s="71">
        <v>10</v>
      </c>
      <c r="BR273" s="71">
        <v>0</v>
      </c>
      <c r="BS273" s="71">
        <v>6</v>
      </c>
      <c r="BT273" s="71">
        <v>0</v>
      </c>
      <c r="BU273"/>
      <c r="BV273" s="70">
        <v>194.81</v>
      </c>
      <c r="BW273" s="70">
        <v>0</v>
      </c>
      <c r="BX273" s="70">
        <v>12.759</v>
      </c>
      <c r="BY273" s="70">
        <v>0</v>
      </c>
      <c r="BZ273" s="70">
        <v>0</v>
      </c>
      <c r="CA273" s="70">
        <v>0</v>
      </c>
      <c r="CB273" s="70">
        <v>0</v>
      </c>
      <c r="CC273" s="70">
        <v>0</v>
      </c>
      <c r="CD273" s="70">
        <v>0</v>
      </c>
    </row>
    <row r="274" spans="1:82">
      <c r="A274" s="70" t="s">
        <v>2019</v>
      </c>
      <c r="B274" s="70">
        <v>31</v>
      </c>
      <c r="C274" s="70">
        <v>14</v>
      </c>
      <c r="D274" s="70">
        <v>2</v>
      </c>
      <c r="E274" s="70">
        <v>2017</v>
      </c>
      <c r="F274" s="70" t="s">
        <v>156</v>
      </c>
      <c r="G274" s="1064" t="s">
        <v>2005</v>
      </c>
      <c r="H274" s="70" t="s">
        <v>2006</v>
      </c>
      <c r="I274" s="148"/>
      <c r="J274" s="71">
        <v>171.15470319203493</v>
      </c>
      <c r="K274" s="71">
        <v>13.050517373853989</v>
      </c>
      <c r="L274" s="71">
        <v>34.236511492971076</v>
      </c>
      <c r="M274" s="71">
        <v>132.65637098428451</v>
      </c>
      <c r="N274" s="71">
        <v>162.22941652272931</v>
      </c>
      <c r="O274" s="71">
        <v>108.17866689009534</v>
      </c>
      <c r="P274" s="71">
        <v>79.849360285281435</v>
      </c>
      <c r="Q274" s="71">
        <v>6.7559609284966999</v>
      </c>
      <c r="R274" s="71">
        <v>0</v>
      </c>
      <c r="S274" s="71">
        <v>15.923780900715753</v>
      </c>
      <c r="T274" s="72"/>
      <c r="U274" s="71">
        <v>14088023</v>
      </c>
      <c r="V274" s="71">
        <v>3743</v>
      </c>
      <c r="W274" s="71">
        <v>887</v>
      </c>
      <c r="X274" s="71">
        <v>31272</v>
      </c>
      <c r="Y274" s="71">
        <v>36408</v>
      </c>
      <c r="Z274" s="71">
        <v>64679</v>
      </c>
      <c r="AA274" s="71">
        <v>16539</v>
      </c>
      <c r="AB274" s="71">
        <v>98912</v>
      </c>
      <c r="AC274" s="71">
        <v>0</v>
      </c>
      <c r="AD274" s="71">
        <v>15.92378090071575</v>
      </c>
      <c r="AE274" s="72"/>
      <c r="AF274" s="71">
        <v>152906190.74703261</v>
      </c>
      <c r="AG274" s="71">
        <v>9358909.4051694013</v>
      </c>
      <c r="AH274" s="71">
        <v>7247639.8301038481</v>
      </c>
      <c r="AI274" s="71">
        <v>198426841.08828381</v>
      </c>
      <c r="AJ274" s="71">
        <v>191913549.171103</v>
      </c>
      <c r="AK274" s="71">
        <v>0</v>
      </c>
      <c r="AL274" s="71">
        <v>0</v>
      </c>
      <c r="AM274" s="71">
        <v>13587233.04973604</v>
      </c>
      <c r="AN274" s="71">
        <v>0</v>
      </c>
      <c r="AO274" s="71">
        <v>0</v>
      </c>
      <c r="AP274" s="71">
        <v>573440363.29142869</v>
      </c>
      <c r="AQ274" s="72"/>
      <c r="AR274" s="71">
        <v>916</v>
      </c>
      <c r="AS274" s="71">
        <v>153</v>
      </c>
      <c r="AT274" s="71">
        <v>1</v>
      </c>
      <c r="AU274" s="71">
        <v>1</v>
      </c>
      <c r="AV274" s="71">
        <v>0</v>
      </c>
      <c r="AW274" s="71">
        <v>0</v>
      </c>
      <c r="AX274" s="71"/>
      <c r="AY274" s="72"/>
      <c r="AZ274" s="71">
        <v>3999.5</v>
      </c>
      <c r="BA274" s="71">
        <v>7362.9000000000005</v>
      </c>
      <c r="BB274" s="71">
        <v>1920</v>
      </c>
      <c r="BC274" s="71">
        <v>750</v>
      </c>
      <c r="BD274" s="71">
        <v>0</v>
      </c>
      <c r="BE274" s="71">
        <v>0</v>
      </c>
      <c r="BF274" s="71"/>
      <c r="BG274" s="72"/>
      <c r="BH274" s="71">
        <v>11.282</v>
      </c>
      <c r="BI274" s="71">
        <v>11.346</v>
      </c>
      <c r="BJ274" s="71">
        <v>128.67400000000001</v>
      </c>
      <c r="BK274" s="71">
        <v>0</v>
      </c>
      <c r="BL274" s="71">
        <v>35.089999999999996</v>
      </c>
      <c r="BM274" s="71">
        <v>0</v>
      </c>
      <c r="BN274" s="72"/>
      <c r="BO274" s="71">
        <v>1</v>
      </c>
      <c r="BP274" s="71">
        <v>1</v>
      </c>
      <c r="BQ274" s="71">
        <v>9</v>
      </c>
      <c r="BR274" s="71">
        <v>0</v>
      </c>
      <c r="BS274" s="71">
        <v>6</v>
      </c>
      <c r="BT274" s="71">
        <v>0</v>
      </c>
      <c r="BU274"/>
      <c r="BV274" s="70">
        <v>174.304</v>
      </c>
      <c r="BW274" s="70">
        <v>0</v>
      </c>
      <c r="BX274" s="70">
        <v>12.087999999999999</v>
      </c>
      <c r="BY274" s="70">
        <v>0</v>
      </c>
      <c r="BZ274" s="70">
        <v>0</v>
      </c>
      <c r="CA274" s="70">
        <v>0</v>
      </c>
      <c r="CB274" s="70">
        <v>0</v>
      </c>
      <c r="CC274" s="70">
        <v>0</v>
      </c>
      <c r="CD274" s="70">
        <v>0</v>
      </c>
    </row>
    <row r="275" spans="1:82">
      <c r="A275" s="70" t="s">
        <v>2020</v>
      </c>
      <c r="B275" s="70">
        <v>32</v>
      </c>
      <c r="C275" s="70">
        <v>15</v>
      </c>
      <c r="D275" s="70">
        <v>2</v>
      </c>
      <c r="E275" s="70">
        <v>2018</v>
      </c>
      <c r="F275" s="70" t="s">
        <v>183</v>
      </c>
      <c r="G275" s="70" t="s">
        <v>2005</v>
      </c>
      <c r="H275" s="70" t="s">
        <v>2006</v>
      </c>
      <c r="I275" s="148"/>
      <c r="J275" s="71">
        <v>179.03950155740336</v>
      </c>
      <c r="K275" s="71">
        <v>11.950111392859503</v>
      </c>
      <c r="L275" s="71">
        <v>31.899767131027666</v>
      </c>
      <c r="M275" s="71">
        <v>129.44664548153708</v>
      </c>
      <c r="N275" s="71">
        <v>152.70896396800515</v>
      </c>
      <c r="O275" s="71">
        <v>106.45147480111193</v>
      </c>
      <c r="P275" s="71">
        <v>79.040181144700128</v>
      </c>
      <c r="Q275" s="71">
        <v>6.2111315287593802</v>
      </c>
      <c r="R275" s="71">
        <v>0</v>
      </c>
      <c r="S275" s="71">
        <v>15.370597318310887</v>
      </c>
      <c r="T275" s="72"/>
      <c r="U275" s="71">
        <v>14774762</v>
      </c>
      <c r="V275" s="71">
        <v>3743</v>
      </c>
      <c r="W275" s="71">
        <v>887</v>
      </c>
      <c r="X275" s="71">
        <v>31272</v>
      </c>
      <c r="Y275" s="71">
        <v>36581</v>
      </c>
      <c r="Z275" s="71">
        <v>64865</v>
      </c>
      <c r="AA275" s="71">
        <v>16536</v>
      </c>
      <c r="AB275" s="71">
        <v>97997</v>
      </c>
      <c r="AC275" s="71">
        <v>0</v>
      </c>
      <c r="AD275" s="71">
        <v>15.370597318310891</v>
      </c>
      <c r="AE275" s="72"/>
      <c r="AF275" s="71">
        <v>159725282.0913108</v>
      </c>
      <c r="AG275" s="71">
        <v>8207154.524365521</v>
      </c>
      <c r="AH275" s="71">
        <v>6853328.1987098511</v>
      </c>
      <c r="AI275" s="71">
        <v>187622799.16975549</v>
      </c>
      <c r="AJ275" s="71">
        <v>189738186.9001666</v>
      </c>
      <c r="AK275" s="71">
        <v>0</v>
      </c>
      <c r="AL275" s="71">
        <v>0</v>
      </c>
      <c r="AM275" s="71">
        <v>13489395.89640945</v>
      </c>
      <c r="AN275" s="71">
        <v>0</v>
      </c>
      <c r="AO275" s="71">
        <v>0</v>
      </c>
      <c r="AP275" s="71">
        <v>565636146.78071761</v>
      </c>
      <c r="AQ275" s="72"/>
      <c r="AR275" s="71">
        <v>974</v>
      </c>
      <c r="AS275" s="71">
        <v>178</v>
      </c>
      <c r="AT275" s="71">
        <v>1</v>
      </c>
      <c r="AU275" s="71">
        <v>1</v>
      </c>
      <c r="AV275" s="71">
        <v>0</v>
      </c>
      <c r="AW275" s="71">
        <v>0</v>
      </c>
      <c r="AX275" s="71"/>
      <c r="AY275" s="72"/>
      <c r="AZ275" s="71">
        <v>4304.8</v>
      </c>
      <c r="BA275" s="71">
        <v>8080.1</v>
      </c>
      <c r="BB275" s="71">
        <v>1920</v>
      </c>
      <c r="BC275" s="71">
        <v>750</v>
      </c>
      <c r="BD275" s="71">
        <v>0</v>
      </c>
      <c r="BE275" s="71">
        <v>0</v>
      </c>
      <c r="BF275" s="71"/>
      <c r="BG275" s="72"/>
      <c r="BH275" s="71">
        <v>10.33</v>
      </c>
      <c r="BI275" s="71">
        <v>12.105</v>
      </c>
      <c r="BJ275" s="71">
        <v>118.46299999999999</v>
      </c>
      <c r="BK275" s="71">
        <v>0</v>
      </c>
      <c r="BL275" s="71">
        <v>44.704000000000001</v>
      </c>
      <c r="BM275" s="71">
        <v>0</v>
      </c>
      <c r="BN275" s="72"/>
      <c r="BO275" s="71">
        <v>1</v>
      </c>
      <c r="BP275" s="71">
        <v>1</v>
      </c>
      <c r="BQ275" s="71">
        <v>9</v>
      </c>
      <c r="BR275" s="71">
        <v>0</v>
      </c>
      <c r="BS275" s="71">
        <v>7</v>
      </c>
      <c r="BT275" s="71">
        <v>0</v>
      </c>
      <c r="BU275"/>
      <c r="BV275" s="70">
        <v>164.02500000000001</v>
      </c>
      <c r="BW275" s="70">
        <v>0</v>
      </c>
      <c r="BX275" s="70">
        <v>21.577000000000002</v>
      </c>
      <c r="BY275" s="70">
        <v>0</v>
      </c>
      <c r="BZ275" s="70">
        <v>0</v>
      </c>
      <c r="CA275" s="70">
        <v>0</v>
      </c>
      <c r="CB275" s="70">
        <v>0</v>
      </c>
      <c r="CC275" s="70">
        <v>0</v>
      </c>
      <c r="CD275" s="70">
        <v>0</v>
      </c>
    </row>
    <row r="276" spans="1:82">
      <c r="A276" s="70" t="s">
        <v>2021</v>
      </c>
      <c r="B276" s="70">
        <v>33</v>
      </c>
      <c r="C276" s="70">
        <v>16</v>
      </c>
      <c r="D276" s="70">
        <v>2</v>
      </c>
      <c r="E276" s="70">
        <v>2019</v>
      </c>
      <c r="F276" s="70" t="s">
        <v>158</v>
      </c>
      <c r="G276" s="70" t="s">
        <v>2005</v>
      </c>
      <c r="H276" s="70" t="s">
        <v>2006</v>
      </c>
      <c r="I276" s="148"/>
      <c r="J276" s="71">
        <v>175.85386161011422</v>
      </c>
      <c r="K276" s="71">
        <v>13.460676291989159</v>
      </c>
      <c r="L276" s="71">
        <v>32.199760496372853</v>
      </c>
      <c r="M276" s="71">
        <v>131.33077895379787</v>
      </c>
      <c r="N276" s="71">
        <v>147.69630519393752</v>
      </c>
      <c r="O276" s="71">
        <v>103.28926218802485</v>
      </c>
      <c r="P276" s="71">
        <v>75.932811868668296</v>
      </c>
      <c r="Q276" s="71">
        <v>5.9878660227909197</v>
      </c>
      <c r="R276" s="71">
        <v>0</v>
      </c>
      <c r="S276" s="71">
        <v>15.397589849664239</v>
      </c>
      <c r="T276" s="72"/>
      <c r="U276" s="71">
        <v>15421329</v>
      </c>
      <c r="V276" s="71">
        <v>3743</v>
      </c>
      <c r="W276" s="71">
        <v>887</v>
      </c>
      <c r="X276" s="71">
        <v>31272</v>
      </c>
      <c r="Y276" s="71">
        <v>36726</v>
      </c>
      <c r="Z276" s="71">
        <v>64666</v>
      </c>
      <c r="AA276" s="71">
        <v>15767</v>
      </c>
      <c r="AB276" s="71">
        <v>97032</v>
      </c>
      <c r="AC276" s="71">
        <v>0</v>
      </c>
      <c r="AD276" s="71">
        <v>15.397589849664239</v>
      </c>
      <c r="AE276" s="72"/>
      <c r="AF276" s="71">
        <v>153451959.73903981</v>
      </c>
      <c r="AG276" s="71">
        <v>7997458.3838552153</v>
      </c>
      <c r="AH276" s="71">
        <v>7248210.0213995324</v>
      </c>
      <c r="AI276" s="71">
        <v>193764014.8635228</v>
      </c>
      <c r="AJ276" s="71">
        <v>184245875.94616911</v>
      </c>
      <c r="AK276" s="71">
        <v>0</v>
      </c>
      <c r="AL276" s="71">
        <v>0</v>
      </c>
      <c r="AM276" s="71">
        <v>13215027.943495084</v>
      </c>
      <c r="AN276" s="71">
        <v>0</v>
      </c>
      <c r="AO276" s="71">
        <v>0</v>
      </c>
      <c r="AP276" s="71">
        <v>559922546.89748156</v>
      </c>
      <c r="AQ276" s="72"/>
      <c r="AR276" s="71">
        <v>1044</v>
      </c>
      <c r="AS276" s="71">
        <v>199</v>
      </c>
      <c r="AT276" s="71">
        <v>1</v>
      </c>
      <c r="AU276" s="71">
        <v>1</v>
      </c>
      <c r="AV276" s="71">
        <v>0</v>
      </c>
      <c r="AW276" s="71">
        <v>1</v>
      </c>
      <c r="AX276" s="71"/>
      <c r="AY276" s="72"/>
      <c r="AZ276" s="71">
        <v>4688</v>
      </c>
      <c r="BA276" s="71">
        <v>8575.7999999999993</v>
      </c>
      <c r="BB276" s="71">
        <v>1920</v>
      </c>
      <c r="BC276" s="71">
        <v>750</v>
      </c>
      <c r="BD276" s="71">
        <v>0</v>
      </c>
      <c r="BE276" s="71">
        <v>1140</v>
      </c>
      <c r="BF276" s="71"/>
      <c r="BG276" s="72"/>
      <c r="BH276" s="71">
        <v>10.708</v>
      </c>
      <c r="BI276" s="71">
        <v>12.076000000000001</v>
      </c>
      <c r="BJ276" s="71">
        <v>119.386</v>
      </c>
      <c r="BK276" s="71">
        <v>0</v>
      </c>
      <c r="BL276" s="71">
        <v>35.722999999999999</v>
      </c>
      <c r="BM276" s="71">
        <v>0</v>
      </c>
      <c r="BN276" s="72"/>
      <c r="BO276" s="71">
        <v>1</v>
      </c>
      <c r="BP276" s="71">
        <v>1</v>
      </c>
      <c r="BQ276" s="71">
        <v>9</v>
      </c>
      <c r="BR276" s="71">
        <v>0</v>
      </c>
      <c r="BS276" s="71">
        <v>6</v>
      </c>
      <c r="BT276" s="71">
        <v>0</v>
      </c>
      <c r="BU276"/>
      <c r="BV276" s="70">
        <v>165.209</v>
      </c>
      <c r="BW276" s="70">
        <v>0</v>
      </c>
      <c r="BX276" s="70">
        <v>12.683999999999999</v>
      </c>
      <c r="BY276" s="70">
        <v>0</v>
      </c>
      <c r="BZ276" s="70">
        <v>0</v>
      </c>
      <c r="CA276" s="70">
        <v>0</v>
      </c>
      <c r="CB276" s="70">
        <v>0</v>
      </c>
      <c r="CC276" s="70">
        <v>0</v>
      </c>
      <c r="CD276" s="70">
        <v>0</v>
      </c>
    </row>
    <row r="277" spans="1:82">
      <c r="A277" s="70" t="s">
        <v>2022</v>
      </c>
      <c r="B277" s="70">
        <v>34</v>
      </c>
      <c r="C277" s="70">
        <v>17</v>
      </c>
      <c r="D277" s="70">
        <v>2</v>
      </c>
      <c r="E277" s="70">
        <v>2020</v>
      </c>
      <c r="F277" s="70" t="s">
        <v>159</v>
      </c>
      <c r="G277" s="70" t="s">
        <v>2005</v>
      </c>
      <c r="H277" s="70" t="s">
        <v>2006</v>
      </c>
      <c r="I277" s="148"/>
      <c r="J277" s="71">
        <v>166.48541198173939</v>
      </c>
      <c r="K277" s="71">
        <v>13.940517067401878</v>
      </c>
      <c r="L277" s="71">
        <v>45.002146122900164</v>
      </c>
      <c r="M277" s="71">
        <v>113.74248571122713</v>
      </c>
      <c r="N277" s="71">
        <v>139.10547533548555</v>
      </c>
      <c r="O277" s="71">
        <v>90.690518772598423</v>
      </c>
      <c r="P277" s="71">
        <v>70.83702176781</v>
      </c>
      <c r="Q277" s="71">
        <v>5.6741441770184498</v>
      </c>
      <c r="R277" s="71">
        <v>0</v>
      </c>
      <c r="S277" s="71">
        <v>17.498040066322449</v>
      </c>
      <c r="T277" s="72"/>
      <c r="U277" s="71">
        <v>15441900</v>
      </c>
      <c r="V277" s="71">
        <v>3507</v>
      </c>
      <c r="W277" s="71">
        <v>1310</v>
      </c>
      <c r="X277" s="71">
        <v>30636</v>
      </c>
      <c r="Y277" s="71">
        <v>37017</v>
      </c>
      <c r="Z277" s="71">
        <v>64805</v>
      </c>
      <c r="AA277" s="71">
        <v>15634</v>
      </c>
      <c r="AB277" s="71">
        <v>96236</v>
      </c>
      <c r="AC277" s="71">
        <v>0</v>
      </c>
      <c r="AD277" s="71">
        <v>17.498040066322449</v>
      </c>
      <c r="AE277" s="72"/>
      <c r="AF277" s="71">
        <v>149166618.8224276</v>
      </c>
      <c r="AG277" s="71">
        <v>7916461.7822208228</v>
      </c>
      <c r="AH277" s="71">
        <v>10398905.314026624</v>
      </c>
      <c r="AI277" s="71">
        <v>178196937.48526242</v>
      </c>
      <c r="AJ277" s="71">
        <v>181195985.3340984</v>
      </c>
      <c r="AK277" s="71"/>
      <c r="AL277" s="71"/>
      <c r="AM277" s="71">
        <v>12559867.204260442</v>
      </c>
      <c r="AN277" s="71"/>
      <c r="AO277" s="71"/>
      <c r="AP277" s="71">
        <v>539434775.94229627</v>
      </c>
      <c r="AQ277" s="72"/>
      <c r="AR277" s="71">
        <v>1097</v>
      </c>
      <c r="AS277" s="71">
        <v>208</v>
      </c>
      <c r="AT277" s="71">
        <v>1</v>
      </c>
      <c r="AU277" s="71">
        <v>1</v>
      </c>
      <c r="AV277" s="71">
        <v>0</v>
      </c>
      <c r="AW277" s="71">
        <v>1</v>
      </c>
      <c r="AX277" s="71"/>
      <c r="AY277" s="72"/>
      <c r="AZ277" s="71">
        <v>5002.4000000000042</v>
      </c>
      <c r="BA277" s="71">
        <v>8872.1</v>
      </c>
      <c r="BB277" s="71">
        <v>1920</v>
      </c>
      <c r="BC277" s="71">
        <v>750</v>
      </c>
      <c r="BD277" s="71">
        <v>0</v>
      </c>
      <c r="BE277" s="71">
        <v>1140</v>
      </c>
      <c r="BF277" s="71"/>
      <c r="BG277" s="72"/>
      <c r="BH277" s="71">
        <v>10.734999999999999</v>
      </c>
      <c r="BI277" s="71">
        <v>12.425000000000001</v>
      </c>
      <c r="BJ277" s="71">
        <v>118.19799999999999</v>
      </c>
      <c r="BK277" s="71">
        <v>0</v>
      </c>
      <c r="BL277" s="71">
        <v>26.469000000000001</v>
      </c>
      <c r="BM277" s="71">
        <v>0</v>
      </c>
      <c r="BN277" s="72"/>
      <c r="BO277" s="71">
        <v>1</v>
      </c>
      <c r="BP277" s="71">
        <v>1</v>
      </c>
      <c r="BQ277" s="71">
        <v>9</v>
      </c>
      <c r="BR277" s="71">
        <v>0</v>
      </c>
      <c r="BS277" s="71">
        <v>4</v>
      </c>
      <c r="BT277" s="71">
        <v>0</v>
      </c>
      <c r="BU277"/>
      <c r="BV277" s="70">
        <v>155.583</v>
      </c>
      <c r="BW277" s="70">
        <v>0</v>
      </c>
      <c r="BX277" s="70">
        <v>12.244</v>
      </c>
      <c r="BY277" s="70">
        <v>0</v>
      </c>
      <c r="BZ277" s="70">
        <v>0</v>
      </c>
      <c r="CA277" s="70">
        <v>0</v>
      </c>
      <c r="CB277" s="70">
        <v>0</v>
      </c>
      <c r="CC277" s="70">
        <v>0</v>
      </c>
      <c r="CD277" s="70">
        <v>0</v>
      </c>
    </row>
    <row r="278" spans="1:82">
      <c r="A278" s="70" t="s">
        <v>2023</v>
      </c>
      <c r="B278" s="70">
        <v>34</v>
      </c>
      <c r="C278" s="70">
        <v>18</v>
      </c>
      <c r="D278" s="70">
        <v>2</v>
      </c>
      <c r="E278" s="70">
        <v>2021</v>
      </c>
      <c r="F278" s="70" t="s">
        <v>160</v>
      </c>
      <c r="G278" s="70" t="s">
        <v>2005</v>
      </c>
      <c r="H278" s="70" t="s">
        <v>2006</v>
      </c>
      <c r="I278" s="148"/>
      <c r="J278" s="71">
        <v>170.40105163993331</v>
      </c>
      <c r="K278" s="71">
        <v>11.436829825946125</v>
      </c>
      <c r="L278" s="71">
        <v>32.779231942035977</v>
      </c>
      <c r="M278" s="71">
        <v>127.08103981539617</v>
      </c>
      <c r="N278" s="71">
        <v>128.34129463874137</v>
      </c>
      <c r="O278" s="71">
        <v>87.831424224544747</v>
      </c>
      <c r="P278" s="71">
        <v>72.668332251559448</v>
      </c>
      <c r="Q278" s="71">
        <v>5.5553581075438396</v>
      </c>
      <c r="R278" s="71">
        <v>0</v>
      </c>
      <c r="S278" s="71">
        <v>17.817184510488321</v>
      </c>
      <c r="T278" s="72"/>
      <c r="U278" s="71">
        <v>16421009</v>
      </c>
      <c r="V278" s="71">
        <v>3507</v>
      </c>
      <c r="W278" s="71">
        <v>1310</v>
      </c>
      <c r="X278" s="71">
        <v>30636</v>
      </c>
      <c r="Y278" s="71">
        <v>37131</v>
      </c>
      <c r="Z278" s="71">
        <v>64623</v>
      </c>
      <c r="AA278" s="71">
        <v>15639</v>
      </c>
      <c r="AB278" s="71">
        <v>95147</v>
      </c>
      <c r="AC278" s="71">
        <v>0</v>
      </c>
      <c r="AD278" s="71">
        <v>17.817184510488321</v>
      </c>
      <c r="AE278" s="72"/>
      <c r="AF278" s="71">
        <v>147738156.65004233</v>
      </c>
      <c r="AG278" s="71">
        <v>7919612.8838757956</v>
      </c>
      <c r="AH278" s="71">
        <v>7091948.1841842178</v>
      </c>
      <c r="AI278" s="71">
        <v>196338143.74228695</v>
      </c>
      <c r="AJ278" s="71">
        <v>155457934.42904729</v>
      </c>
      <c r="AK278" s="71">
        <v>0</v>
      </c>
      <c r="AL278" s="71">
        <v>0</v>
      </c>
      <c r="AM278" s="71">
        <v>12489365.133249024</v>
      </c>
      <c r="AN278" s="71">
        <v>0</v>
      </c>
      <c r="AO278" s="71">
        <v>0</v>
      </c>
      <c r="AP278" s="71">
        <v>527035161.02268559</v>
      </c>
      <c r="AQ278" s="72"/>
      <c r="AR278" s="71">
        <v>1153</v>
      </c>
      <c r="AS278" s="71">
        <v>212</v>
      </c>
      <c r="AT278" s="71">
        <v>1</v>
      </c>
      <c r="AU278" s="71">
        <v>1</v>
      </c>
      <c r="AV278" s="71">
        <v>0</v>
      </c>
      <c r="AW278" s="71">
        <v>1</v>
      </c>
      <c r="AX278" s="71"/>
      <c r="AY278" s="72"/>
      <c r="AZ278" s="71">
        <v>5326.6000000000058</v>
      </c>
      <c r="BA278" s="71">
        <v>9009.6</v>
      </c>
      <c r="BB278" s="71">
        <v>1920</v>
      </c>
      <c r="BC278" s="71">
        <v>750</v>
      </c>
      <c r="BD278" s="71">
        <v>0</v>
      </c>
      <c r="BE278" s="71">
        <v>1140</v>
      </c>
      <c r="BF278" s="71"/>
      <c r="BG278" s="72"/>
      <c r="BH278" s="71">
        <v>10.358000000000001</v>
      </c>
      <c r="BI278" s="71">
        <v>13.625</v>
      </c>
      <c r="BJ278" s="71">
        <v>92.533000000000001</v>
      </c>
      <c r="BK278" s="71">
        <v>0</v>
      </c>
      <c r="BL278" s="71">
        <v>31.912999999999997</v>
      </c>
      <c r="BM278" s="71">
        <v>0</v>
      </c>
      <c r="BN278" s="72"/>
      <c r="BO278" s="71">
        <v>1</v>
      </c>
      <c r="BP278" s="71">
        <v>1</v>
      </c>
      <c r="BQ278" s="71">
        <v>8</v>
      </c>
      <c r="BR278" s="71">
        <v>0</v>
      </c>
      <c r="BS278" s="71">
        <v>6</v>
      </c>
      <c r="BT278" s="71">
        <v>0</v>
      </c>
      <c r="BU278"/>
      <c r="BV278" s="70">
        <v>136.405</v>
      </c>
      <c r="BW278" s="70">
        <v>0</v>
      </c>
      <c r="BX278" s="70">
        <v>12.023999999999999</v>
      </c>
      <c r="BY278" s="70">
        <v>0</v>
      </c>
      <c r="BZ278" s="70">
        <v>0</v>
      </c>
      <c r="CA278" s="70">
        <v>0</v>
      </c>
      <c r="CB278" s="70">
        <v>0</v>
      </c>
      <c r="CC278" s="70">
        <v>0</v>
      </c>
      <c r="CD278" s="70">
        <v>0</v>
      </c>
    </row>
    <row r="279" spans="1:82">
      <c r="A279" s="70" t="s">
        <v>2024</v>
      </c>
      <c r="B279" s="70">
        <v>34</v>
      </c>
      <c r="C279" s="70">
        <v>19</v>
      </c>
      <c r="D279" s="70">
        <v>2</v>
      </c>
      <c r="E279" s="70">
        <v>2022</v>
      </c>
      <c r="F279" s="70" t="s">
        <v>161</v>
      </c>
      <c r="G279" s="70" t="s">
        <v>2005</v>
      </c>
      <c r="H279" s="70" t="s">
        <v>2006</v>
      </c>
      <c r="I279" s="148"/>
      <c r="J279" s="71">
        <v>138.75489509529643</v>
      </c>
      <c r="K279" s="71">
        <v>11.680014328411282</v>
      </c>
      <c r="L279" s="71">
        <v>32.92767107728956</v>
      </c>
      <c r="M279" s="71">
        <v>119.0017840613593</v>
      </c>
      <c r="N279" s="71">
        <v>129.12015678288523</v>
      </c>
      <c r="O279" s="71">
        <v>92.353512922181253</v>
      </c>
      <c r="P279" s="71">
        <v>71.865520409866065</v>
      </c>
      <c r="Q279" s="71">
        <v>5.5395344402316153</v>
      </c>
      <c r="R279" s="71">
        <v>0</v>
      </c>
      <c r="S279" s="71">
        <v>17.886669236464989</v>
      </c>
      <c r="T279" s="72"/>
      <c r="U279" s="71">
        <v>14857986</v>
      </c>
      <c r="V279" s="71">
        <v>3507</v>
      </c>
      <c r="W279" s="71">
        <v>1310</v>
      </c>
      <c r="X279" s="71">
        <v>30636</v>
      </c>
      <c r="Y279" s="71">
        <v>37281</v>
      </c>
      <c r="Z279" s="71">
        <v>64560</v>
      </c>
      <c r="AA279" s="71">
        <v>15702</v>
      </c>
      <c r="AB279" s="71">
        <v>94098</v>
      </c>
      <c r="AC279" s="71">
        <v>0</v>
      </c>
      <c r="AD279" s="71">
        <v>17.886669236464989</v>
      </c>
      <c r="AE279" s="72"/>
      <c r="AF279" s="71">
        <v>127109215.20032562</v>
      </c>
      <c r="AG279" s="71">
        <v>7757989.5592750264</v>
      </c>
      <c r="AH279" s="71">
        <v>8581478.0209534653</v>
      </c>
      <c r="AI279" s="71">
        <v>181005187.56940451</v>
      </c>
      <c r="AJ279" s="71">
        <v>174928074.09307763</v>
      </c>
      <c r="AK279" s="71">
        <v>0</v>
      </c>
      <c r="AL279" s="71">
        <v>0</v>
      </c>
      <c r="AM279" s="71">
        <v>12150620.149120761</v>
      </c>
      <c r="AN279" s="71">
        <v>0</v>
      </c>
      <c r="AO279" s="71">
        <v>0</v>
      </c>
      <c r="AP279" s="71">
        <v>511532564.59215707</v>
      </c>
      <c r="AQ279" s="72"/>
      <c r="AR279" s="71">
        <v>1226</v>
      </c>
      <c r="AS279" s="71">
        <v>214</v>
      </c>
      <c r="AT279" s="71">
        <v>1</v>
      </c>
      <c r="AU279" s="71">
        <v>1</v>
      </c>
      <c r="AV279" s="71">
        <v>0</v>
      </c>
      <c r="AW279" s="71">
        <v>1</v>
      </c>
      <c r="AX279" s="71"/>
      <c r="AY279" s="72"/>
      <c r="AZ279" s="71">
        <v>5796.3000000000084</v>
      </c>
      <c r="BA279" s="71">
        <v>9108.6</v>
      </c>
      <c r="BB279" s="71">
        <v>1920</v>
      </c>
      <c r="BC279" s="71">
        <v>750</v>
      </c>
      <c r="BD279" s="71">
        <v>0</v>
      </c>
      <c r="BE279" s="71">
        <v>1140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2025</v>
      </c>
      <c r="B280" s="70">
        <v>34</v>
      </c>
      <c r="C280" s="70">
        <v>20</v>
      </c>
      <c r="D280" s="70">
        <v>2</v>
      </c>
      <c r="E280" s="70">
        <v>2023</v>
      </c>
      <c r="F280" s="70" t="s">
        <v>1539</v>
      </c>
      <c r="G280" s="70" t="s">
        <v>2005</v>
      </c>
      <c r="H280" s="70" t="s">
        <v>2006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1313</v>
      </c>
      <c r="AS280" s="71">
        <v>215</v>
      </c>
      <c r="AT280" s="71">
        <v>1</v>
      </c>
      <c r="AU280" s="71">
        <v>1</v>
      </c>
      <c r="AV280" s="71">
        <v>0</v>
      </c>
      <c r="AW280" s="71">
        <v>1</v>
      </c>
      <c r="AX280" s="71"/>
      <c r="AY280" s="72"/>
      <c r="AZ280" s="71">
        <v>6298.1000000000076</v>
      </c>
      <c r="BA280" s="71">
        <v>9158.5</v>
      </c>
      <c r="BB280" s="71">
        <v>1920</v>
      </c>
      <c r="BC280" s="71">
        <v>750</v>
      </c>
      <c r="BD280" s="71">
        <v>0</v>
      </c>
      <c r="BE280" s="71">
        <v>1140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2026</v>
      </c>
      <c r="B281" s="70">
        <v>34</v>
      </c>
      <c r="C281" s="70">
        <v>21</v>
      </c>
      <c r="D281" s="70">
        <v>2</v>
      </c>
      <c r="E281" s="70">
        <v>2024</v>
      </c>
      <c r="F281" s="70" t="s">
        <v>1554</v>
      </c>
      <c r="G281" s="70" t="s">
        <v>2005</v>
      </c>
      <c r="H281" s="70" t="s">
        <v>2006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2027</v>
      </c>
      <c r="B282" s="70">
        <v>1</v>
      </c>
      <c r="C282" s="70">
        <v>1</v>
      </c>
      <c r="D282" s="70">
        <v>1</v>
      </c>
      <c r="E282" s="70">
        <v>1990</v>
      </c>
      <c r="F282" s="70" t="s">
        <v>787</v>
      </c>
      <c r="G282" s="70" t="s">
        <v>2028</v>
      </c>
      <c r="H282" s="70" t="s">
        <v>2029</v>
      </c>
      <c r="I282" s="148" t="s">
        <v>793</v>
      </c>
      <c r="J282" s="71">
        <v>415.11907373768003</v>
      </c>
      <c r="K282" s="71">
        <v>25.480484017520979</v>
      </c>
      <c r="L282" s="71">
        <v>15.190862363582291</v>
      </c>
      <c r="M282" s="71">
        <v>87.804311443367624</v>
      </c>
      <c r="N282" s="71">
        <v>111.24115236435389</v>
      </c>
      <c r="O282" s="71">
        <v>74.097090998639302</v>
      </c>
      <c r="P282" s="71">
        <v>121.3330065999989</v>
      </c>
      <c r="Q282" s="71">
        <v>6.7888563835851699</v>
      </c>
      <c r="R282" s="71">
        <v>0</v>
      </c>
      <c r="S282" s="71">
        <v>8.1645187915216422</v>
      </c>
      <c r="T282" s="72"/>
      <c r="U282" s="71">
        <v>31626158</v>
      </c>
      <c r="V282" s="71">
        <v>4506</v>
      </c>
      <c r="W282" s="71">
        <v>165</v>
      </c>
      <c r="X282" s="71">
        <v>35296</v>
      </c>
      <c r="Y282" s="71">
        <v>28568</v>
      </c>
      <c r="Z282" s="71">
        <v>30477</v>
      </c>
      <c r="AA282" s="71">
        <v>29461</v>
      </c>
      <c r="AB282" s="71">
        <v>110228</v>
      </c>
      <c r="AC282" s="71">
        <v>0</v>
      </c>
      <c r="AD282" s="71">
        <v>8.1645187915216422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2030</v>
      </c>
      <c r="B283" s="70">
        <v>2</v>
      </c>
      <c r="C283" s="70">
        <v>2</v>
      </c>
      <c r="D283" s="70">
        <v>1</v>
      </c>
      <c r="E283" s="70">
        <v>2005</v>
      </c>
      <c r="F283" s="70" t="s">
        <v>789</v>
      </c>
      <c r="G283" s="70" t="s">
        <v>2028</v>
      </c>
      <c r="H283" s="70" t="s">
        <v>2029</v>
      </c>
      <c r="I283" s="148"/>
      <c r="J283" s="71">
        <v>480.44911951285331</v>
      </c>
      <c r="K283" s="71">
        <v>18.14301694571834</v>
      </c>
      <c r="L283" s="71">
        <v>20.463123956927738</v>
      </c>
      <c r="M283" s="71">
        <v>180.4616509815084</v>
      </c>
      <c r="N283" s="71">
        <v>168.19436374636189</v>
      </c>
      <c r="O283" s="71">
        <v>123.29030492795761</v>
      </c>
      <c r="P283" s="71">
        <v>108.3475839441053</v>
      </c>
      <c r="Q283" s="71">
        <v>6.33387821427067</v>
      </c>
      <c r="R283" s="71">
        <v>0</v>
      </c>
      <c r="S283" s="71">
        <v>15.955109930000001</v>
      </c>
      <c r="T283" s="72"/>
      <c r="U283" s="71">
        <v>29690339</v>
      </c>
      <c r="V283" s="71">
        <v>3742</v>
      </c>
      <c r="W283" s="71">
        <v>241</v>
      </c>
      <c r="X283" s="71">
        <v>30401</v>
      </c>
      <c r="Y283" s="71">
        <v>33302</v>
      </c>
      <c r="Z283" s="71">
        <v>58682</v>
      </c>
      <c r="AA283" s="71">
        <v>21546</v>
      </c>
      <c r="AB283" s="71">
        <v>107510</v>
      </c>
      <c r="AC283" s="71">
        <v>0</v>
      </c>
      <c r="AD283" s="71">
        <v>15.955109930000001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2031</v>
      </c>
      <c r="B284" s="70">
        <v>3</v>
      </c>
      <c r="C284" s="70">
        <v>3</v>
      </c>
      <c r="D284" s="70">
        <v>1</v>
      </c>
      <c r="E284" s="70">
        <v>2006</v>
      </c>
      <c r="F284" s="70" t="s">
        <v>790</v>
      </c>
      <c r="G284" s="70" t="s">
        <v>2028</v>
      </c>
      <c r="H284" s="70" t="s">
        <v>2029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2032</v>
      </c>
      <c r="B285" s="70">
        <v>4</v>
      </c>
      <c r="C285" s="70">
        <v>4</v>
      </c>
      <c r="D285" s="70">
        <v>1</v>
      </c>
      <c r="E285" s="70">
        <v>2007</v>
      </c>
      <c r="F285" s="70" t="s">
        <v>791</v>
      </c>
      <c r="G285" s="70" t="s">
        <v>2028</v>
      </c>
      <c r="H285" s="70" t="s">
        <v>2029</v>
      </c>
      <c r="I285" s="148"/>
      <c r="J285" s="71">
        <v>420.38510419445072</v>
      </c>
      <c r="K285" s="71">
        <v>12.04262244608376</v>
      </c>
      <c r="L285" s="71">
        <v>14.454749218736</v>
      </c>
      <c r="M285" s="71">
        <v>159.60887118895229</v>
      </c>
      <c r="N285" s="71">
        <v>154.25318071338029</v>
      </c>
      <c r="O285" s="71">
        <v>121.5926845137916</v>
      </c>
      <c r="P285" s="71">
        <v>106.7871574940293</v>
      </c>
      <c r="Q285" s="71">
        <v>6.5968189060093003</v>
      </c>
      <c r="R285" s="71">
        <v>0</v>
      </c>
      <c r="S285" s="71">
        <v>20.553434770580001</v>
      </c>
      <c r="T285" s="72"/>
      <c r="U285" s="71">
        <v>32076313</v>
      </c>
      <c r="V285" s="71">
        <v>3630</v>
      </c>
      <c r="W285" s="71">
        <v>213</v>
      </c>
      <c r="X285" s="71">
        <v>33870</v>
      </c>
      <c r="Y285" s="71">
        <v>33767</v>
      </c>
      <c r="Z285" s="71">
        <v>60163</v>
      </c>
      <c r="AA285" s="71">
        <v>20912</v>
      </c>
      <c r="AB285" s="71">
        <v>106052</v>
      </c>
      <c r="AC285" s="71">
        <v>0</v>
      </c>
      <c r="AD285" s="71">
        <v>20.553434770580001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2033</v>
      </c>
      <c r="B286" s="70">
        <v>5</v>
      </c>
      <c r="C286" s="70">
        <v>5</v>
      </c>
      <c r="D286" s="70">
        <v>1</v>
      </c>
      <c r="E286" s="70">
        <v>2008</v>
      </c>
      <c r="F286" s="70" t="s">
        <v>792</v>
      </c>
      <c r="G286" s="70" t="s">
        <v>2028</v>
      </c>
      <c r="H286" s="70" t="s">
        <v>2029</v>
      </c>
      <c r="I286" s="148"/>
      <c r="J286" s="71">
        <v>382.91577842013243</v>
      </c>
      <c r="K286" s="71">
        <v>11.514349756669199</v>
      </c>
      <c r="L286" s="71">
        <v>12.894661303000881</v>
      </c>
      <c r="M286" s="71">
        <v>164.0326655035974</v>
      </c>
      <c r="N286" s="71">
        <v>151.05387229628639</v>
      </c>
      <c r="O286" s="71">
        <v>117.7977278134919</v>
      </c>
      <c r="P286" s="71">
        <v>103.7784718247038</v>
      </c>
      <c r="Q286" s="71">
        <v>6.4518229119122896</v>
      </c>
      <c r="R286" s="71">
        <v>0</v>
      </c>
      <c r="S286" s="71">
        <v>11.483010544720001</v>
      </c>
      <c r="T286" s="72"/>
      <c r="U286" s="71">
        <v>31709776</v>
      </c>
      <c r="V286" s="71">
        <v>3630</v>
      </c>
      <c r="W286" s="71">
        <v>213</v>
      </c>
      <c r="X286" s="71">
        <v>33870</v>
      </c>
      <c r="Y286" s="71">
        <v>34091</v>
      </c>
      <c r="Z286" s="71">
        <v>60331</v>
      </c>
      <c r="AA286" s="71">
        <v>20346</v>
      </c>
      <c r="AB286" s="71">
        <v>105427</v>
      </c>
      <c r="AC286" s="71">
        <v>0</v>
      </c>
      <c r="AD286" s="71">
        <v>11.483010544720001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2034</v>
      </c>
      <c r="B287" s="70">
        <v>6</v>
      </c>
      <c r="C287" s="70">
        <v>6</v>
      </c>
      <c r="D287" s="70">
        <v>1</v>
      </c>
      <c r="E287" s="70">
        <v>2009</v>
      </c>
      <c r="F287" s="70" t="s">
        <v>176</v>
      </c>
      <c r="G287" s="70" t="s">
        <v>2028</v>
      </c>
      <c r="H287" s="70" t="s">
        <v>2029</v>
      </c>
      <c r="I287" s="148"/>
      <c r="J287" s="71">
        <v>386.87070222287201</v>
      </c>
      <c r="K287" s="71">
        <v>9.7941487278720718</v>
      </c>
      <c r="L287" s="71">
        <v>10.213661406170511</v>
      </c>
      <c r="M287" s="71">
        <v>172.19836893655639</v>
      </c>
      <c r="N287" s="71">
        <v>152.6958022522355</v>
      </c>
      <c r="O287" s="71">
        <v>120.7775472177413</v>
      </c>
      <c r="P287" s="71">
        <v>98.45494150195772</v>
      </c>
      <c r="Q287" s="71">
        <v>6.1140520523645598</v>
      </c>
      <c r="R287" s="71">
        <v>0</v>
      </c>
      <c r="S287" s="71">
        <v>8.8576791542400013</v>
      </c>
      <c r="T287" s="72"/>
      <c r="U287" s="71">
        <v>26768033</v>
      </c>
      <c r="V287" s="71">
        <v>3689</v>
      </c>
      <c r="W287" s="71">
        <v>245</v>
      </c>
      <c r="X287" s="71">
        <v>36765</v>
      </c>
      <c r="Y287" s="71">
        <v>34245</v>
      </c>
      <c r="Z287" s="71">
        <v>61056</v>
      </c>
      <c r="AA287" s="71">
        <v>19816</v>
      </c>
      <c r="AB287" s="71">
        <v>104877</v>
      </c>
      <c r="AC287" s="71">
        <v>0</v>
      </c>
      <c r="AD287" s="71">
        <v>8.8576791542400013</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41.02</v>
      </c>
      <c r="BK287" s="71">
        <v>0</v>
      </c>
      <c r="BL287" s="71">
        <v>0</v>
      </c>
      <c r="BM287" s="71">
        <v>0</v>
      </c>
      <c r="BN287" s="72"/>
      <c r="BO287" s="71">
        <v>0</v>
      </c>
      <c r="BP287" s="71">
        <v>0</v>
      </c>
      <c r="BQ287" s="71">
        <v>6</v>
      </c>
      <c r="BR287" s="71">
        <v>0</v>
      </c>
      <c r="BS287" s="71">
        <v>0</v>
      </c>
      <c r="BT287" s="71">
        <v>0</v>
      </c>
      <c r="BU287"/>
      <c r="BV287" s="70">
        <v>41.02</v>
      </c>
      <c r="BW287" s="70">
        <v>0</v>
      </c>
      <c r="BX287" s="70">
        <v>0</v>
      </c>
      <c r="BY287" s="70">
        <v>0</v>
      </c>
      <c r="BZ287" s="70">
        <v>0</v>
      </c>
      <c r="CA287" s="70">
        <v>0</v>
      </c>
      <c r="CB287" s="70">
        <v>0</v>
      </c>
      <c r="CC287" s="70">
        <v>0</v>
      </c>
      <c r="CD287" s="70">
        <v>0</v>
      </c>
    </row>
    <row r="288" spans="1:82">
      <c r="A288" s="70" t="s">
        <v>2035</v>
      </c>
      <c r="B288" s="70">
        <v>7</v>
      </c>
      <c r="C288" s="70">
        <v>7</v>
      </c>
      <c r="D288" s="70">
        <v>1</v>
      </c>
      <c r="E288" s="70">
        <v>2010</v>
      </c>
      <c r="F288" s="70" t="s">
        <v>177</v>
      </c>
      <c r="G288" s="70" t="s">
        <v>2028</v>
      </c>
      <c r="H288" s="70" t="s">
        <v>2029</v>
      </c>
      <c r="I288" s="148"/>
      <c r="J288" s="71">
        <v>353.8498976610494</v>
      </c>
      <c r="K288" s="71">
        <v>11.8320122651413</v>
      </c>
      <c r="L288" s="71">
        <v>9.6662835404282337</v>
      </c>
      <c r="M288" s="71">
        <v>167.95943991569581</v>
      </c>
      <c r="N288" s="71">
        <v>154.74982614931011</v>
      </c>
      <c r="O288" s="71">
        <v>120.4689762962316</v>
      </c>
      <c r="P288" s="71">
        <v>98.698917394901059</v>
      </c>
      <c r="Q288" s="71">
        <v>6.3354657453451804</v>
      </c>
      <c r="R288" s="71">
        <v>0</v>
      </c>
      <c r="S288" s="71">
        <v>13.276564275249999</v>
      </c>
      <c r="T288" s="72"/>
      <c r="U288" s="71">
        <v>25949046</v>
      </c>
      <c r="V288" s="71">
        <v>3689</v>
      </c>
      <c r="W288" s="71">
        <v>245</v>
      </c>
      <c r="X288" s="71">
        <v>36765</v>
      </c>
      <c r="Y288" s="71">
        <v>34468</v>
      </c>
      <c r="Z288" s="71">
        <v>61183</v>
      </c>
      <c r="AA288" s="71">
        <v>19369</v>
      </c>
      <c r="AB288" s="71">
        <v>104135</v>
      </c>
      <c r="AC288" s="71">
        <v>0</v>
      </c>
      <c r="AD288" s="71">
        <v>13.276564275249999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53.862000000000002</v>
      </c>
      <c r="BK288" s="71">
        <v>0</v>
      </c>
      <c r="BL288" s="71">
        <v>0</v>
      </c>
      <c r="BM288" s="71">
        <v>0</v>
      </c>
      <c r="BN288" s="72"/>
      <c r="BO288" s="71">
        <v>0</v>
      </c>
      <c r="BP288" s="71">
        <v>0</v>
      </c>
      <c r="BQ288" s="71">
        <v>6</v>
      </c>
      <c r="BR288" s="71">
        <v>0</v>
      </c>
      <c r="BS288" s="71">
        <v>0</v>
      </c>
      <c r="BT288" s="71">
        <v>0</v>
      </c>
      <c r="BU288"/>
      <c r="BV288" s="70">
        <v>53.862000000000002</v>
      </c>
      <c r="BW288" s="70">
        <v>0</v>
      </c>
      <c r="BX288" s="70">
        <v>0</v>
      </c>
      <c r="BY288" s="70">
        <v>0</v>
      </c>
      <c r="BZ288" s="70">
        <v>0</v>
      </c>
      <c r="CA288" s="70">
        <v>0</v>
      </c>
      <c r="CB288" s="70">
        <v>0</v>
      </c>
      <c r="CC288" s="70">
        <v>0</v>
      </c>
      <c r="CD288" s="70">
        <v>0</v>
      </c>
    </row>
    <row r="289" spans="1:82">
      <c r="A289" s="70" t="s">
        <v>2036</v>
      </c>
      <c r="B289" s="70">
        <v>8</v>
      </c>
      <c r="C289" s="70">
        <v>8</v>
      </c>
      <c r="D289" s="70">
        <v>1</v>
      </c>
      <c r="E289" s="70">
        <v>2011</v>
      </c>
      <c r="F289" s="70" t="s">
        <v>178</v>
      </c>
      <c r="G289" s="70" t="s">
        <v>2028</v>
      </c>
      <c r="H289" s="70" t="s">
        <v>2029</v>
      </c>
      <c r="I289" s="148"/>
      <c r="J289" s="71">
        <v>423.87155716154888</v>
      </c>
      <c r="K289" s="71">
        <v>15.54673295838453</v>
      </c>
      <c r="L289" s="71">
        <v>9.7634223477462037</v>
      </c>
      <c r="M289" s="71">
        <v>196.0621564193568</v>
      </c>
      <c r="N289" s="71">
        <v>168.40257720491039</v>
      </c>
      <c r="O289" s="71">
        <v>119.32387605923293</v>
      </c>
      <c r="P289" s="71">
        <v>94.218635335198314</v>
      </c>
      <c r="Q289" s="71">
        <v>7.2502708969018101</v>
      </c>
      <c r="R289" s="71">
        <v>0</v>
      </c>
      <c r="S289" s="71">
        <v>6.040232475479999</v>
      </c>
      <c r="T289" s="72"/>
      <c r="U289" s="71">
        <v>26848938</v>
      </c>
      <c r="V289" s="71">
        <v>3689</v>
      </c>
      <c r="W289" s="71">
        <v>245</v>
      </c>
      <c r="X289" s="71">
        <v>36765</v>
      </c>
      <c r="Y289" s="71">
        <v>34608</v>
      </c>
      <c r="Z289" s="71">
        <v>61918</v>
      </c>
      <c r="AA289" s="71">
        <v>19040</v>
      </c>
      <c r="AB289" s="71">
        <v>103314</v>
      </c>
      <c r="AC289" s="71">
        <v>0</v>
      </c>
      <c r="AD289" s="71">
        <v>6.040232475479999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54.185000000000002</v>
      </c>
      <c r="BK289" s="71">
        <v>0</v>
      </c>
      <c r="BL289" s="71">
        <v>0</v>
      </c>
      <c r="BM289" s="71">
        <v>0</v>
      </c>
      <c r="BN289" s="72"/>
      <c r="BO289" s="71">
        <v>0</v>
      </c>
      <c r="BP289" s="71">
        <v>0</v>
      </c>
      <c r="BQ289" s="71">
        <v>6</v>
      </c>
      <c r="BR289" s="71">
        <v>0</v>
      </c>
      <c r="BS289" s="71">
        <v>0</v>
      </c>
      <c r="BT289" s="71">
        <v>0</v>
      </c>
      <c r="BU289"/>
      <c r="BV289" s="70">
        <v>54.185000000000002</v>
      </c>
      <c r="BW289" s="70">
        <v>0</v>
      </c>
      <c r="BX289" s="70">
        <v>0</v>
      </c>
      <c r="BY289" s="70">
        <v>0</v>
      </c>
      <c r="BZ289" s="70">
        <v>0</v>
      </c>
      <c r="CA289" s="70">
        <v>0</v>
      </c>
      <c r="CB289" s="70">
        <v>0</v>
      </c>
      <c r="CC289" s="70">
        <v>0</v>
      </c>
      <c r="CD289" s="70">
        <v>0</v>
      </c>
    </row>
    <row r="290" spans="1:82">
      <c r="A290" s="70" t="s">
        <v>2037</v>
      </c>
      <c r="B290" s="70">
        <v>9</v>
      </c>
      <c r="C290" s="70">
        <v>9</v>
      </c>
      <c r="D290" s="70">
        <v>1</v>
      </c>
      <c r="E290" s="70">
        <v>2012</v>
      </c>
      <c r="F290" s="70" t="s">
        <v>179</v>
      </c>
      <c r="G290" s="70" t="s">
        <v>2028</v>
      </c>
      <c r="H290" s="70" t="s">
        <v>2029</v>
      </c>
      <c r="I290" s="148"/>
      <c r="J290" s="71">
        <v>437.71281266412808</v>
      </c>
      <c r="K290" s="71">
        <v>15.64200895849344</v>
      </c>
      <c r="L290" s="71">
        <v>10.659620528113569</v>
      </c>
      <c r="M290" s="71">
        <v>206.59551474567061</v>
      </c>
      <c r="N290" s="71">
        <v>193.38275624550579</v>
      </c>
      <c r="O290" s="71">
        <v>119.7003284446764</v>
      </c>
      <c r="P290" s="71">
        <v>93.132317150354353</v>
      </c>
      <c r="Q290" s="71">
        <v>7.8500534353602998</v>
      </c>
      <c r="R290" s="71">
        <v>0</v>
      </c>
      <c r="S290" s="71">
        <v>9.4104640903399996</v>
      </c>
      <c r="T290" s="72"/>
      <c r="U290" s="71">
        <v>27466304</v>
      </c>
      <c r="V290" s="71">
        <v>3689</v>
      </c>
      <c r="W290" s="71">
        <v>245</v>
      </c>
      <c r="X290" s="71">
        <v>36765</v>
      </c>
      <c r="Y290" s="71">
        <v>35028</v>
      </c>
      <c r="Z290" s="71">
        <v>62606</v>
      </c>
      <c r="AA290" s="71">
        <v>18714</v>
      </c>
      <c r="AB290" s="71">
        <v>102957</v>
      </c>
      <c r="AC290" s="71">
        <v>0</v>
      </c>
      <c r="AD290" s="71">
        <v>9.4104640903399996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62.363999999999997</v>
      </c>
      <c r="BK290" s="71">
        <v>0</v>
      </c>
      <c r="BL290" s="71">
        <v>0</v>
      </c>
      <c r="BM290" s="71">
        <v>0</v>
      </c>
      <c r="BN290" s="72"/>
      <c r="BO290" s="71">
        <v>0</v>
      </c>
      <c r="BP290" s="71">
        <v>0</v>
      </c>
      <c r="BQ290" s="71">
        <v>6</v>
      </c>
      <c r="BR290" s="71">
        <v>0</v>
      </c>
      <c r="BS290" s="71">
        <v>0</v>
      </c>
      <c r="BT290" s="71">
        <v>0</v>
      </c>
      <c r="BU290"/>
      <c r="BV290" s="70">
        <v>62.363999999999997</v>
      </c>
      <c r="BW290" s="70">
        <v>0</v>
      </c>
      <c r="BX290" s="70">
        <v>0</v>
      </c>
      <c r="BY290" s="70">
        <v>0</v>
      </c>
      <c r="BZ290" s="70">
        <v>0</v>
      </c>
      <c r="CA290" s="70">
        <v>0</v>
      </c>
      <c r="CB290" s="70">
        <v>0</v>
      </c>
      <c r="CC290" s="70">
        <v>0</v>
      </c>
      <c r="CD290" s="70">
        <v>0</v>
      </c>
    </row>
    <row r="291" spans="1:82">
      <c r="A291" s="70" t="s">
        <v>2038</v>
      </c>
      <c r="B291" s="70">
        <v>10</v>
      </c>
      <c r="C291" s="70">
        <v>10</v>
      </c>
      <c r="D291" s="70">
        <v>1</v>
      </c>
      <c r="E291" s="70">
        <v>2013</v>
      </c>
      <c r="F291" s="70" t="s">
        <v>180</v>
      </c>
      <c r="G291" s="70" t="s">
        <v>2028</v>
      </c>
      <c r="H291" s="70" t="s">
        <v>2029</v>
      </c>
      <c r="I291" s="148"/>
      <c r="J291" s="71">
        <v>422.71386644829181</v>
      </c>
      <c r="K291" s="71">
        <v>13.473468996531979</v>
      </c>
      <c r="L291" s="71">
        <v>10.47575343661911</v>
      </c>
      <c r="M291" s="71">
        <v>205.62088249263761</v>
      </c>
      <c r="N291" s="71">
        <v>194.57095827680959</v>
      </c>
      <c r="O291" s="71">
        <v>116.05952632384628</v>
      </c>
      <c r="P291" s="71">
        <v>92.014603404324632</v>
      </c>
      <c r="Q291" s="71">
        <v>7.9280257104633698</v>
      </c>
      <c r="R291" s="71">
        <v>0</v>
      </c>
      <c r="S291" s="71">
        <v>9.8151372830399986</v>
      </c>
      <c r="T291" s="72"/>
      <c r="U291" s="71">
        <v>26538324</v>
      </c>
      <c r="V291" s="71">
        <v>3689</v>
      </c>
      <c r="W291" s="71">
        <v>245</v>
      </c>
      <c r="X291" s="71">
        <v>36765</v>
      </c>
      <c r="Y291" s="71">
        <v>35188</v>
      </c>
      <c r="Z291" s="71">
        <v>63412</v>
      </c>
      <c r="AA291" s="71">
        <v>18420</v>
      </c>
      <c r="AB291" s="71">
        <v>102489</v>
      </c>
      <c r="AC291" s="71">
        <v>0</v>
      </c>
      <c r="AD291" s="71">
        <v>9.8151372830399986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66.906000000000006</v>
      </c>
      <c r="BK291" s="71">
        <v>0</v>
      </c>
      <c r="BL291" s="71">
        <v>0</v>
      </c>
      <c r="BM291" s="71">
        <v>0</v>
      </c>
      <c r="BN291" s="72"/>
      <c r="BO291" s="71">
        <v>0</v>
      </c>
      <c r="BP291" s="71">
        <v>0</v>
      </c>
      <c r="BQ291" s="71">
        <v>6</v>
      </c>
      <c r="BR291" s="71">
        <v>0</v>
      </c>
      <c r="BS291" s="71">
        <v>0</v>
      </c>
      <c r="BT291" s="71">
        <v>0</v>
      </c>
      <c r="BU291"/>
      <c r="BV291" s="70">
        <v>66.906000000000006</v>
      </c>
      <c r="BW291" s="70">
        <v>0</v>
      </c>
      <c r="BX291" s="70">
        <v>0</v>
      </c>
      <c r="BY291" s="70">
        <v>0</v>
      </c>
      <c r="BZ291" s="70">
        <v>0</v>
      </c>
      <c r="CA291" s="70">
        <v>0</v>
      </c>
      <c r="CB291" s="70">
        <v>0</v>
      </c>
      <c r="CC291" s="70">
        <v>0</v>
      </c>
      <c r="CD291" s="70">
        <v>0</v>
      </c>
    </row>
    <row r="292" spans="1:82">
      <c r="A292" s="70" t="s">
        <v>2039</v>
      </c>
      <c r="B292" s="70">
        <v>11</v>
      </c>
      <c r="C292" s="70">
        <v>11</v>
      </c>
      <c r="D292" s="70">
        <v>1</v>
      </c>
      <c r="E292" s="70">
        <v>2014</v>
      </c>
      <c r="F292" s="70" t="s">
        <v>181</v>
      </c>
      <c r="G292" s="1064" t="s">
        <v>2028</v>
      </c>
      <c r="H292" s="70" t="s">
        <v>2029</v>
      </c>
      <c r="I292" s="148"/>
      <c r="J292" s="71">
        <v>389.21028484335278</v>
      </c>
      <c r="K292" s="71">
        <v>13.285306708195501</v>
      </c>
      <c r="L292" s="71">
        <v>8.5225876406205003</v>
      </c>
      <c r="M292" s="71">
        <v>199.04841809357069</v>
      </c>
      <c r="N292" s="71">
        <v>169.80898906016091</v>
      </c>
      <c r="O292" s="71">
        <v>111.45108322431605</v>
      </c>
      <c r="P292" s="71">
        <v>90.835842670177328</v>
      </c>
      <c r="Q292" s="71">
        <v>7.55347721683665</v>
      </c>
      <c r="R292" s="71">
        <v>0</v>
      </c>
      <c r="S292" s="71">
        <v>8.7818014812000005</v>
      </c>
      <c r="T292" s="72"/>
      <c r="U292" s="71">
        <v>27662025</v>
      </c>
      <c r="V292" s="71">
        <v>3361</v>
      </c>
      <c r="W292" s="71">
        <v>272</v>
      </c>
      <c r="X292" s="71">
        <v>36772</v>
      </c>
      <c r="Y292" s="71">
        <v>35353</v>
      </c>
      <c r="Z292" s="71">
        <v>64135</v>
      </c>
      <c r="AA292" s="71">
        <v>18090</v>
      </c>
      <c r="AB292" s="71">
        <v>101775</v>
      </c>
      <c r="AC292" s="71">
        <v>0</v>
      </c>
      <c r="AD292" s="71">
        <v>8.7818014812000005</v>
      </c>
      <c r="AE292" s="72"/>
      <c r="AF292" s="71"/>
      <c r="AG292" s="71"/>
      <c r="AH292" s="71"/>
      <c r="AI292" s="71"/>
      <c r="AJ292" s="71"/>
      <c r="AK292" s="71"/>
      <c r="AL292" s="71"/>
      <c r="AM292" s="71"/>
      <c r="AN292" s="71"/>
      <c r="AO292" s="71"/>
      <c r="AP292" s="71"/>
      <c r="AQ292" s="72"/>
      <c r="AR292" s="71">
        <v>500</v>
      </c>
      <c r="AS292" s="71">
        <v>63</v>
      </c>
      <c r="AT292" s="71">
        <v>0</v>
      </c>
      <c r="AU292" s="71">
        <v>1</v>
      </c>
      <c r="AV292" s="71">
        <v>0</v>
      </c>
      <c r="AW292" s="71">
        <v>1</v>
      </c>
      <c r="AX292" s="71"/>
      <c r="AY292" s="72"/>
      <c r="AZ292" s="71">
        <v>2043.3</v>
      </c>
      <c r="BA292" s="71">
        <v>5336.1</v>
      </c>
      <c r="BB292" s="71">
        <v>0</v>
      </c>
      <c r="BC292" s="71">
        <v>190</v>
      </c>
      <c r="BD292" s="71">
        <v>0</v>
      </c>
      <c r="BE292" s="71">
        <v>1510.5</v>
      </c>
      <c r="BF292" s="71"/>
      <c r="BG292" s="72"/>
      <c r="BH292" s="71">
        <v>0</v>
      </c>
      <c r="BI292" s="71">
        <v>0</v>
      </c>
      <c r="BJ292" s="71">
        <v>63.648000000000003</v>
      </c>
      <c r="BK292" s="71">
        <v>0</v>
      </c>
      <c r="BL292" s="71">
        <v>0</v>
      </c>
      <c r="BM292" s="71">
        <v>0</v>
      </c>
      <c r="BN292" s="72"/>
      <c r="BO292" s="71">
        <v>0</v>
      </c>
      <c r="BP292" s="71">
        <v>0</v>
      </c>
      <c r="BQ292" s="71">
        <v>6</v>
      </c>
      <c r="BR292" s="71">
        <v>0</v>
      </c>
      <c r="BS292" s="71">
        <v>0</v>
      </c>
      <c r="BT292" s="71">
        <v>0</v>
      </c>
      <c r="BU292"/>
      <c r="BV292" s="70">
        <v>63.648000000000003</v>
      </c>
      <c r="BW292" s="70">
        <v>0</v>
      </c>
      <c r="BX292" s="70">
        <v>0</v>
      </c>
      <c r="BY292" s="70">
        <v>0</v>
      </c>
      <c r="BZ292" s="70">
        <v>0</v>
      </c>
      <c r="CA292" s="70">
        <v>0</v>
      </c>
      <c r="CB292" s="70">
        <v>0</v>
      </c>
      <c r="CC292" s="70">
        <v>0</v>
      </c>
      <c r="CD292" s="70">
        <v>0</v>
      </c>
    </row>
    <row r="293" spans="1:82">
      <c r="A293" s="70" t="s">
        <v>2040</v>
      </c>
      <c r="B293" s="70">
        <v>12</v>
      </c>
      <c r="C293" s="70">
        <v>12</v>
      </c>
      <c r="D293" s="70">
        <v>1</v>
      </c>
      <c r="E293" s="70">
        <v>2015</v>
      </c>
      <c r="F293" s="70" t="s">
        <v>182</v>
      </c>
      <c r="G293" s="1064" t="s">
        <v>2028</v>
      </c>
      <c r="H293" s="70" t="s">
        <v>2029</v>
      </c>
      <c r="I293" s="148"/>
      <c r="J293" s="71">
        <v>360.79150886960008</v>
      </c>
      <c r="K293" s="71">
        <v>13.430520047524899</v>
      </c>
      <c r="L293" s="71">
        <v>9.054769114877887</v>
      </c>
      <c r="M293" s="71">
        <v>166.45235480808279</v>
      </c>
      <c r="N293" s="71">
        <v>159.54290239468421</v>
      </c>
      <c r="O293" s="71">
        <v>110.522964539922</v>
      </c>
      <c r="P293" s="71">
        <v>89.344741175167641</v>
      </c>
      <c r="Q293" s="71">
        <v>7.3296326113591803</v>
      </c>
      <c r="R293" s="71">
        <v>0</v>
      </c>
      <c r="S293" s="71">
        <v>6.3705983465599996</v>
      </c>
      <c r="T293" s="72"/>
      <c r="U293" s="71">
        <v>28513009</v>
      </c>
      <c r="V293" s="71">
        <v>3361</v>
      </c>
      <c r="W293" s="71">
        <v>272</v>
      </c>
      <c r="X293" s="71">
        <v>36772</v>
      </c>
      <c r="Y293" s="71">
        <v>35557</v>
      </c>
      <c r="Z293" s="71">
        <v>64213</v>
      </c>
      <c r="AA293" s="71">
        <v>17779</v>
      </c>
      <c r="AB293" s="71">
        <v>100884</v>
      </c>
      <c r="AC293" s="71">
        <v>0</v>
      </c>
      <c r="AD293" s="71">
        <v>6.3705983465599996</v>
      </c>
      <c r="AE293" s="72"/>
      <c r="AF293" s="71">
        <v>309794110.29766059</v>
      </c>
      <c r="AG293" s="71">
        <v>9049418.2807416935</v>
      </c>
      <c r="AH293" s="71">
        <v>1841329.2161033901</v>
      </c>
      <c r="AI293" s="71">
        <v>221494520.11550301</v>
      </c>
      <c r="AJ293" s="71">
        <v>194932315.71796411</v>
      </c>
      <c r="AK293" s="71">
        <v>0</v>
      </c>
      <c r="AL293" s="71">
        <v>0</v>
      </c>
      <c r="AM293" s="71">
        <v>13825729.00753657</v>
      </c>
      <c r="AN293" s="71">
        <v>0</v>
      </c>
      <c r="AO293" s="71">
        <v>0</v>
      </c>
      <c r="AP293" s="71">
        <v>750937422.63550937</v>
      </c>
      <c r="AQ293" s="72"/>
      <c r="AR293" s="71">
        <v>542</v>
      </c>
      <c r="AS293" s="71">
        <v>87</v>
      </c>
      <c r="AT293" s="71">
        <v>0</v>
      </c>
      <c r="AU293" s="71">
        <v>1</v>
      </c>
      <c r="AV293" s="71">
        <v>0</v>
      </c>
      <c r="AW293" s="71">
        <v>1</v>
      </c>
      <c r="AX293" s="71"/>
      <c r="AY293" s="72"/>
      <c r="AZ293" s="71">
        <v>2247.5</v>
      </c>
      <c r="BA293" s="71">
        <v>6020.9</v>
      </c>
      <c r="BB293" s="71">
        <v>0</v>
      </c>
      <c r="BC293" s="71">
        <v>190</v>
      </c>
      <c r="BD293" s="71">
        <v>0</v>
      </c>
      <c r="BE293" s="71">
        <v>1510.5</v>
      </c>
      <c r="BF293" s="71"/>
      <c r="BG293" s="72"/>
      <c r="BH293" s="71">
        <v>0</v>
      </c>
      <c r="BI293" s="71">
        <v>0</v>
      </c>
      <c r="BJ293" s="71">
        <v>54.561999999999998</v>
      </c>
      <c r="BK293" s="71">
        <v>0</v>
      </c>
      <c r="BL293" s="71">
        <v>0</v>
      </c>
      <c r="BM293" s="71">
        <v>0</v>
      </c>
      <c r="BN293" s="72"/>
      <c r="BO293" s="71">
        <v>0</v>
      </c>
      <c r="BP293" s="71">
        <v>0</v>
      </c>
      <c r="BQ293" s="71">
        <v>6</v>
      </c>
      <c r="BR293" s="71">
        <v>0</v>
      </c>
      <c r="BS293" s="71">
        <v>0</v>
      </c>
      <c r="BT293" s="71">
        <v>0</v>
      </c>
      <c r="BU293"/>
      <c r="BV293" s="70">
        <v>54.561999999999998</v>
      </c>
      <c r="BW293" s="70">
        <v>0</v>
      </c>
      <c r="BX293" s="70">
        <v>0</v>
      </c>
      <c r="BY293" s="70">
        <v>0</v>
      </c>
      <c r="BZ293" s="70">
        <v>0</v>
      </c>
      <c r="CA293" s="70">
        <v>0</v>
      </c>
      <c r="CB293" s="70">
        <v>0</v>
      </c>
      <c r="CC293" s="70">
        <v>0</v>
      </c>
      <c r="CD293" s="70">
        <v>0</v>
      </c>
    </row>
    <row r="294" spans="1:82">
      <c r="A294" s="70" t="s">
        <v>2041</v>
      </c>
      <c r="B294" s="70">
        <v>13</v>
      </c>
      <c r="C294" s="70">
        <v>13</v>
      </c>
      <c r="D294" s="70">
        <v>1</v>
      </c>
      <c r="E294" s="70">
        <v>2016</v>
      </c>
      <c r="F294" s="70" t="s">
        <v>155</v>
      </c>
      <c r="G294" s="70" t="s">
        <v>2028</v>
      </c>
      <c r="H294" s="70" t="s">
        <v>2029</v>
      </c>
      <c r="I294" s="148"/>
      <c r="J294" s="71">
        <v>363.42855356163722</v>
      </c>
      <c r="K294" s="71">
        <v>11.454060533579305</v>
      </c>
      <c r="L294" s="71">
        <v>11.653835902007573</v>
      </c>
      <c r="M294" s="71">
        <v>161.8870430186964</v>
      </c>
      <c r="N294" s="71">
        <v>150.43293076903643</v>
      </c>
      <c r="O294" s="71">
        <v>109.89495351836531</v>
      </c>
      <c r="P294" s="71">
        <v>87.763094294938753</v>
      </c>
      <c r="Q294" s="71">
        <v>7.0680763950523477</v>
      </c>
      <c r="R294" s="71">
        <v>0</v>
      </c>
      <c r="S294" s="71">
        <v>6.0805304456</v>
      </c>
      <c r="T294" s="72"/>
      <c r="U294" s="71">
        <v>28012867</v>
      </c>
      <c r="V294" s="71">
        <v>3361</v>
      </c>
      <c r="W294" s="71">
        <v>272</v>
      </c>
      <c r="X294" s="71">
        <v>36772</v>
      </c>
      <c r="Y294" s="71">
        <v>35782</v>
      </c>
      <c r="Z294" s="71">
        <v>64633</v>
      </c>
      <c r="AA294" s="71">
        <v>18063</v>
      </c>
      <c r="AB294" s="71">
        <v>100069</v>
      </c>
      <c r="AC294" s="71">
        <v>0</v>
      </c>
      <c r="AD294" s="71">
        <v>6.0805304456</v>
      </c>
      <c r="AE294" s="72"/>
      <c r="AF294" s="71">
        <v>313864304.9204095</v>
      </c>
      <c r="AG294" s="71">
        <v>7381858.5579261715</v>
      </c>
      <c r="AH294" s="71">
        <v>1835537.8896434689</v>
      </c>
      <c r="AI294" s="71">
        <v>226974928.67242411</v>
      </c>
      <c r="AJ294" s="71">
        <v>176740262.48327991</v>
      </c>
      <c r="AK294" s="71">
        <v>0</v>
      </c>
      <c r="AL294" s="71">
        <v>0</v>
      </c>
      <c r="AM294" s="71">
        <v>13724691.13722128</v>
      </c>
      <c r="AN294" s="71">
        <v>0</v>
      </c>
      <c r="AO294" s="71">
        <v>0</v>
      </c>
      <c r="AP294" s="71">
        <v>740521583.66090453</v>
      </c>
      <c r="AQ294" s="72"/>
      <c r="AR294" s="71">
        <v>580</v>
      </c>
      <c r="AS294" s="71">
        <v>94</v>
      </c>
      <c r="AT294" s="71">
        <v>0</v>
      </c>
      <c r="AU294" s="71">
        <v>2</v>
      </c>
      <c r="AV294" s="71">
        <v>0</v>
      </c>
      <c r="AW294" s="71">
        <v>1</v>
      </c>
      <c r="AX294" s="71"/>
      <c r="AY294" s="72"/>
      <c r="AZ294" s="71">
        <v>2475.5</v>
      </c>
      <c r="BA294" s="71">
        <v>6518.5</v>
      </c>
      <c r="BB294" s="71">
        <v>0</v>
      </c>
      <c r="BC294" s="71">
        <v>239.6</v>
      </c>
      <c r="BD294" s="71">
        <v>0</v>
      </c>
      <c r="BE294" s="71">
        <v>1510.5</v>
      </c>
      <c r="BF294" s="71"/>
      <c r="BG294" s="72"/>
      <c r="BH294" s="71">
        <v>0</v>
      </c>
      <c r="BI294" s="71">
        <v>0</v>
      </c>
      <c r="BJ294" s="71">
        <v>52.743000000000002</v>
      </c>
      <c r="BK294" s="71">
        <v>0</v>
      </c>
      <c r="BL294" s="71">
        <v>0</v>
      </c>
      <c r="BM294" s="71">
        <v>0</v>
      </c>
      <c r="BN294" s="72"/>
      <c r="BO294" s="71">
        <v>0</v>
      </c>
      <c r="BP294" s="71">
        <v>0</v>
      </c>
      <c r="BQ294" s="71">
        <v>6</v>
      </c>
      <c r="BR294" s="71">
        <v>0</v>
      </c>
      <c r="BS294" s="71">
        <v>0</v>
      </c>
      <c r="BT294" s="71">
        <v>0</v>
      </c>
      <c r="BU294"/>
      <c r="BV294" s="70">
        <v>52.743000000000002</v>
      </c>
      <c r="BW294" s="70">
        <v>0</v>
      </c>
      <c r="BX294" s="70">
        <v>0</v>
      </c>
      <c r="BY294" s="70">
        <v>0</v>
      </c>
      <c r="BZ294" s="70">
        <v>0</v>
      </c>
      <c r="CA294" s="70">
        <v>0</v>
      </c>
      <c r="CB294" s="70">
        <v>0</v>
      </c>
      <c r="CC294" s="70">
        <v>0</v>
      </c>
      <c r="CD294" s="70">
        <v>0</v>
      </c>
    </row>
    <row r="295" spans="1:82">
      <c r="A295" s="70" t="s">
        <v>2042</v>
      </c>
      <c r="B295" s="70">
        <v>14</v>
      </c>
      <c r="C295" s="70">
        <v>14</v>
      </c>
      <c r="D295" s="70">
        <v>1</v>
      </c>
      <c r="E295" s="70">
        <v>2017</v>
      </c>
      <c r="F295" s="70" t="s">
        <v>156</v>
      </c>
      <c r="G295" s="70" t="s">
        <v>2028</v>
      </c>
      <c r="H295" s="70" t="s">
        <v>2029</v>
      </c>
      <c r="I295" s="148"/>
      <c r="J295" s="71">
        <v>356.72168283246179</v>
      </c>
      <c r="K295" s="71">
        <v>11.718618459397078</v>
      </c>
      <c r="L295" s="71">
        <v>10.498682216559338</v>
      </c>
      <c r="M295" s="71">
        <v>155.98746718579272</v>
      </c>
      <c r="N295" s="71">
        <v>160.42924391574232</v>
      </c>
      <c r="O295" s="71">
        <v>108.35261177725454</v>
      </c>
      <c r="P295" s="71">
        <v>86.260869473192045</v>
      </c>
      <c r="Q295" s="71">
        <v>6.7784325309865396</v>
      </c>
      <c r="R295" s="71">
        <v>0</v>
      </c>
      <c r="S295" s="71">
        <v>9.5961529317500016</v>
      </c>
      <c r="T295" s="72"/>
      <c r="U295" s="71">
        <v>29362344</v>
      </c>
      <c r="V295" s="71">
        <v>3361</v>
      </c>
      <c r="W295" s="71">
        <v>272</v>
      </c>
      <c r="X295" s="71">
        <v>36772</v>
      </c>
      <c r="Y295" s="71">
        <v>36004</v>
      </c>
      <c r="Z295" s="71">
        <v>64783</v>
      </c>
      <c r="AA295" s="71">
        <v>17867</v>
      </c>
      <c r="AB295" s="71">
        <v>99241</v>
      </c>
      <c r="AC295" s="71">
        <v>0</v>
      </c>
      <c r="AD295" s="71">
        <v>9.5961529317500016</v>
      </c>
      <c r="AE295" s="72"/>
      <c r="AF295" s="71">
        <v>318688021.19672757</v>
      </c>
      <c r="AG295" s="71">
        <v>8403765.5652616508</v>
      </c>
      <c r="AH295" s="71">
        <v>2222500.6017905818</v>
      </c>
      <c r="AI295" s="71">
        <v>233325396.53678599</v>
      </c>
      <c r="AJ295" s="71">
        <v>189783987.70480099</v>
      </c>
      <c r="AK295" s="71">
        <v>0</v>
      </c>
      <c r="AL295" s="71">
        <v>0</v>
      </c>
      <c r="AM295" s="71">
        <v>13632426.753971759</v>
      </c>
      <c r="AN295" s="71">
        <v>0</v>
      </c>
      <c r="AO295" s="71">
        <v>0</v>
      </c>
      <c r="AP295" s="71">
        <v>766056098.35933852</v>
      </c>
      <c r="AQ295" s="72"/>
      <c r="AR295" s="71">
        <v>634</v>
      </c>
      <c r="AS295" s="71">
        <v>100</v>
      </c>
      <c r="AT295" s="71">
        <v>0</v>
      </c>
      <c r="AU295" s="71">
        <v>2</v>
      </c>
      <c r="AV295" s="71">
        <v>0</v>
      </c>
      <c r="AW295" s="71">
        <v>2</v>
      </c>
      <c r="AX295" s="71"/>
      <c r="AY295" s="72"/>
      <c r="AZ295" s="71">
        <v>2755.7</v>
      </c>
      <c r="BA295" s="71">
        <v>6690.2999999999993</v>
      </c>
      <c r="BB295" s="71">
        <v>0</v>
      </c>
      <c r="BC295" s="71">
        <v>239.6</v>
      </c>
      <c r="BD295" s="71">
        <v>0</v>
      </c>
      <c r="BE295" s="71">
        <v>7760.5</v>
      </c>
      <c r="BF295" s="71"/>
      <c r="BG295" s="72"/>
      <c r="BH295" s="71">
        <v>0</v>
      </c>
      <c r="BI295" s="71">
        <v>0</v>
      </c>
      <c r="BJ295" s="71">
        <v>62.158999999999999</v>
      </c>
      <c r="BK295" s="71">
        <v>0</v>
      </c>
      <c r="BL295" s="71">
        <v>0</v>
      </c>
      <c r="BM295" s="71">
        <v>0</v>
      </c>
      <c r="BN295" s="72"/>
      <c r="BO295" s="71">
        <v>0</v>
      </c>
      <c r="BP295" s="71">
        <v>0</v>
      </c>
      <c r="BQ295" s="71">
        <v>6</v>
      </c>
      <c r="BR295" s="71">
        <v>0</v>
      </c>
      <c r="BS295" s="71">
        <v>0</v>
      </c>
      <c r="BT295" s="71">
        <v>0</v>
      </c>
      <c r="BU295"/>
      <c r="BV295" s="70">
        <v>62.158999999999999</v>
      </c>
      <c r="BW295" s="70">
        <v>0</v>
      </c>
      <c r="BX295" s="70">
        <v>0</v>
      </c>
      <c r="BY295" s="70">
        <v>0</v>
      </c>
      <c r="BZ295" s="70">
        <v>0</v>
      </c>
      <c r="CA295" s="70">
        <v>0</v>
      </c>
      <c r="CB295" s="70">
        <v>0</v>
      </c>
      <c r="CC295" s="70">
        <v>0</v>
      </c>
      <c r="CD295" s="70">
        <v>0</v>
      </c>
    </row>
    <row r="296" spans="1:82">
      <c r="A296" s="70" t="s">
        <v>2043</v>
      </c>
      <c r="B296" s="70">
        <v>15</v>
      </c>
      <c r="C296" s="70">
        <v>15</v>
      </c>
      <c r="D296" s="70">
        <v>1</v>
      </c>
      <c r="E296" s="70">
        <v>2018</v>
      </c>
      <c r="F296" s="70" t="s">
        <v>183</v>
      </c>
      <c r="G296" s="70" t="s">
        <v>2028</v>
      </c>
      <c r="H296" s="70" t="s">
        <v>2029</v>
      </c>
      <c r="I296" s="148"/>
      <c r="J296" s="71">
        <v>358.71916901313216</v>
      </c>
      <c r="K296" s="71">
        <v>10.730516802404701</v>
      </c>
      <c r="L296" s="71">
        <v>9.7821157380377954</v>
      </c>
      <c r="M296" s="71">
        <v>152.21322741260812</v>
      </c>
      <c r="N296" s="71">
        <v>151.16855753558957</v>
      </c>
      <c r="O296" s="71">
        <v>106.5794824328777</v>
      </c>
      <c r="P296" s="71">
        <v>85.359189337327933</v>
      </c>
      <c r="Q296" s="71">
        <v>6.2233640296017603</v>
      </c>
      <c r="R296" s="71">
        <v>0</v>
      </c>
      <c r="S296" s="71">
        <v>12.134598650720001</v>
      </c>
      <c r="T296" s="72"/>
      <c r="U296" s="71">
        <v>29602352</v>
      </c>
      <c r="V296" s="71">
        <v>3361</v>
      </c>
      <c r="W296" s="71">
        <v>272</v>
      </c>
      <c r="X296" s="71">
        <v>36772</v>
      </c>
      <c r="Y296" s="71">
        <v>36212</v>
      </c>
      <c r="Z296" s="71">
        <v>64943</v>
      </c>
      <c r="AA296" s="71">
        <v>17858</v>
      </c>
      <c r="AB296" s="71">
        <v>98190</v>
      </c>
      <c r="AC296" s="71">
        <v>0</v>
      </c>
      <c r="AD296" s="71">
        <v>12.134598650719999</v>
      </c>
      <c r="AE296" s="72"/>
      <c r="AF296" s="71">
        <v>320021670.99316251</v>
      </c>
      <c r="AG296" s="71">
        <v>7369555.5320311282</v>
      </c>
      <c r="AH296" s="71">
        <v>2101584.29543301</v>
      </c>
      <c r="AI296" s="71">
        <v>220621180.96285009</v>
      </c>
      <c r="AJ296" s="71">
        <v>187824259.15171361</v>
      </c>
      <c r="AK296" s="71">
        <v>0</v>
      </c>
      <c r="AL296" s="71">
        <v>0</v>
      </c>
      <c r="AM296" s="71">
        <v>13515962.5607768</v>
      </c>
      <c r="AN296" s="71">
        <v>0</v>
      </c>
      <c r="AO296" s="71">
        <v>0</v>
      </c>
      <c r="AP296" s="71">
        <v>751454213.49596727</v>
      </c>
      <c r="AQ296" s="72"/>
      <c r="AR296" s="71">
        <v>684</v>
      </c>
      <c r="AS296" s="71">
        <v>106</v>
      </c>
      <c r="AT296" s="71">
        <v>0</v>
      </c>
      <c r="AU296" s="71">
        <v>2</v>
      </c>
      <c r="AV296" s="71">
        <v>0</v>
      </c>
      <c r="AW296" s="71">
        <v>2</v>
      </c>
      <c r="AX296" s="71"/>
      <c r="AY296" s="72"/>
      <c r="AZ296" s="71">
        <v>3021.7999999999997</v>
      </c>
      <c r="BA296" s="71">
        <v>6897.5</v>
      </c>
      <c r="BB296" s="71">
        <v>0</v>
      </c>
      <c r="BC296" s="71">
        <v>240</v>
      </c>
      <c r="BD296" s="71">
        <v>0</v>
      </c>
      <c r="BE296" s="71">
        <v>7760.5</v>
      </c>
      <c r="BF296" s="71"/>
      <c r="BG296" s="72"/>
      <c r="BH296" s="71">
        <v>0</v>
      </c>
      <c r="BI296" s="71">
        <v>0</v>
      </c>
      <c r="BJ296" s="71">
        <v>60.71</v>
      </c>
      <c r="BK296" s="71">
        <v>0</v>
      </c>
      <c r="BL296" s="71">
        <v>0</v>
      </c>
      <c r="BM296" s="71">
        <v>0</v>
      </c>
      <c r="BN296" s="72"/>
      <c r="BO296" s="71">
        <v>0</v>
      </c>
      <c r="BP296" s="71">
        <v>0</v>
      </c>
      <c r="BQ296" s="71">
        <v>6</v>
      </c>
      <c r="BR296" s="71">
        <v>0</v>
      </c>
      <c r="BS296" s="71">
        <v>0</v>
      </c>
      <c r="BT296" s="71">
        <v>0</v>
      </c>
      <c r="BU296"/>
      <c r="BV296" s="70">
        <v>60.71</v>
      </c>
      <c r="BW296" s="70">
        <v>0</v>
      </c>
      <c r="BX296" s="70">
        <v>0</v>
      </c>
      <c r="BY296" s="70">
        <v>0</v>
      </c>
      <c r="BZ296" s="70">
        <v>0</v>
      </c>
      <c r="CA296" s="70">
        <v>0</v>
      </c>
      <c r="CB296" s="70">
        <v>0</v>
      </c>
      <c r="CC296" s="70">
        <v>0</v>
      </c>
      <c r="CD296" s="70">
        <v>0</v>
      </c>
    </row>
    <row r="297" spans="1:82">
      <c r="A297" s="70" t="s">
        <v>2044</v>
      </c>
      <c r="B297" s="70">
        <v>16</v>
      </c>
      <c r="C297" s="70">
        <v>16</v>
      </c>
      <c r="D297" s="70">
        <v>1</v>
      </c>
      <c r="E297" s="70">
        <v>2019</v>
      </c>
      <c r="F297" s="70" t="s">
        <v>158</v>
      </c>
      <c r="G297" s="70" t="s">
        <v>2028</v>
      </c>
      <c r="H297" s="70" t="s">
        <v>2029</v>
      </c>
      <c r="I297" s="148"/>
      <c r="J297" s="71">
        <v>322.28184547450132</v>
      </c>
      <c r="K297" s="71">
        <v>12.086917717706537</v>
      </c>
      <c r="L297" s="71">
        <v>9.8741091939271879</v>
      </c>
      <c r="M297" s="71">
        <v>154.42873508854743</v>
      </c>
      <c r="N297" s="71">
        <v>146.67482554684116</v>
      </c>
      <c r="O297" s="71">
        <v>103.30683219210842</v>
      </c>
      <c r="P297" s="71">
        <v>82.853307248593225</v>
      </c>
      <c r="Q297" s="71">
        <v>5.9900875906945004</v>
      </c>
      <c r="R297" s="71">
        <v>0</v>
      </c>
      <c r="S297" s="71">
        <v>10.410679656000001</v>
      </c>
      <c r="T297" s="72"/>
      <c r="U297" s="71">
        <v>28262185</v>
      </c>
      <c r="V297" s="71">
        <v>3361</v>
      </c>
      <c r="W297" s="71">
        <v>272</v>
      </c>
      <c r="X297" s="71">
        <v>36772</v>
      </c>
      <c r="Y297" s="71">
        <v>36472</v>
      </c>
      <c r="Z297" s="71">
        <v>64677</v>
      </c>
      <c r="AA297" s="71">
        <v>17204</v>
      </c>
      <c r="AB297" s="71">
        <v>97068</v>
      </c>
      <c r="AC297" s="71">
        <v>0</v>
      </c>
      <c r="AD297" s="71">
        <v>10.410679655999999</v>
      </c>
      <c r="AE297" s="72"/>
      <c r="AF297" s="71">
        <v>281226583.9576664</v>
      </c>
      <c r="AG297" s="71">
        <v>7181260.386892166</v>
      </c>
      <c r="AH297" s="71">
        <v>2222675.4518835088</v>
      </c>
      <c r="AI297" s="71">
        <v>227842490.2328428</v>
      </c>
      <c r="AJ297" s="71">
        <v>182971616.4980852</v>
      </c>
      <c r="AK297" s="71">
        <v>0</v>
      </c>
      <c r="AL297" s="71">
        <v>0</v>
      </c>
      <c r="AM297" s="71">
        <v>13219930.872487228</v>
      </c>
      <c r="AN297" s="71">
        <v>0</v>
      </c>
      <c r="AO297" s="71">
        <v>0</v>
      </c>
      <c r="AP297" s="71">
        <v>714664557.39985728</v>
      </c>
      <c r="AQ297" s="72"/>
      <c r="AR297" s="71">
        <v>730</v>
      </c>
      <c r="AS297" s="71">
        <v>112</v>
      </c>
      <c r="AT297" s="71">
        <v>0</v>
      </c>
      <c r="AU297" s="71">
        <v>2</v>
      </c>
      <c r="AV297" s="71">
        <v>0</v>
      </c>
      <c r="AW297" s="71">
        <v>2</v>
      </c>
      <c r="AX297" s="71"/>
      <c r="AY297" s="72"/>
      <c r="AZ297" s="71">
        <v>3279.599999999999</v>
      </c>
      <c r="BA297" s="71">
        <v>6983.4</v>
      </c>
      <c r="BB297" s="71">
        <v>0</v>
      </c>
      <c r="BC297" s="71">
        <v>239.6</v>
      </c>
      <c r="BD297" s="71">
        <v>0</v>
      </c>
      <c r="BE297" s="71">
        <v>7760.5</v>
      </c>
      <c r="BF297" s="71"/>
      <c r="BG297" s="72"/>
      <c r="BH297" s="71">
        <v>0</v>
      </c>
      <c r="BI297" s="71">
        <v>0</v>
      </c>
      <c r="BJ297" s="71">
        <v>53.097000000000001</v>
      </c>
      <c r="BK297" s="71">
        <v>0</v>
      </c>
      <c r="BL297" s="71">
        <v>0</v>
      </c>
      <c r="BM297" s="71">
        <v>0</v>
      </c>
      <c r="BN297" s="72"/>
      <c r="BO297" s="71">
        <v>0</v>
      </c>
      <c r="BP297" s="71">
        <v>0</v>
      </c>
      <c r="BQ297" s="71">
        <v>6</v>
      </c>
      <c r="BR297" s="71">
        <v>0</v>
      </c>
      <c r="BS297" s="71">
        <v>0</v>
      </c>
      <c r="BT297" s="71">
        <v>0</v>
      </c>
      <c r="BU297"/>
      <c r="BV297" s="70">
        <v>53.097000000000001</v>
      </c>
      <c r="BW297" s="70">
        <v>0</v>
      </c>
      <c r="BX297" s="70">
        <v>0</v>
      </c>
      <c r="BY297" s="70">
        <v>0</v>
      </c>
      <c r="BZ297" s="70">
        <v>0</v>
      </c>
      <c r="CA297" s="70">
        <v>0</v>
      </c>
      <c r="CB297" s="70">
        <v>0</v>
      </c>
      <c r="CC297" s="70">
        <v>0</v>
      </c>
      <c r="CD297" s="70">
        <v>0</v>
      </c>
    </row>
    <row r="298" spans="1:82">
      <c r="A298" s="70" t="s">
        <v>2045</v>
      </c>
      <c r="B298" s="70">
        <v>17</v>
      </c>
      <c r="C298" s="70">
        <v>17</v>
      </c>
      <c r="D298" s="70">
        <v>1</v>
      </c>
      <c r="E298" s="70">
        <v>2020</v>
      </c>
      <c r="F298" s="70" t="s">
        <v>159</v>
      </c>
      <c r="G298" s="70" t="s">
        <v>2028</v>
      </c>
      <c r="H298" s="70" t="s">
        <v>2029</v>
      </c>
      <c r="I298" s="148"/>
      <c r="J298" s="71">
        <v>312.93371882371582</v>
      </c>
      <c r="K298" s="71">
        <v>12.115966929410014</v>
      </c>
      <c r="L298" s="71">
        <v>21.367431212552599</v>
      </c>
      <c r="M298" s="71">
        <v>131.07340108203297</v>
      </c>
      <c r="N298" s="71">
        <v>137.57977571136129</v>
      </c>
      <c r="O298" s="71">
        <v>90.272087091200262</v>
      </c>
      <c r="P298" s="71">
        <v>77.121462678130612</v>
      </c>
      <c r="Q298" s="71">
        <v>5.6490858695739101</v>
      </c>
      <c r="R298" s="71">
        <v>0</v>
      </c>
      <c r="S298" s="71">
        <v>10.503719641</v>
      </c>
      <c r="T298" s="72"/>
      <c r="U298" s="71">
        <v>29025313</v>
      </c>
      <c r="V298" s="71">
        <v>3048</v>
      </c>
      <c r="W298" s="71">
        <v>622</v>
      </c>
      <c r="X298" s="71">
        <v>35304</v>
      </c>
      <c r="Y298" s="71">
        <v>36611</v>
      </c>
      <c r="Z298" s="71">
        <v>64506</v>
      </c>
      <c r="AA298" s="71">
        <v>17021</v>
      </c>
      <c r="AB298" s="71">
        <v>95811</v>
      </c>
      <c r="AC298" s="71">
        <v>0</v>
      </c>
      <c r="AD298" s="71">
        <v>10.503719641</v>
      </c>
      <c r="AE298" s="72"/>
      <c r="AF298" s="71">
        <v>280380510.20098901</v>
      </c>
      <c r="AG298" s="71">
        <v>6880346.5960105695</v>
      </c>
      <c r="AH298" s="71">
        <v>4937495.500247756</v>
      </c>
      <c r="AI298" s="71">
        <v>205348762.27248019</v>
      </c>
      <c r="AJ298" s="71">
        <v>179208639.78892609</v>
      </c>
      <c r="AK298" s="71"/>
      <c r="AL298" s="71"/>
      <c r="AM298" s="71">
        <v>12504399.982411958</v>
      </c>
      <c r="AN298" s="71"/>
      <c r="AO298" s="71"/>
      <c r="AP298" s="71">
        <v>689260154.34106565</v>
      </c>
      <c r="AQ298" s="72"/>
      <c r="AR298" s="71">
        <v>770</v>
      </c>
      <c r="AS298" s="71">
        <v>114</v>
      </c>
      <c r="AT298" s="71">
        <v>0</v>
      </c>
      <c r="AU298" s="71">
        <v>2</v>
      </c>
      <c r="AV298" s="71">
        <v>0</v>
      </c>
      <c r="AW298" s="71">
        <v>2</v>
      </c>
      <c r="AX298" s="71"/>
      <c r="AY298" s="72"/>
      <c r="AZ298" s="71">
        <v>3498.0000000000032</v>
      </c>
      <c r="BA298" s="71">
        <v>7044.2999999999975</v>
      </c>
      <c r="BB298" s="71">
        <v>0</v>
      </c>
      <c r="BC298" s="71">
        <v>239.6</v>
      </c>
      <c r="BD298" s="71">
        <v>0</v>
      </c>
      <c r="BE298" s="71">
        <v>7760.5</v>
      </c>
      <c r="BF298" s="71"/>
      <c r="BG298" s="72"/>
      <c r="BH298" s="71">
        <v>0</v>
      </c>
      <c r="BI298" s="71">
        <v>0</v>
      </c>
      <c r="BJ298" s="71">
        <v>52.076000000000001</v>
      </c>
      <c r="BK298" s="71">
        <v>0</v>
      </c>
      <c r="BL298" s="71">
        <v>0</v>
      </c>
      <c r="BM298" s="71">
        <v>0</v>
      </c>
      <c r="BN298" s="72"/>
      <c r="BO298" s="71">
        <v>0</v>
      </c>
      <c r="BP298" s="71">
        <v>0</v>
      </c>
      <c r="BQ298" s="71">
        <v>6</v>
      </c>
      <c r="BR298" s="71">
        <v>0</v>
      </c>
      <c r="BS298" s="71">
        <v>0</v>
      </c>
      <c r="BT298" s="71">
        <v>0</v>
      </c>
      <c r="BU298"/>
      <c r="BV298" s="70">
        <v>52.076000000000001</v>
      </c>
      <c r="BW298" s="70">
        <v>0</v>
      </c>
      <c r="BX298" s="70">
        <v>0</v>
      </c>
      <c r="BY298" s="70">
        <v>0</v>
      </c>
      <c r="BZ298" s="70">
        <v>0</v>
      </c>
      <c r="CA298" s="70">
        <v>0</v>
      </c>
      <c r="CB298" s="70">
        <v>0</v>
      </c>
      <c r="CC298" s="70">
        <v>0</v>
      </c>
      <c r="CD298" s="70">
        <v>0</v>
      </c>
    </row>
    <row r="299" spans="1:82">
      <c r="A299" s="70" t="s">
        <v>2046</v>
      </c>
      <c r="B299" s="70">
        <v>17</v>
      </c>
      <c r="C299" s="70">
        <v>18</v>
      </c>
      <c r="D299" s="70">
        <v>1</v>
      </c>
      <c r="E299" s="70">
        <v>2021</v>
      </c>
      <c r="F299" s="70" t="s">
        <v>160</v>
      </c>
      <c r="G299" s="70" t="s">
        <v>2028</v>
      </c>
      <c r="H299" s="70" t="s">
        <v>2029</v>
      </c>
      <c r="I299" s="148"/>
      <c r="J299" s="71">
        <v>307.52093138472628</v>
      </c>
      <c r="K299" s="71">
        <v>9.9399650155357264</v>
      </c>
      <c r="L299" s="71">
        <v>15.563879593852196</v>
      </c>
      <c r="M299" s="71">
        <v>146.44434748801231</v>
      </c>
      <c r="N299" s="71">
        <v>126.79280685230535</v>
      </c>
      <c r="O299" s="71">
        <v>87.459021051718892</v>
      </c>
      <c r="P299" s="71">
        <v>78.597406486036704</v>
      </c>
      <c r="Q299" s="71">
        <v>5.5188077783130502</v>
      </c>
      <c r="R299" s="71">
        <v>0</v>
      </c>
      <c r="S299" s="71">
        <v>10.72814841275</v>
      </c>
      <c r="T299" s="72"/>
      <c r="U299" s="71">
        <v>29634817</v>
      </c>
      <c r="V299" s="71">
        <v>3048</v>
      </c>
      <c r="W299" s="71">
        <v>622</v>
      </c>
      <c r="X299" s="71">
        <v>35304</v>
      </c>
      <c r="Y299" s="71">
        <v>36683</v>
      </c>
      <c r="Z299" s="71">
        <v>64349</v>
      </c>
      <c r="AA299" s="71">
        <v>16915</v>
      </c>
      <c r="AB299" s="71">
        <v>94521</v>
      </c>
      <c r="AC299" s="71">
        <v>0</v>
      </c>
      <c r="AD299" s="71">
        <v>10.72814841275</v>
      </c>
      <c r="AE299" s="72"/>
      <c r="AF299" s="71">
        <v>266621450.37746087</v>
      </c>
      <c r="AG299" s="71">
        <v>6883085.2780306321</v>
      </c>
      <c r="AH299" s="71">
        <v>3367321.9622615138</v>
      </c>
      <c r="AI299" s="71">
        <v>226254139.79232597</v>
      </c>
      <c r="AJ299" s="71">
        <v>153582273.8051962</v>
      </c>
      <c r="AK299" s="71">
        <v>0</v>
      </c>
      <c r="AL299" s="71">
        <v>0</v>
      </c>
      <c r="AM299" s="71">
        <v>12407193.93948134</v>
      </c>
      <c r="AN299" s="71">
        <v>0</v>
      </c>
      <c r="AO299" s="71">
        <v>0</v>
      </c>
      <c r="AP299" s="71">
        <v>669115465.15475655</v>
      </c>
      <c r="AQ299" s="72"/>
      <c r="AR299" s="71">
        <v>800</v>
      </c>
      <c r="AS299" s="71">
        <v>121</v>
      </c>
      <c r="AT299" s="71">
        <v>0</v>
      </c>
      <c r="AU299" s="71">
        <v>2</v>
      </c>
      <c r="AV299" s="71">
        <v>0</v>
      </c>
      <c r="AW299" s="71">
        <v>2</v>
      </c>
      <c r="AX299" s="71"/>
      <c r="AY299" s="72"/>
      <c r="AZ299" s="71">
        <v>3649.3000000000029</v>
      </c>
      <c r="BA299" s="71">
        <v>7346.4999999999973</v>
      </c>
      <c r="BB299" s="71">
        <v>0</v>
      </c>
      <c r="BC299" s="71">
        <v>239.6</v>
      </c>
      <c r="BD299" s="71">
        <v>0</v>
      </c>
      <c r="BE299" s="71">
        <v>7760.5</v>
      </c>
      <c r="BF299" s="71"/>
      <c r="BG299" s="72"/>
      <c r="BH299" s="71">
        <v>0</v>
      </c>
      <c r="BI299" s="71">
        <v>0</v>
      </c>
      <c r="BJ299" s="71">
        <v>55.969000000000001</v>
      </c>
      <c r="BK299" s="71">
        <v>0</v>
      </c>
      <c r="BL299" s="71">
        <v>0</v>
      </c>
      <c r="BM299" s="71">
        <v>0</v>
      </c>
      <c r="BN299" s="72"/>
      <c r="BO299" s="71">
        <v>0</v>
      </c>
      <c r="BP299" s="71">
        <v>0</v>
      </c>
      <c r="BQ299" s="71">
        <v>7</v>
      </c>
      <c r="BR299" s="71">
        <v>0</v>
      </c>
      <c r="BS299" s="71">
        <v>0</v>
      </c>
      <c r="BT299" s="71">
        <v>0</v>
      </c>
      <c r="BU299"/>
      <c r="BV299" s="70">
        <v>55.969000000000001</v>
      </c>
      <c r="BW299" s="70">
        <v>0</v>
      </c>
      <c r="BX299" s="70">
        <v>0</v>
      </c>
      <c r="BY299" s="70">
        <v>0</v>
      </c>
      <c r="BZ299" s="70">
        <v>0</v>
      </c>
      <c r="CA299" s="70">
        <v>0</v>
      </c>
      <c r="CB299" s="70">
        <v>0</v>
      </c>
      <c r="CC299" s="70">
        <v>0</v>
      </c>
      <c r="CD299" s="70">
        <v>0</v>
      </c>
    </row>
    <row r="300" spans="1:82">
      <c r="A300" s="70" t="s">
        <v>2047</v>
      </c>
      <c r="B300" s="70">
        <v>17</v>
      </c>
      <c r="C300" s="70">
        <v>19</v>
      </c>
      <c r="D300" s="70">
        <v>1</v>
      </c>
      <c r="E300" s="70">
        <v>2022</v>
      </c>
      <c r="F300" s="70" t="s">
        <v>161</v>
      </c>
      <c r="G300" s="70" t="s">
        <v>2028</v>
      </c>
      <c r="H300" s="70" t="s">
        <v>2029</v>
      </c>
      <c r="I300" s="148"/>
      <c r="J300" s="71">
        <v>305.88316646742567</v>
      </c>
      <c r="K300" s="71">
        <v>10.151321264042654</v>
      </c>
      <c r="L300" s="71">
        <v>15.634359855018404</v>
      </c>
      <c r="M300" s="71">
        <v>137.13405746514653</v>
      </c>
      <c r="N300" s="71">
        <v>127.85600460816478</v>
      </c>
      <c r="O300" s="71">
        <v>92.051676007271411</v>
      </c>
      <c r="P300" s="71">
        <v>77.138038529351846</v>
      </c>
      <c r="Q300" s="71">
        <v>5.4986198996891913</v>
      </c>
      <c r="R300" s="71">
        <v>0</v>
      </c>
      <c r="S300" s="71">
        <v>13.780332402479999</v>
      </c>
      <c r="T300" s="72"/>
      <c r="U300" s="71">
        <v>32754216</v>
      </c>
      <c r="V300" s="71">
        <v>3048</v>
      </c>
      <c r="W300" s="71">
        <v>622</v>
      </c>
      <c r="X300" s="71">
        <v>35304</v>
      </c>
      <c r="Y300" s="71">
        <v>36916</v>
      </c>
      <c r="Z300" s="71">
        <v>64349</v>
      </c>
      <c r="AA300" s="71">
        <v>16854</v>
      </c>
      <c r="AB300" s="71">
        <v>93403</v>
      </c>
      <c r="AC300" s="71">
        <v>0</v>
      </c>
      <c r="AD300" s="71">
        <v>13.780332402479999</v>
      </c>
      <c r="AE300" s="72"/>
      <c r="AF300" s="71">
        <v>280210432.9794057</v>
      </c>
      <c r="AG300" s="71">
        <v>6742615.3911235472</v>
      </c>
      <c r="AH300" s="71">
        <v>4074564.3733076761</v>
      </c>
      <c r="AI300" s="71">
        <v>208584904.75095496</v>
      </c>
      <c r="AJ300" s="71">
        <v>173215439.04991966</v>
      </c>
      <c r="AK300" s="71">
        <v>0</v>
      </c>
      <c r="AL300" s="71">
        <v>0</v>
      </c>
      <c r="AM300" s="71">
        <v>12060876.679507814</v>
      </c>
      <c r="AN300" s="71">
        <v>0</v>
      </c>
      <c r="AO300" s="71">
        <v>0</v>
      </c>
      <c r="AP300" s="71">
        <v>684888833.22421944</v>
      </c>
      <c r="AQ300" s="72"/>
      <c r="AR300" s="71">
        <v>852</v>
      </c>
      <c r="AS300" s="71">
        <v>133</v>
      </c>
      <c r="AT300" s="71">
        <v>0</v>
      </c>
      <c r="AU300" s="71">
        <v>2</v>
      </c>
      <c r="AV300" s="71">
        <v>0</v>
      </c>
      <c r="AW300" s="71">
        <v>2</v>
      </c>
      <c r="AX300" s="71"/>
      <c r="AY300" s="72"/>
      <c r="AZ300" s="71">
        <v>3960.3000000000047</v>
      </c>
      <c r="BA300" s="71">
        <v>7749.2999999999965</v>
      </c>
      <c r="BB300" s="71">
        <v>0</v>
      </c>
      <c r="BC300" s="71">
        <v>239.6</v>
      </c>
      <c r="BD300" s="71">
        <v>0</v>
      </c>
      <c r="BE300" s="71">
        <v>7760.5</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2048</v>
      </c>
      <c r="B301" s="70">
        <v>17</v>
      </c>
      <c r="C301" s="70">
        <v>20</v>
      </c>
      <c r="D301" s="70">
        <v>1</v>
      </c>
      <c r="E301" s="70">
        <v>2023</v>
      </c>
      <c r="F301" s="70" t="s">
        <v>1539</v>
      </c>
      <c r="G301" s="70" t="s">
        <v>2028</v>
      </c>
      <c r="H301" s="70" t="s">
        <v>2029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920</v>
      </c>
      <c r="AS301" s="71">
        <v>137</v>
      </c>
      <c r="AT301" s="71">
        <v>0</v>
      </c>
      <c r="AU301" s="71">
        <v>2</v>
      </c>
      <c r="AV301" s="71">
        <v>0</v>
      </c>
      <c r="AW301" s="71">
        <v>2</v>
      </c>
      <c r="AX301" s="71"/>
      <c r="AY301" s="72"/>
      <c r="AZ301" s="71">
        <v>4367.9000000000069</v>
      </c>
      <c r="BA301" s="71">
        <v>7909.0999999999958</v>
      </c>
      <c r="BB301" s="71">
        <v>0</v>
      </c>
      <c r="BC301" s="71">
        <v>239.6</v>
      </c>
      <c r="BD301" s="71">
        <v>0</v>
      </c>
      <c r="BE301" s="71">
        <v>7760.5</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2049</v>
      </c>
      <c r="B302" s="70">
        <v>17</v>
      </c>
      <c r="C302" s="70">
        <v>21</v>
      </c>
      <c r="D302" s="70">
        <v>1</v>
      </c>
      <c r="E302" s="70">
        <v>2024</v>
      </c>
      <c r="F302" s="70" t="s">
        <v>1554</v>
      </c>
      <c r="G302" s="70" t="s">
        <v>2028</v>
      </c>
      <c r="H302" s="70" t="s">
        <v>2029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2050</v>
      </c>
      <c r="B303" s="70">
        <v>239</v>
      </c>
      <c r="C303" s="70">
        <v>1</v>
      </c>
      <c r="D303" s="70">
        <v>15</v>
      </c>
      <c r="E303" s="70">
        <v>1990</v>
      </c>
      <c r="F303" s="70" t="s">
        <v>787</v>
      </c>
      <c r="G303" s="70" t="s">
        <v>1721</v>
      </c>
      <c r="H303" s="70" t="s">
        <v>1722</v>
      </c>
      <c r="I303" s="148"/>
      <c r="J303" s="71">
        <v>356.03852474471779</v>
      </c>
      <c r="K303" s="71">
        <v>14.89227266904396</v>
      </c>
      <c r="L303" s="71">
        <v>30.859622321804871</v>
      </c>
      <c r="M303" s="71">
        <v>58.478593038789263</v>
      </c>
      <c r="N303" s="71">
        <v>94.83988768665985</v>
      </c>
      <c r="O303" s="71">
        <v>60.730099289792662</v>
      </c>
      <c r="P303" s="71">
        <v>82.780402316960632</v>
      </c>
      <c r="Q303" s="71">
        <v>5.1058693971765603</v>
      </c>
      <c r="R303" s="71">
        <v>0</v>
      </c>
      <c r="S303" s="71">
        <v>4.6599692282741252</v>
      </c>
      <c r="T303" s="72"/>
      <c r="U303" s="71">
        <v>26504627</v>
      </c>
      <c r="V303" s="71">
        <v>4346</v>
      </c>
      <c r="W303" s="71">
        <v>333</v>
      </c>
      <c r="X303" s="71">
        <v>21995</v>
      </c>
      <c r="Y303" s="71">
        <v>24608</v>
      </c>
      <c r="Z303" s="71">
        <v>24979</v>
      </c>
      <c r="AA303" s="71">
        <v>20100</v>
      </c>
      <c r="AB303" s="71">
        <v>82902</v>
      </c>
      <c r="AC303" s="71">
        <v>0</v>
      </c>
      <c r="AD303" s="71">
        <v>4.6599692282741252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2051</v>
      </c>
      <c r="B304" s="70">
        <v>240</v>
      </c>
      <c r="C304" s="70">
        <v>2</v>
      </c>
      <c r="D304" s="70">
        <v>15</v>
      </c>
      <c r="E304" s="70">
        <v>2005</v>
      </c>
      <c r="F304" s="70" t="s">
        <v>789</v>
      </c>
      <c r="G304" s="70" t="s">
        <v>1721</v>
      </c>
      <c r="H304" s="70" t="s">
        <v>1722</v>
      </c>
      <c r="I304" s="148"/>
      <c r="J304" s="71">
        <v>464.20232866109387</v>
      </c>
      <c r="K304" s="71">
        <v>15.195721588785499</v>
      </c>
      <c r="L304" s="71">
        <v>29.38639577068329</v>
      </c>
      <c r="M304" s="71">
        <v>167.1057567577447</v>
      </c>
      <c r="N304" s="71">
        <v>187.03025260465591</v>
      </c>
      <c r="O304" s="71">
        <v>109.9595223239583</v>
      </c>
      <c r="P304" s="71">
        <v>88.227901248460412</v>
      </c>
      <c r="Q304" s="71">
        <v>5.4954096555738001</v>
      </c>
      <c r="R304" s="71">
        <v>0</v>
      </c>
      <c r="S304" s="71">
        <v>6.9081315639999996</v>
      </c>
      <c r="T304" s="72"/>
      <c r="U304" s="71">
        <v>37486928</v>
      </c>
      <c r="V304" s="71">
        <v>4717</v>
      </c>
      <c r="W304" s="71">
        <v>293</v>
      </c>
      <c r="X304" s="71">
        <v>26449</v>
      </c>
      <c r="Y304" s="71">
        <v>32478</v>
      </c>
      <c r="Z304" s="71">
        <v>52337</v>
      </c>
      <c r="AA304" s="71">
        <v>17545</v>
      </c>
      <c r="AB304" s="71">
        <v>93278</v>
      </c>
      <c r="AC304" s="71">
        <v>0</v>
      </c>
      <c r="AD304" s="71">
        <v>6.9081315639999996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2052</v>
      </c>
      <c r="B305" s="70">
        <v>241</v>
      </c>
      <c r="C305" s="70">
        <v>3</v>
      </c>
      <c r="D305" s="70">
        <v>15</v>
      </c>
      <c r="E305" s="70">
        <v>2006</v>
      </c>
      <c r="F305" s="70" t="s">
        <v>790</v>
      </c>
      <c r="G305" s="70" t="s">
        <v>1721</v>
      </c>
      <c r="H305" s="70" t="s">
        <v>1722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2053</v>
      </c>
      <c r="B306" s="70">
        <v>242</v>
      </c>
      <c r="C306" s="70">
        <v>4</v>
      </c>
      <c r="D306" s="70">
        <v>15</v>
      </c>
      <c r="E306" s="70">
        <v>2007</v>
      </c>
      <c r="F306" s="70" t="s">
        <v>791</v>
      </c>
      <c r="G306" s="70" t="s">
        <v>1721</v>
      </c>
      <c r="H306" s="70" t="s">
        <v>1722</v>
      </c>
      <c r="I306" s="148"/>
      <c r="J306" s="71">
        <v>555.44676039131525</v>
      </c>
      <c r="K306" s="71">
        <v>12.876930860655451</v>
      </c>
      <c r="L306" s="71">
        <v>29.574074464671419</v>
      </c>
      <c r="M306" s="71">
        <v>152.9434339432425</v>
      </c>
      <c r="N306" s="71">
        <v>192.10204311746139</v>
      </c>
      <c r="O306" s="71">
        <v>108.2092635266346</v>
      </c>
      <c r="P306" s="71">
        <v>88.173959853165869</v>
      </c>
      <c r="Q306" s="71">
        <v>5.8365661934791699</v>
      </c>
      <c r="R306" s="71">
        <v>0</v>
      </c>
      <c r="S306" s="71">
        <v>7.2344085689999993</v>
      </c>
      <c r="T306" s="72"/>
      <c r="U306" s="71">
        <v>50357653</v>
      </c>
      <c r="V306" s="71">
        <v>4255</v>
      </c>
      <c r="W306" s="71">
        <v>387</v>
      </c>
      <c r="X306" s="71">
        <v>32501</v>
      </c>
      <c r="Y306" s="71">
        <v>33469</v>
      </c>
      <c r="Z306" s="71">
        <v>53541</v>
      </c>
      <c r="AA306" s="71">
        <v>17267</v>
      </c>
      <c r="AB306" s="71">
        <v>93830</v>
      </c>
      <c r="AC306" s="71">
        <v>0</v>
      </c>
      <c r="AD306" s="71">
        <v>7.2344085689999993</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2054</v>
      </c>
      <c r="B307" s="70">
        <v>243</v>
      </c>
      <c r="C307" s="70">
        <v>5</v>
      </c>
      <c r="D307" s="70">
        <v>15</v>
      </c>
      <c r="E307" s="70">
        <v>2008</v>
      </c>
      <c r="F307" s="70" t="s">
        <v>792</v>
      </c>
      <c r="G307" s="70" t="s">
        <v>1721</v>
      </c>
      <c r="H307" s="70" t="s">
        <v>1722</v>
      </c>
      <c r="I307" s="148"/>
      <c r="J307" s="71">
        <v>513.38419647680803</v>
      </c>
      <c r="K307" s="71">
        <v>9.3595051420966477</v>
      </c>
      <c r="L307" s="71">
        <v>26.0470776172623</v>
      </c>
      <c r="M307" s="71">
        <v>160.4063454944758</v>
      </c>
      <c r="N307" s="71">
        <v>159.25951394339339</v>
      </c>
      <c r="O307" s="71">
        <v>105.3250042506041</v>
      </c>
      <c r="P307" s="71">
        <v>86.334140081831166</v>
      </c>
      <c r="Q307" s="71">
        <v>5.7292079750947797</v>
      </c>
      <c r="R307" s="71">
        <v>0</v>
      </c>
      <c r="S307" s="71">
        <v>6.8125929663999996</v>
      </c>
      <c r="T307" s="72"/>
      <c r="U307" s="71">
        <v>50248289</v>
      </c>
      <c r="V307" s="71">
        <v>4255</v>
      </c>
      <c r="W307" s="71">
        <v>387</v>
      </c>
      <c r="X307" s="71">
        <v>32501</v>
      </c>
      <c r="Y307" s="71">
        <v>33701</v>
      </c>
      <c r="Z307" s="71">
        <v>53943</v>
      </c>
      <c r="AA307" s="71">
        <v>16926</v>
      </c>
      <c r="AB307" s="71">
        <v>93619</v>
      </c>
      <c r="AC307" s="71">
        <v>0</v>
      </c>
      <c r="AD307" s="71">
        <v>6.8125929663999996</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2055</v>
      </c>
      <c r="B308" s="70">
        <v>244</v>
      </c>
      <c r="C308" s="70">
        <v>6</v>
      </c>
      <c r="D308" s="70">
        <v>15</v>
      </c>
      <c r="E308" s="70">
        <v>2009</v>
      </c>
      <c r="F308" s="70" t="s">
        <v>176</v>
      </c>
      <c r="G308" s="70" t="s">
        <v>1721</v>
      </c>
      <c r="H308" s="70" t="s">
        <v>1722</v>
      </c>
      <c r="I308" s="148"/>
      <c r="J308" s="71">
        <v>486.86923058601548</v>
      </c>
      <c r="K308" s="71">
        <v>10.779369073718691</v>
      </c>
      <c r="L308" s="71">
        <v>22.75654379336347</v>
      </c>
      <c r="M308" s="71">
        <v>165.21498961430461</v>
      </c>
      <c r="N308" s="71">
        <v>151.9395054585604</v>
      </c>
      <c r="O308" s="71">
        <v>107.14418021982669</v>
      </c>
      <c r="P308" s="71">
        <v>82.35714121600985</v>
      </c>
      <c r="Q308" s="71">
        <v>5.4148335362355597</v>
      </c>
      <c r="R308" s="71">
        <v>0</v>
      </c>
      <c r="S308" s="71">
        <v>6.7918114939999992</v>
      </c>
      <c r="T308" s="72"/>
      <c r="U308" s="71">
        <v>36398035</v>
      </c>
      <c r="V308" s="71">
        <v>3967</v>
      </c>
      <c r="W308" s="71">
        <v>463</v>
      </c>
      <c r="X308" s="71">
        <v>33622</v>
      </c>
      <c r="Y308" s="71">
        <v>33754</v>
      </c>
      <c r="Z308" s="71">
        <v>54164</v>
      </c>
      <c r="AA308" s="71">
        <v>16576</v>
      </c>
      <c r="AB308" s="71">
        <v>92883</v>
      </c>
      <c r="AC308" s="71">
        <v>0</v>
      </c>
      <c r="AD308" s="71">
        <v>6.7918114939999992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714.851</v>
      </c>
      <c r="BK308" s="71">
        <v>1.3</v>
      </c>
      <c r="BL308" s="71">
        <v>22.705000000000002</v>
      </c>
      <c r="BM308" s="71">
        <v>0</v>
      </c>
      <c r="BN308" s="72"/>
      <c r="BO308" s="71">
        <v>0</v>
      </c>
      <c r="BP308" s="71">
        <v>0</v>
      </c>
      <c r="BQ308" s="71">
        <v>26</v>
      </c>
      <c r="BR308" s="71">
        <v>1</v>
      </c>
      <c r="BS308" s="71">
        <v>5</v>
      </c>
      <c r="BT308" s="71">
        <v>0</v>
      </c>
      <c r="BU308"/>
      <c r="BV308" s="70">
        <v>675.63599999999997</v>
      </c>
      <c r="BW308" s="70">
        <v>0</v>
      </c>
      <c r="BX308" s="70">
        <v>13.02</v>
      </c>
      <c r="BY308" s="70">
        <v>0</v>
      </c>
      <c r="BZ308" s="70">
        <v>0</v>
      </c>
      <c r="CA308" s="70">
        <v>0</v>
      </c>
      <c r="CB308" s="70">
        <v>44.118000000000002</v>
      </c>
      <c r="CC308" s="70">
        <v>6.0819999999999999</v>
      </c>
      <c r="CD308" s="70">
        <v>0</v>
      </c>
    </row>
    <row r="309" spans="1:82">
      <c r="A309" s="70" t="s">
        <v>2056</v>
      </c>
      <c r="B309" s="70">
        <v>245</v>
      </c>
      <c r="C309" s="70">
        <v>7</v>
      </c>
      <c r="D309" s="70">
        <v>15</v>
      </c>
      <c r="E309" s="70">
        <v>2010</v>
      </c>
      <c r="F309" s="70" t="s">
        <v>177</v>
      </c>
      <c r="G309" s="70" t="s">
        <v>1721</v>
      </c>
      <c r="H309" s="70" t="s">
        <v>1722</v>
      </c>
      <c r="I309" s="148"/>
      <c r="J309" s="71">
        <v>489.59034300891341</v>
      </c>
      <c r="K309" s="71">
        <v>10.278591140153029</v>
      </c>
      <c r="L309" s="71">
        <v>21.106366164526079</v>
      </c>
      <c r="M309" s="71">
        <v>157.77750743639291</v>
      </c>
      <c r="N309" s="71">
        <v>160.36509252246589</v>
      </c>
      <c r="O309" s="71">
        <v>107.5523738984531</v>
      </c>
      <c r="P309" s="71">
        <v>83.421961726053226</v>
      </c>
      <c r="Q309" s="71">
        <v>5.6666629898971603</v>
      </c>
      <c r="R309" s="71">
        <v>0</v>
      </c>
      <c r="S309" s="71">
        <v>6.5024656820199986</v>
      </c>
      <c r="T309" s="72"/>
      <c r="U309" s="71">
        <v>43014783</v>
      </c>
      <c r="V309" s="71">
        <v>3967</v>
      </c>
      <c r="W309" s="71">
        <v>463</v>
      </c>
      <c r="X309" s="71">
        <v>33622</v>
      </c>
      <c r="Y309" s="71">
        <v>34281</v>
      </c>
      <c r="Z309" s="71">
        <v>54623</v>
      </c>
      <c r="AA309" s="71">
        <v>16371</v>
      </c>
      <c r="AB309" s="71">
        <v>93142</v>
      </c>
      <c r="AC309" s="71">
        <v>0</v>
      </c>
      <c r="AD309" s="71">
        <v>6.5024656820199986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752.95699999999999</v>
      </c>
      <c r="BK309" s="71">
        <v>2.0760000000000001</v>
      </c>
      <c r="BL309" s="71">
        <v>22.081</v>
      </c>
      <c r="BM309" s="71">
        <v>0</v>
      </c>
      <c r="BN309" s="72"/>
      <c r="BO309" s="71">
        <v>0</v>
      </c>
      <c r="BP309" s="71">
        <v>0</v>
      </c>
      <c r="BQ309" s="71">
        <v>26</v>
      </c>
      <c r="BR309" s="71">
        <v>1</v>
      </c>
      <c r="BS309" s="71">
        <v>5</v>
      </c>
      <c r="BT309" s="71">
        <v>0</v>
      </c>
      <c r="BU309"/>
      <c r="BV309" s="70">
        <v>710.14</v>
      </c>
      <c r="BW309" s="70">
        <v>0</v>
      </c>
      <c r="BX309" s="70">
        <v>13.374000000000001</v>
      </c>
      <c r="BY309" s="70">
        <v>0</v>
      </c>
      <c r="BZ309" s="70">
        <v>0</v>
      </c>
      <c r="CA309" s="70">
        <v>0</v>
      </c>
      <c r="CB309" s="70">
        <v>46</v>
      </c>
      <c r="CC309" s="70">
        <v>7.6</v>
      </c>
      <c r="CD309" s="70">
        <v>0</v>
      </c>
    </row>
    <row r="310" spans="1:82">
      <c r="A310" s="70" t="s">
        <v>2057</v>
      </c>
      <c r="B310" s="70">
        <v>246</v>
      </c>
      <c r="C310" s="70">
        <v>8</v>
      </c>
      <c r="D310" s="70">
        <v>15</v>
      </c>
      <c r="E310" s="70">
        <v>2011</v>
      </c>
      <c r="F310" s="70" t="s">
        <v>178</v>
      </c>
      <c r="G310" s="70" t="s">
        <v>1721</v>
      </c>
      <c r="H310" s="70" t="s">
        <v>1722</v>
      </c>
      <c r="I310" s="148"/>
      <c r="J310" s="71">
        <v>355.75479845698919</v>
      </c>
      <c r="K310" s="71">
        <v>12.54381390027803</v>
      </c>
      <c r="L310" s="71">
        <v>23.118096448197981</v>
      </c>
      <c r="M310" s="71">
        <v>194.33149486355731</v>
      </c>
      <c r="N310" s="71">
        <v>197.8264050839519</v>
      </c>
      <c r="O310" s="71">
        <v>107.16948337365554</v>
      </c>
      <c r="P310" s="71">
        <v>80.912232477196838</v>
      </c>
      <c r="Q310" s="71">
        <v>6.5508163212448798</v>
      </c>
      <c r="R310" s="71">
        <v>0</v>
      </c>
      <c r="S310" s="71">
        <v>9.6186120490800029</v>
      </c>
      <c r="T310" s="72"/>
      <c r="U310" s="71">
        <v>34614908</v>
      </c>
      <c r="V310" s="71">
        <v>3967</v>
      </c>
      <c r="W310" s="71">
        <v>463</v>
      </c>
      <c r="X310" s="71">
        <v>33622</v>
      </c>
      <c r="Y310" s="71">
        <v>34785</v>
      </c>
      <c r="Z310" s="71">
        <v>55611</v>
      </c>
      <c r="AA310" s="71">
        <v>16351</v>
      </c>
      <c r="AB310" s="71">
        <v>93347</v>
      </c>
      <c r="AC310" s="71">
        <v>0</v>
      </c>
      <c r="AD310" s="71">
        <v>9.6186120490800029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626.80100000000004</v>
      </c>
      <c r="BK310" s="71">
        <v>1.7749999999999999</v>
      </c>
      <c r="BL310" s="71">
        <v>19.422000000000001</v>
      </c>
      <c r="BM310" s="71">
        <v>0</v>
      </c>
      <c r="BN310" s="72"/>
      <c r="BO310" s="71">
        <v>0</v>
      </c>
      <c r="BP310" s="71">
        <v>0</v>
      </c>
      <c r="BQ310" s="71">
        <v>26</v>
      </c>
      <c r="BR310" s="71">
        <v>1</v>
      </c>
      <c r="BS310" s="71">
        <v>5</v>
      </c>
      <c r="BT310" s="71">
        <v>0</v>
      </c>
      <c r="BU310"/>
      <c r="BV310" s="70">
        <v>633.99800000000005</v>
      </c>
      <c r="BW310" s="70">
        <v>0</v>
      </c>
      <c r="BX310" s="70">
        <v>0</v>
      </c>
      <c r="BY310" s="70">
        <v>0</v>
      </c>
      <c r="BZ310" s="70">
        <v>0</v>
      </c>
      <c r="CA310" s="70">
        <v>0</v>
      </c>
      <c r="CB310" s="70">
        <v>14</v>
      </c>
      <c r="CC310" s="70">
        <v>0</v>
      </c>
      <c r="CD310" s="70">
        <v>0</v>
      </c>
    </row>
    <row r="311" spans="1:82">
      <c r="A311" s="70" t="s">
        <v>2058</v>
      </c>
      <c r="B311" s="70">
        <v>247</v>
      </c>
      <c r="C311" s="70">
        <v>9</v>
      </c>
      <c r="D311" s="70">
        <v>15</v>
      </c>
      <c r="E311" s="70">
        <v>2012</v>
      </c>
      <c r="F311" s="70" t="s">
        <v>179</v>
      </c>
      <c r="G311" s="1064" t="s">
        <v>1721</v>
      </c>
      <c r="H311" s="70" t="s">
        <v>1722</v>
      </c>
      <c r="I311" s="148"/>
      <c r="J311" s="71">
        <v>409.53590459719572</v>
      </c>
      <c r="K311" s="71">
        <v>11.99580327392729</v>
      </c>
      <c r="L311" s="71">
        <v>22.606979547301549</v>
      </c>
      <c r="M311" s="71">
        <v>193.75596418684009</v>
      </c>
      <c r="N311" s="71">
        <v>215.4963558670525</v>
      </c>
      <c r="O311" s="71">
        <v>108.50578761722247</v>
      </c>
      <c r="P311" s="71">
        <v>82.313162641170308</v>
      </c>
      <c r="Q311" s="71">
        <v>7.1602563994161201</v>
      </c>
      <c r="R311" s="71">
        <v>0</v>
      </c>
      <c r="S311" s="71">
        <v>8.8154911213199991</v>
      </c>
      <c r="T311" s="72"/>
      <c r="U311" s="71">
        <v>34768266</v>
      </c>
      <c r="V311" s="71">
        <v>3967</v>
      </c>
      <c r="W311" s="71">
        <v>463</v>
      </c>
      <c r="X311" s="71">
        <v>33622</v>
      </c>
      <c r="Y311" s="71">
        <v>35409</v>
      </c>
      <c r="Z311" s="71">
        <v>56751</v>
      </c>
      <c r="AA311" s="71">
        <v>16540</v>
      </c>
      <c r="AB311" s="71">
        <v>93910</v>
      </c>
      <c r="AC311" s="71">
        <v>0</v>
      </c>
      <c r="AD311" s="71">
        <v>8.8154911213199991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604.91200000000003</v>
      </c>
      <c r="BK311" s="71">
        <v>2.8610000000000002</v>
      </c>
      <c r="BL311" s="71">
        <v>35.030999999999999</v>
      </c>
      <c r="BM311" s="71">
        <v>0</v>
      </c>
      <c r="BN311" s="72"/>
      <c r="BO311" s="71">
        <v>0</v>
      </c>
      <c r="BP311" s="71">
        <v>0</v>
      </c>
      <c r="BQ311" s="71">
        <v>24</v>
      </c>
      <c r="BR311" s="71">
        <v>1</v>
      </c>
      <c r="BS311" s="71">
        <v>6</v>
      </c>
      <c r="BT311" s="71">
        <v>0</v>
      </c>
      <c r="BU311"/>
      <c r="BV311" s="70">
        <v>624.49099999999999</v>
      </c>
      <c r="BW311" s="70">
        <v>0</v>
      </c>
      <c r="BX311" s="70">
        <v>11.712999999999999</v>
      </c>
      <c r="BY311" s="70">
        <v>0</v>
      </c>
      <c r="BZ311" s="70">
        <v>0</v>
      </c>
      <c r="CA311" s="70">
        <v>0</v>
      </c>
      <c r="CB311" s="70">
        <v>6.6</v>
      </c>
      <c r="CC311" s="70">
        <v>0</v>
      </c>
      <c r="CD311" s="70">
        <v>0</v>
      </c>
    </row>
    <row r="312" spans="1:82">
      <c r="A312" s="70" t="s">
        <v>2059</v>
      </c>
      <c r="B312" s="70">
        <v>248</v>
      </c>
      <c r="C312" s="70">
        <v>10</v>
      </c>
      <c r="D312" s="70">
        <v>15</v>
      </c>
      <c r="E312" s="70">
        <v>2013</v>
      </c>
      <c r="F312" s="70" t="s">
        <v>180</v>
      </c>
      <c r="G312" s="1064" t="s">
        <v>1721</v>
      </c>
      <c r="H312" s="70" t="s">
        <v>1722</v>
      </c>
      <c r="I312" s="148"/>
      <c r="J312" s="71">
        <v>467.70480568654841</v>
      </c>
      <c r="K312" s="71">
        <v>11.658822826177889</v>
      </c>
      <c r="L312" s="71">
        <v>18.3769353608822</v>
      </c>
      <c r="M312" s="71">
        <v>185.8949872235693</v>
      </c>
      <c r="N312" s="71">
        <v>186.60537503844591</v>
      </c>
      <c r="O312" s="71">
        <v>105.951080542502</v>
      </c>
      <c r="P312" s="71">
        <v>82.808147699972281</v>
      </c>
      <c r="Q312" s="71">
        <v>7.26594517444628</v>
      </c>
      <c r="R312" s="71">
        <v>0</v>
      </c>
      <c r="S312" s="71">
        <v>8.2706044428999999</v>
      </c>
      <c r="T312" s="72"/>
      <c r="U312" s="71">
        <v>37225870</v>
      </c>
      <c r="V312" s="71">
        <v>3967</v>
      </c>
      <c r="W312" s="71">
        <v>463</v>
      </c>
      <c r="X312" s="71">
        <v>33622</v>
      </c>
      <c r="Y312" s="71">
        <v>35581</v>
      </c>
      <c r="Z312" s="71">
        <v>57889</v>
      </c>
      <c r="AA312" s="71">
        <v>16577</v>
      </c>
      <c r="AB312" s="71">
        <v>93930</v>
      </c>
      <c r="AC312" s="71">
        <v>0</v>
      </c>
      <c r="AD312" s="71">
        <v>8.2706044428999999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648.32399999999996</v>
      </c>
      <c r="BK312" s="71">
        <v>2.3250000000000002</v>
      </c>
      <c r="BL312" s="71">
        <v>35.248999999999995</v>
      </c>
      <c r="BM312" s="71">
        <v>0</v>
      </c>
      <c r="BN312" s="72"/>
      <c r="BO312" s="71">
        <v>0</v>
      </c>
      <c r="BP312" s="71">
        <v>0</v>
      </c>
      <c r="BQ312" s="71">
        <v>23</v>
      </c>
      <c r="BR312" s="71">
        <v>1</v>
      </c>
      <c r="BS312" s="71">
        <v>6</v>
      </c>
      <c r="BT312" s="71">
        <v>0</v>
      </c>
      <c r="BU312"/>
      <c r="BV312" s="70">
        <v>666.73800000000006</v>
      </c>
      <c r="BW312" s="70">
        <v>0</v>
      </c>
      <c r="BX312" s="70">
        <v>11.46</v>
      </c>
      <c r="BY312" s="70">
        <v>0</v>
      </c>
      <c r="BZ312" s="70">
        <v>0</v>
      </c>
      <c r="CA312" s="70">
        <v>0</v>
      </c>
      <c r="CB312" s="70">
        <v>7.7</v>
      </c>
      <c r="CC312" s="70">
        <v>0</v>
      </c>
      <c r="CD312" s="70">
        <v>0</v>
      </c>
    </row>
    <row r="313" spans="1:82">
      <c r="A313" s="70" t="s">
        <v>2060</v>
      </c>
      <c r="B313" s="70">
        <v>249</v>
      </c>
      <c r="C313" s="70">
        <v>11</v>
      </c>
      <c r="D313" s="70">
        <v>15</v>
      </c>
      <c r="E313" s="70">
        <v>2014</v>
      </c>
      <c r="F313" s="70" t="s">
        <v>181</v>
      </c>
      <c r="G313" s="70" t="s">
        <v>1721</v>
      </c>
      <c r="H313" s="70" t="s">
        <v>1722</v>
      </c>
      <c r="I313" s="148"/>
      <c r="J313" s="71">
        <v>475.81726754648798</v>
      </c>
      <c r="K313" s="71">
        <v>10.709211162901889</v>
      </c>
      <c r="L313" s="71">
        <v>18.07428108251673</v>
      </c>
      <c r="M313" s="71">
        <v>172.0519307297383</v>
      </c>
      <c r="N313" s="71">
        <v>165.69293862862051</v>
      </c>
      <c r="O313" s="71">
        <v>101.56845579316791</v>
      </c>
      <c r="P313" s="71">
        <v>83.123081236158939</v>
      </c>
      <c r="Q313" s="71">
        <v>6.9592926076694299</v>
      </c>
      <c r="R313" s="71">
        <v>0</v>
      </c>
      <c r="S313" s="71">
        <v>7.9678202407100001</v>
      </c>
      <c r="T313" s="72"/>
      <c r="U313" s="71">
        <v>37767634</v>
      </c>
      <c r="V313" s="71">
        <v>3704</v>
      </c>
      <c r="W313" s="71">
        <v>391</v>
      </c>
      <c r="X313" s="71">
        <v>31818</v>
      </c>
      <c r="Y313" s="71">
        <v>35977</v>
      </c>
      <c r="Z313" s="71">
        <v>58448</v>
      </c>
      <c r="AA313" s="71">
        <v>16554</v>
      </c>
      <c r="AB313" s="71">
        <v>93769</v>
      </c>
      <c r="AC313" s="71">
        <v>0</v>
      </c>
      <c r="AD313" s="71">
        <v>7.9678202407100001</v>
      </c>
      <c r="AE313" s="72"/>
      <c r="AF313" s="71"/>
      <c r="AG313" s="71"/>
      <c r="AH313" s="71"/>
      <c r="AI313" s="71"/>
      <c r="AJ313" s="71"/>
      <c r="AK313" s="71"/>
      <c r="AL313" s="71"/>
      <c r="AM313" s="71"/>
      <c r="AN313" s="71"/>
      <c r="AO313" s="71"/>
      <c r="AP313" s="71"/>
      <c r="AQ313" s="72"/>
      <c r="AR313" s="71">
        <v>1706</v>
      </c>
      <c r="AS313" s="71">
        <v>98</v>
      </c>
      <c r="AT313" s="71">
        <v>0</v>
      </c>
      <c r="AU313" s="71">
        <v>0</v>
      </c>
      <c r="AV313" s="71">
        <v>0</v>
      </c>
      <c r="AW313" s="71">
        <v>0</v>
      </c>
      <c r="AX313" s="71"/>
      <c r="AY313" s="72"/>
      <c r="AZ313" s="71">
        <v>6943</v>
      </c>
      <c r="BA313" s="71">
        <v>10731.3</v>
      </c>
      <c r="BB313" s="71">
        <v>0</v>
      </c>
      <c r="BC313" s="71">
        <v>0</v>
      </c>
      <c r="BD313" s="71">
        <v>0</v>
      </c>
      <c r="BE313" s="71">
        <v>0</v>
      </c>
      <c r="BF313" s="71"/>
      <c r="BG313" s="72"/>
      <c r="BH313" s="71">
        <v>0</v>
      </c>
      <c r="BI313" s="71">
        <v>0</v>
      </c>
      <c r="BJ313" s="71">
        <v>561.95399999999995</v>
      </c>
      <c r="BK313" s="71">
        <v>0</v>
      </c>
      <c r="BL313" s="71">
        <v>33.152999999999999</v>
      </c>
      <c r="BM313" s="71">
        <v>0</v>
      </c>
      <c r="BN313" s="72"/>
      <c r="BO313" s="71">
        <v>0</v>
      </c>
      <c r="BP313" s="71">
        <v>0</v>
      </c>
      <c r="BQ313" s="71">
        <v>22</v>
      </c>
      <c r="BR313" s="71">
        <v>1</v>
      </c>
      <c r="BS313" s="71">
        <v>6</v>
      </c>
      <c r="BT313" s="71">
        <v>0</v>
      </c>
      <c r="BU313"/>
      <c r="BV313" s="70">
        <v>576.91300000000001</v>
      </c>
      <c r="BW313" s="70">
        <v>0</v>
      </c>
      <c r="BX313" s="70">
        <v>10.394</v>
      </c>
      <c r="BY313" s="70">
        <v>0</v>
      </c>
      <c r="BZ313" s="70">
        <v>0</v>
      </c>
      <c r="CA313" s="70">
        <v>0</v>
      </c>
      <c r="CB313" s="70">
        <v>7.8</v>
      </c>
      <c r="CC313" s="70">
        <v>0</v>
      </c>
      <c r="CD313" s="70">
        <v>0</v>
      </c>
    </row>
    <row r="314" spans="1:82">
      <c r="A314" s="70" t="s">
        <v>2061</v>
      </c>
      <c r="B314" s="70">
        <v>250</v>
      </c>
      <c r="C314" s="70">
        <v>12</v>
      </c>
      <c r="D314" s="70">
        <v>15</v>
      </c>
      <c r="E314" s="70">
        <v>2015</v>
      </c>
      <c r="F314" s="70" t="s">
        <v>182</v>
      </c>
      <c r="G314" s="70" t="s">
        <v>1721</v>
      </c>
      <c r="H314" s="70" t="s">
        <v>1722</v>
      </c>
      <c r="I314" s="148"/>
      <c r="J314" s="71">
        <v>394.35305843085581</v>
      </c>
      <c r="K314" s="71">
        <v>11.022939854219119</v>
      </c>
      <c r="L314" s="71">
        <v>15.824623201696941</v>
      </c>
      <c r="M314" s="71">
        <v>181.57490137793999</v>
      </c>
      <c r="N314" s="71">
        <v>189.45771934777869</v>
      </c>
      <c r="O314" s="71">
        <v>102.14763952082524</v>
      </c>
      <c r="P314" s="71">
        <v>83.364638694800391</v>
      </c>
      <c r="Q314" s="71">
        <v>6.8071045817321298</v>
      </c>
      <c r="R314" s="71">
        <v>0</v>
      </c>
      <c r="S314" s="71">
        <v>6.944281998979319</v>
      </c>
      <c r="T314" s="72"/>
      <c r="U314" s="71">
        <v>35742457</v>
      </c>
      <c r="V314" s="71">
        <v>3704</v>
      </c>
      <c r="W314" s="71">
        <v>391</v>
      </c>
      <c r="X314" s="71">
        <v>31818</v>
      </c>
      <c r="Y314" s="71">
        <v>36496</v>
      </c>
      <c r="Z314" s="71">
        <v>59347</v>
      </c>
      <c r="AA314" s="71">
        <v>16589</v>
      </c>
      <c r="AB314" s="71">
        <v>93692</v>
      </c>
      <c r="AC314" s="71">
        <v>0</v>
      </c>
      <c r="AD314" s="71">
        <v>6.944281998979319</v>
      </c>
      <c r="AE314" s="72"/>
      <c r="AF314" s="71">
        <v>337444372.09167409</v>
      </c>
      <c r="AG314" s="71">
        <v>7306824.1747153644</v>
      </c>
      <c r="AH314" s="71">
        <v>2356875.1042042421</v>
      </c>
      <c r="AI314" s="71">
        <v>213840178.47426829</v>
      </c>
      <c r="AJ314" s="71">
        <v>225301557.72361729</v>
      </c>
      <c r="AK314" s="71">
        <v>0</v>
      </c>
      <c r="AL314" s="71">
        <v>0</v>
      </c>
      <c r="AM314" s="71">
        <v>12840095.57684188</v>
      </c>
      <c r="AN314" s="71">
        <v>0</v>
      </c>
      <c r="AO314" s="71">
        <v>0</v>
      </c>
      <c r="AP314" s="71">
        <v>799089903.14532113</v>
      </c>
      <c r="AQ314" s="72"/>
      <c r="AR314" s="71">
        <v>1837</v>
      </c>
      <c r="AS314" s="71">
        <v>139</v>
      </c>
      <c r="AT314" s="71">
        <v>0</v>
      </c>
      <c r="AU314" s="71">
        <v>0</v>
      </c>
      <c r="AV314" s="71">
        <v>0</v>
      </c>
      <c r="AW314" s="71">
        <v>1</v>
      </c>
      <c r="AX314" s="71"/>
      <c r="AY314" s="72"/>
      <c r="AZ314" s="71">
        <v>7644.2000000000007</v>
      </c>
      <c r="BA314" s="71">
        <v>16096.4</v>
      </c>
      <c r="BB314" s="71">
        <v>0</v>
      </c>
      <c r="BC314" s="71">
        <v>0</v>
      </c>
      <c r="BD314" s="71">
        <v>0</v>
      </c>
      <c r="BE314" s="71">
        <v>2542</v>
      </c>
      <c r="BF314" s="71"/>
      <c r="BG314" s="72"/>
      <c r="BH314" s="71">
        <v>0</v>
      </c>
      <c r="BI314" s="71">
        <v>0</v>
      </c>
      <c r="BJ314" s="71">
        <v>614.65899999999999</v>
      </c>
      <c r="BK314" s="71">
        <v>0</v>
      </c>
      <c r="BL314" s="71">
        <v>23.132000000000001</v>
      </c>
      <c r="BM314" s="71">
        <v>0</v>
      </c>
      <c r="BN314" s="72"/>
      <c r="BO314" s="71">
        <v>0</v>
      </c>
      <c r="BP314" s="71">
        <v>0</v>
      </c>
      <c r="BQ314" s="71">
        <v>23</v>
      </c>
      <c r="BR314" s="71">
        <v>1</v>
      </c>
      <c r="BS314" s="71">
        <v>5</v>
      </c>
      <c r="BT314" s="71">
        <v>0</v>
      </c>
      <c r="BU314"/>
      <c r="BV314" s="70">
        <v>625.1</v>
      </c>
      <c r="BW314" s="70">
        <v>0</v>
      </c>
      <c r="BX314" s="70">
        <v>3.2909999999999999</v>
      </c>
      <c r="BY314" s="70">
        <v>0</v>
      </c>
      <c r="BZ314" s="70">
        <v>0</v>
      </c>
      <c r="CA314" s="70">
        <v>0</v>
      </c>
      <c r="CB314" s="70">
        <v>9.4</v>
      </c>
      <c r="CC314" s="70">
        <v>0</v>
      </c>
      <c r="CD314" s="70">
        <v>0</v>
      </c>
    </row>
    <row r="315" spans="1:82">
      <c r="A315" s="70" t="s">
        <v>2062</v>
      </c>
      <c r="B315" s="70">
        <v>251</v>
      </c>
      <c r="C315" s="70">
        <v>13</v>
      </c>
      <c r="D315" s="70">
        <v>15</v>
      </c>
      <c r="E315" s="70">
        <v>2016</v>
      </c>
      <c r="F315" s="70" t="s">
        <v>155</v>
      </c>
      <c r="G315" s="70" t="s">
        <v>1721</v>
      </c>
      <c r="H315" s="70" t="s">
        <v>1722</v>
      </c>
      <c r="I315" s="148"/>
      <c r="J315" s="71">
        <v>398.51257286966273</v>
      </c>
      <c r="K315" s="71">
        <v>10.774815725975184</v>
      </c>
      <c r="L315" s="71">
        <v>19.158088726212828</v>
      </c>
      <c r="M315" s="71">
        <v>144.94768035073903</v>
      </c>
      <c r="N315" s="71">
        <v>173.41521833353207</v>
      </c>
      <c r="O315" s="71">
        <v>102.15182511147354</v>
      </c>
      <c r="P315" s="71">
        <v>82.719740927383739</v>
      </c>
      <c r="Q315" s="71">
        <v>6.5877079736356157</v>
      </c>
      <c r="R315" s="71">
        <v>0</v>
      </c>
      <c r="S315" s="71">
        <v>2.7360513017708521</v>
      </c>
      <c r="T315" s="72"/>
      <c r="U315" s="71">
        <v>36430191</v>
      </c>
      <c r="V315" s="71">
        <v>3704</v>
      </c>
      <c r="W315" s="71">
        <v>391</v>
      </c>
      <c r="X315" s="71">
        <v>31818</v>
      </c>
      <c r="Y315" s="71">
        <v>36850</v>
      </c>
      <c r="Z315" s="71">
        <v>60079</v>
      </c>
      <c r="AA315" s="71">
        <v>17025</v>
      </c>
      <c r="AB315" s="71">
        <v>93268</v>
      </c>
      <c r="AC315" s="71">
        <v>0</v>
      </c>
      <c r="AD315" s="71">
        <v>2.7360513017708521</v>
      </c>
      <c r="AE315" s="72"/>
      <c r="AF315" s="71">
        <v>340380717.408548</v>
      </c>
      <c r="AG315" s="71">
        <v>7182401.1941064252</v>
      </c>
      <c r="AH315" s="71">
        <v>2271813.822144981</v>
      </c>
      <c r="AI315" s="71">
        <v>196385957.5996618</v>
      </c>
      <c r="AJ315" s="71">
        <v>181614512.8635008</v>
      </c>
      <c r="AK315" s="71">
        <v>0</v>
      </c>
      <c r="AL315" s="71">
        <v>0</v>
      </c>
      <c r="AM315" s="71">
        <v>12791918.50609434</v>
      </c>
      <c r="AN315" s="71">
        <v>0</v>
      </c>
      <c r="AO315" s="71">
        <v>0</v>
      </c>
      <c r="AP315" s="71">
        <v>740627321.39405632</v>
      </c>
      <c r="AQ315" s="72"/>
      <c r="AR315" s="71">
        <v>2002</v>
      </c>
      <c r="AS315" s="71">
        <v>159</v>
      </c>
      <c r="AT315" s="71">
        <v>0</v>
      </c>
      <c r="AU315" s="71">
        <v>0</v>
      </c>
      <c r="AV315" s="71">
        <v>0</v>
      </c>
      <c r="AW315" s="71">
        <v>1</v>
      </c>
      <c r="AX315" s="71"/>
      <c r="AY315" s="72"/>
      <c r="AZ315" s="71">
        <v>8537.2000000000007</v>
      </c>
      <c r="BA315" s="71">
        <v>19077.099999999999</v>
      </c>
      <c r="BB315" s="71">
        <v>0</v>
      </c>
      <c r="BC315" s="71">
        <v>0</v>
      </c>
      <c r="BD315" s="71">
        <v>0</v>
      </c>
      <c r="BE315" s="71">
        <v>2542</v>
      </c>
      <c r="BF315" s="71"/>
      <c r="BG315" s="72"/>
      <c r="BH315" s="71">
        <v>0</v>
      </c>
      <c r="BI315" s="71">
        <v>0</v>
      </c>
      <c r="BJ315" s="71">
        <v>584.52200000000005</v>
      </c>
      <c r="BK315" s="71">
        <v>0</v>
      </c>
      <c r="BL315" s="71">
        <v>19.980999999999998</v>
      </c>
      <c r="BM315" s="71">
        <v>0</v>
      </c>
      <c r="BN315" s="72"/>
      <c r="BO315" s="71">
        <v>0</v>
      </c>
      <c r="BP315" s="71">
        <v>0</v>
      </c>
      <c r="BQ315" s="71">
        <v>26</v>
      </c>
      <c r="BR315" s="71">
        <v>1</v>
      </c>
      <c r="BS315" s="71">
        <v>4</v>
      </c>
      <c r="BT315" s="71">
        <v>0</v>
      </c>
      <c r="BU315"/>
      <c r="BV315" s="70">
        <v>597.04300000000001</v>
      </c>
      <c r="BW315" s="70">
        <v>0</v>
      </c>
      <c r="BX315" s="70">
        <v>0</v>
      </c>
      <c r="BY315" s="70">
        <v>0</v>
      </c>
      <c r="BZ315" s="70">
        <v>0</v>
      </c>
      <c r="CA315" s="70">
        <v>0</v>
      </c>
      <c r="CB315" s="70">
        <v>7.1</v>
      </c>
      <c r="CC315" s="70">
        <v>0.36</v>
      </c>
      <c r="CD315" s="70">
        <v>0</v>
      </c>
    </row>
    <row r="316" spans="1:82">
      <c r="A316" s="70" t="s">
        <v>2063</v>
      </c>
      <c r="B316" s="70">
        <v>252</v>
      </c>
      <c r="C316" s="70">
        <v>14</v>
      </c>
      <c r="D316" s="70">
        <v>15</v>
      </c>
      <c r="E316" s="70">
        <v>2017</v>
      </c>
      <c r="F316" s="70" t="s">
        <v>156</v>
      </c>
      <c r="G316" s="70" t="s">
        <v>1721</v>
      </c>
      <c r="H316" s="70" t="s">
        <v>1722</v>
      </c>
      <c r="I316" s="148"/>
      <c r="J316" s="71">
        <v>373.18934250981482</v>
      </c>
      <c r="K316" s="71">
        <v>10.926157457986594</v>
      </c>
      <c r="L316" s="71">
        <v>17.041731356395079</v>
      </c>
      <c r="M316" s="71">
        <v>130.10270780148915</v>
      </c>
      <c r="N316" s="71">
        <v>173.96301240358636</v>
      </c>
      <c r="O316" s="71">
        <v>101.55370825511849</v>
      </c>
      <c r="P316" s="71">
        <v>82.263332118079106</v>
      </c>
      <c r="Q316" s="71">
        <v>6.3460761669722201</v>
      </c>
      <c r="R316" s="71">
        <v>0</v>
      </c>
      <c r="S316" s="71">
        <v>1.6552171405624445</v>
      </c>
      <c r="T316" s="72"/>
      <c r="U316" s="71">
        <v>38995634</v>
      </c>
      <c r="V316" s="71">
        <v>3704</v>
      </c>
      <c r="W316" s="71">
        <v>391</v>
      </c>
      <c r="X316" s="71">
        <v>31818</v>
      </c>
      <c r="Y316" s="71">
        <v>37338</v>
      </c>
      <c r="Z316" s="71">
        <v>60718</v>
      </c>
      <c r="AA316" s="71">
        <v>17039</v>
      </c>
      <c r="AB316" s="71">
        <v>92911</v>
      </c>
      <c r="AC316" s="71">
        <v>0</v>
      </c>
      <c r="AD316" s="71">
        <v>1.655217140562445</v>
      </c>
      <c r="AE316" s="72"/>
      <c r="AF316" s="71">
        <v>326890927.07687187</v>
      </c>
      <c r="AG316" s="71">
        <v>7304950.3304515611</v>
      </c>
      <c r="AH316" s="71">
        <v>2701438.659005722</v>
      </c>
      <c r="AI316" s="71">
        <v>187529067.96379879</v>
      </c>
      <c r="AJ316" s="71">
        <v>211469590.6460045</v>
      </c>
      <c r="AK316" s="71">
        <v>0</v>
      </c>
      <c r="AL316" s="71">
        <v>0</v>
      </c>
      <c r="AM316" s="71">
        <v>12762894.38980129</v>
      </c>
      <c r="AN316" s="71">
        <v>0</v>
      </c>
      <c r="AO316" s="71">
        <v>0</v>
      </c>
      <c r="AP316" s="71">
        <v>748658869.0659337</v>
      </c>
      <c r="AQ316" s="72"/>
      <c r="AR316" s="71">
        <v>2130</v>
      </c>
      <c r="AS316" s="71">
        <v>180</v>
      </c>
      <c r="AT316" s="71">
        <v>0</v>
      </c>
      <c r="AU316" s="71">
        <v>0</v>
      </c>
      <c r="AV316" s="71">
        <v>0</v>
      </c>
      <c r="AW316" s="71">
        <v>2</v>
      </c>
      <c r="AX316" s="71"/>
      <c r="AY316" s="72"/>
      <c r="AZ316" s="71">
        <v>9209.7999999999993</v>
      </c>
      <c r="BA316" s="71">
        <v>20860.8</v>
      </c>
      <c r="BB316" s="71">
        <v>0</v>
      </c>
      <c r="BC316" s="71">
        <v>0</v>
      </c>
      <c r="BD316" s="71">
        <v>0</v>
      </c>
      <c r="BE316" s="71">
        <v>2892</v>
      </c>
      <c r="BF316" s="71"/>
      <c r="BG316" s="72"/>
      <c r="BH316" s="71">
        <v>0</v>
      </c>
      <c r="BI316" s="71">
        <v>0</v>
      </c>
      <c r="BJ316" s="71">
        <v>666.44500000000005</v>
      </c>
      <c r="BK316" s="71">
        <v>0</v>
      </c>
      <c r="BL316" s="71">
        <v>19.256</v>
      </c>
      <c r="BM316" s="71">
        <v>0</v>
      </c>
      <c r="BN316" s="72"/>
      <c r="BO316" s="71">
        <v>0</v>
      </c>
      <c r="BP316" s="71">
        <v>0</v>
      </c>
      <c r="BQ316" s="71">
        <v>27</v>
      </c>
      <c r="BR316" s="71">
        <v>1</v>
      </c>
      <c r="BS316" s="71">
        <v>4</v>
      </c>
      <c r="BT316" s="71">
        <v>0</v>
      </c>
      <c r="BU316"/>
      <c r="BV316" s="70">
        <v>677.11099999999999</v>
      </c>
      <c r="BW316" s="70">
        <v>0</v>
      </c>
      <c r="BX316" s="70">
        <v>0</v>
      </c>
      <c r="BY316" s="70">
        <v>0</v>
      </c>
      <c r="BZ316" s="70">
        <v>0</v>
      </c>
      <c r="CA316" s="70">
        <v>0</v>
      </c>
      <c r="CB316" s="70">
        <v>8.3000000000000007</v>
      </c>
      <c r="CC316" s="70">
        <v>0.28999999999999998</v>
      </c>
      <c r="CD316" s="70">
        <v>0</v>
      </c>
    </row>
    <row r="317" spans="1:82">
      <c r="A317" s="70" t="s">
        <v>2064</v>
      </c>
      <c r="B317" s="70">
        <v>253</v>
      </c>
      <c r="C317" s="70">
        <v>15</v>
      </c>
      <c r="D317" s="70">
        <v>15</v>
      </c>
      <c r="E317" s="70">
        <v>2018</v>
      </c>
      <c r="F317" s="70" t="s">
        <v>183</v>
      </c>
      <c r="G317" s="70" t="s">
        <v>1721</v>
      </c>
      <c r="H317" s="70" t="s">
        <v>1722</v>
      </c>
      <c r="I317" s="148"/>
      <c r="J317" s="71">
        <v>386.32258456711401</v>
      </c>
      <c r="K317" s="71">
        <v>10.392244596868569</v>
      </c>
      <c r="L317" s="71">
        <v>15.605048969604317</v>
      </c>
      <c r="M317" s="71">
        <v>139.13423825936945</v>
      </c>
      <c r="N317" s="71">
        <v>163.1823228338182</v>
      </c>
      <c r="O317" s="71">
        <v>100.74036507617753</v>
      </c>
      <c r="P317" s="71">
        <v>81.296286944186008</v>
      </c>
      <c r="Q317" s="71">
        <v>5.87806524934643</v>
      </c>
      <c r="R317" s="71">
        <v>0</v>
      </c>
      <c r="S317" s="71">
        <v>11.332038413830974</v>
      </c>
      <c r="T317" s="72"/>
      <c r="U317" s="71">
        <v>41391697</v>
      </c>
      <c r="V317" s="71">
        <v>3704</v>
      </c>
      <c r="W317" s="71">
        <v>391</v>
      </c>
      <c r="X317" s="71">
        <v>31818</v>
      </c>
      <c r="Y317" s="71">
        <v>37929</v>
      </c>
      <c r="Z317" s="71">
        <v>61385</v>
      </c>
      <c r="AA317" s="71">
        <v>17008</v>
      </c>
      <c r="AB317" s="71">
        <v>92742</v>
      </c>
      <c r="AC317" s="71">
        <v>0</v>
      </c>
      <c r="AD317" s="71">
        <v>11.33203841383097</v>
      </c>
      <c r="AE317" s="72"/>
      <c r="AF317" s="71">
        <v>358705327.31476378</v>
      </c>
      <c r="AG317" s="71">
        <v>6628754.3078424605</v>
      </c>
      <c r="AH317" s="71">
        <v>2553446.4567387202</v>
      </c>
      <c r="AI317" s="71">
        <v>192484096.849215</v>
      </c>
      <c r="AJ317" s="71">
        <v>193728982.23170239</v>
      </c>
      <c r="AK317" s="71">
        <v>0</v>
      </c>
      <c r="AL317" s="71">
        <v>0</v>
      </c>
      <c r="AM317" s="71">
        <v>12766039.30961974</v>
      </c>
      <c r="AN317" s="71">
        <v>0</v>
      </c>
      <c r="AO317" s="71">
        <v>0</v>
      </c>
      <c r="AP317" s="71">
        <v>766866646.46988213</v>
      </c>
      <c r="AQ317" s="72"/>
      <c r="AR317" s="71">
        <v>2282</v>
      </c>
      <c r="AS317" s="71">
        <v>205</v>
      </c>
      <c r="AT317" s="71">
        <v>0</v>
      </c>
      <c r="AU317" s="71">
        <v>0</v>
      </c>
      <c r="AV317" s="71">
        <v>0</v>
      </c>
      <c r="AW317" s="71">
        <v>2</v>
      </c>
      <c r="AX317" s="71"/>
      <c r="AY317" s="72"/>
      <c r="AZ317" s="71">
        <v>9986.7000000000044</v>
      </c>
      <c r="BA317" s="71">
        <v>27953</v>
      </c>
      <c r="BB317" s="71">
        <v>0</v>
      </c>
      <c r="BC317" s="71">
        <v>0</v>
      </c>
      <c r="BD317" s="71">
        <v>0</v>
      </c>
      <c r="BE317" s="71">
        <v>2892</v>
      </c>
      <c r="BF317" s="71"/>
      <c r="BG317" s="72"/>
      <c r="BH317" s="71">
        <v>0</v>
      </c>
      <c r="BI317" s="71">
        <v>0</v>
      </c>
      <c r="BJ317" s="71">
        <v>526.55799999999999</v>
      </c>
      <c r="BK317" s="71">
        <v>0</v>
      </c>
      <c r="BL317" s="71">
        <v>18.619999999999997</v>
      </c>
      <c r="BM317" s="71">
        <v>0</v>
      </c>
      <c r="BN317" s="72"/>
      <c r="BO317" s="71">
        <v>0</v>
      </c>
      <c r="BP317" s="71">
        <v>0</v>
      </c>
      <c r="BQ317" s="71">
        <v>26</v>
      </c>
      <c r="BR317" s="71">
        <v>1</v>
      </c>
      <c r="BS317" s="71">
        <v>4</v>
      </c>
      <c r="BT317" s="71">
        <v>0</v>
      </c>
      <c r="BU317"/>
      <c r="BV317" s="70">
        <v>536.50800000000004</v>
      </c>
      <c r="BW317" s="70">
        <v>0</v>
      </c>
      <c r="BX317" s="70">
        <v>0</v>
      </c>
      <c r="BY317" s="70">
        <v>0</v>
      </c>
      <c r="BZ317" s="70">
        <v>0</v>
      </c>
      <c r="CA317" s="70">
        <v>0.17</v>
      </c>
      <c r="CB317" s="70">
        <v>8.5</v>
      </c>
      <c r="CC317" s="70">
        <v>0</v>
      </c>
      <c r="CD317" s="70">
        <v>0</v>
      </c>
    </row>
    <row r="318" spans="1:82">
      <c r="A318" s="70" t="s">
        <v>2065</v>
      </c>
      <c r="B318" s="70">
        <v>254</v>
      </c>
      <c r="C318" s="70">
        <v>16</v>
      </c>
      <c r="D318" s="70">
        <v>15</v>
      </c>
      <c r="E318" s="70">
        <v>2019</v>
      </c>
      <c r="F318" s="70" t="s">
        <v>158</v>
      </c>
      <c r="G318" s="70" t="s">
        <v>1721</v>
      </c>
      <c r="H318" s="70" t="s">
        <v>1722</v>
      </c>
      <c r="I318" s="148"/>
      <c r="J318" s="71">
        <v>338.46827302179406</v>
      </c>
      <c r="K318" s="71">
        <v>9.7716569374563527</v>
      </c>
      <c r="L318" s="71">
        <v>15.754875130654851</v>
      </c>
      <c r="M318" s="71">
        <v>129.63671631673046</v>
      </c>
      <c r="N318" s="71">
        <v>154.68825772158084</v>
      </c>
      <c r="O318" s="71">
        <v>98.759395680660262</v>
      </c>
      <c r="P318" s="71">
        <v>79.400283457774719</v>
      </c>
      <c r="Q318" s="71">
        <v>5.7110339779166504</v>
      </c>
      <c r="R318" s="71">
        <v>0</v>
      </c>
      <c r="S318" s="71">
        <v>4.9079203532366584</v>
      </c>
      <c r="T318" s="72"/>
      <c r="U318" s="71">
        <v>38517484</v>
      </c>
      <c r="V318" s="71">
        <v>3704</v>
      </c>
      <c r="W318" s="71">
        <v>391</v>
      </c>
      <c r="X318" s="71">
        <v>31818</v>
      </c>
      <c r="Y318" s="71">
        <v>38624</v>
      </c>
      <c r="Z318" s="71">
        <v>61830</v>
      </c>
      <c r="AA318" s="71">
        <v>16487</v>
      </c>
      <c r="AB318" s="71">
        <v>92546</v>
      </c>
      <c r="AC318" s="71">
        <v>0</v>
      </c>
      <c r="AD318" s="71">
        <v>4.9079203532366584</v>
      </c>
      <c r="AE318" s="72"/>
      <c r="AF318" s="71">
        <v>334084890.96498561</v>
      </c>
      <c r="AG318" s="71">
        <v>6423721.786145201</v>
      </c>
      <c r="AH318" s="71">
        <v>2719293.5848981668</v>
      </c>
      <c r="AI318" s="71">
        <v>184596004.20031729</v>
      </c>
      <c r="AJ318" s="71">
        <v>186749514.1815832</v>
      </c>
      <c r="AK318" s="71">
        <v>0</v>
      </c>
      <c r="AL318" s="71">
        <v>0</v>
      </c>
      <c r="AM318" s="71">
        <v>12604068.514085004</v>
      </c>
      <c r="AN318" s="71">
        <v>0</v>
      </c>
      <c r="AO318" s="71">
        <v>0</v>
      </c>
      <c r="AP318" s="71">
        <v>727177493.23201454</v>
      </c>
      <c r="AQ318" s="72"/>
      <c r="AR318" s="71">
        <v>2412</v>
      </c>
      <c r="AS318" s="71">
        <v>226</v>
      </c>
      <c r="AT318" s="71">
        <v>0</v>
      </c>
      <c r="AU318" s="71">
        <v>0</v>
      </c>
      <c r="AV318" s="71">
        <v>0</v>
      </c>
      <c r="AW318" s="71">
        <v>2</v>
      </c>
      <c r="AX318" s="71"/>
      <c r="AY318" s="72"/>
      <c r="AZ318" s="71">
        <v>10663.79999999999</v>
      </c>
      <c r="BA318" s="71">
        <v>28747.1</v>
      </c>
      <c r="BB318" s="71">
        <v>0</v>
      </c>
      <c r="BC318" s="71">
        <v>0</v>
      </c>
      <c r="BD318" s="71">
        <v>0</v>
      </c>
      <c r="BE318" s="71">
        <v>2892.0819999999999</v>
      </c>
      <c r="BF318" s="71"/>
      <c r="BG318" s="72"/>
      <c r="BH318" s="71">
        <v>0</v>
      </c>
      <c r="BI318" s="71">
        <v>0</v>
      </c>
      <c r="BJ318" s="71">
        <v>592.36800000000005</v>
      </c>
      <c r="BK318" s="71">
        <v>9.8109999999999999</v>
      </c>
      <c r="BL318" s="71">
        <v>13.902000000000001</v>
      </c>
      <c r="BM318" s="71">
        <v>0</v>
      </c>
      <c r="BN318" s="72"/>
      <c r="BO318" s="71">
        <v>0</v>
      </c>
      <c r="BP318" s="71">
        <v>0</v>
      </c>
      <c r="BQ318" s="71">
        <v>25</v>
      </c>
      <c r="BR318" s="71">
        <v>1</v>
      </c>
      <c r="BS318" s="71">
        <v>3</v>
      </c>
      <c r="BT318" s="71">
        <v>0</v>
      </c>
      <c r="BU318"/>
      <c r="BV318" s="70">
        <v>608.68100000000004</v>
      </c>
      <c r="BW318" s="70">
        <v>0</v>
      </c>
      <c r="BX318" s="70">
        <v>0</v>
      </c>
      <c r="BY318" s="70">
        <v>0</v>
      </c>
      <c r="BZ318" s="70">
        <v>0</v>
      </c>
      <c r="CA318" s="70">
        <v>0</v>
      </c>
      <c r="CB318" s="70">
        <v>7.4</v>
      </c>
      <c r="CC318" s="70">
        <v>0</v>
      </c>
      <c r="CD318" s="70">
        <v>0</v>
      </c>
    </row>
    <row r="319" spans="1:82">
      <c r="A319" s="70" t="s">
        <v>2066</v>
      </c>
      <c r="B319" s="70">
        <v>255</v>
      </c>
      <c r="C319" s="70">
        <v>17</v>
      </c>
      <c r="D319" s="70">
        <v>15</v>
      </c>
      <c r="E319" s="70">
        <v>2020</v>
      </c>
      <c r="F319" s="70" t="s">
        <v>159</v>
      </c>
      <c r="G319" s="70" t="s">
        <v>1721</v>
      </c>
      <c r="H319" s="70" t="s">
        <v>1722</v>
      </c>
      <c r="I319" s="148"/>
      <c r="J319" s="71">
        <v>410.99620291781338</v>
      </c>
      <c r="K319" s="71">
        <v>11.565479422274437</v>
      </c>
      <c r="L319" s="71">
        <v>18.620599272174736</v>
      </c>
      <c r="M319" s="71">
        <v>125.50824056182228</v>
      </c>
      <c r="N319" s="71">
        <v>151.56409599049434</v>
      </c>
      <c r="O319" s="71">
        <v>87.422833233920571</v>
      </c>
      <c r="P319" s="71">
        <v>74.701930272859386</v>
      </c>
      <c r="Q319" s="71">
        <v>5.4462020203582302</v>
      </c>
      <c r="R319" s="71">
        <v>0</v>
      </c>
      <c r="S319" s="71">
        <v>5.7283230128829796</v>
      </c>
      <c r="T319" s="72"/>
      <c r="U319" s="71">
        <v>36073196</v>
      </c>
      <c r="V319" s="71">
        <v>3855</v>
      </c>
      <c r="W319" s="71">
        <v>475</v>
      </c>
      <c r="X319" s="71">
        <v>34168</v>
      </c>
      <c r="Y319" s="71">
        <v>39403</v>
      </c>
      <c r="Z319" s="71">
        <v>62470</v>
      </c>
      <c r="AA319" s="71">
        <v>16487</v>
      </c>
      <c r="AB319" s="71">
        <v>92370</v>
      </c>
      <c r="AC319" s="71">
        <v>0</v>
      </c>
      <c r="AD319" s="71">
        <v>5.7283230128829796</v>
      </c>
      <c r="AE319" s="72"/>
      <c r="AF319" s="71">
        <v>300350768.17003661</v>
      </c>
      <c r="AG319" s="71">
        <v>7556047.6771430224</v>
      </c>
      <c r="AH319" s="71">
        <v>3256960.2877503368</v>
      </c>
      <c r="AI319" s="71">
        <v>189404129.11606959</v>
      </c>
      <c r="AJ319" s="71">
        <v>188494100.03850049</v>
      </c>
      <c r="AK319" s="71"/>
      <c r="AL319" s="71"/>
      <c r="AM319" s="71">
        <v>12055311.252104588</v>
      </c>
      <c r="AN319" s="71"/>
      <c r="AO319" s="71"/>
      <c r="AP319" s="71">
        <v>701117316.54160464</v>
      </c>
      <c r="AQ319" s="72"/>
      <c r="AR319" s="71">
        <v>2529</v>
      </c>
      <c r="AS319" s="71">
        <v>236</v>
      </c>
      <c r="AT319" s="71">
        <v>0</v>
      </c>
      <c r="AU319" s="71">
        <v>0</v>
      </c>
      <c r="AV319" s="71">
        <v>0</v>
      </c>
      <c r="AW319" s="71">
        <v>2</v>
      </c>
      <c r="AX319" s="71"/>
      <c r="AY319" s="72"/>
      <c r="AZ319" s="71">
        <v>11334.099999999989</v>
      </c>
      <c r="BA319" s="71">
        <v>29198.599999999991</v>
      </c>
      <c r="BB319" s="71">
        <v>0</v>
      </c>
      <c r="BC319" s="71">
        <v>0</v>
      </c>
      <c r="BD319" s="71">
        <v>0</v>
      </c>
      <c r="BE319" s="71">
        <v>2892.0819999999999</v>
      </c>
      <c r="BF319" s="71"/>
      <c r="BG319" s="72"/>
      <c r="BH319" s="71">
        <v>0</v>
      </c>
      <c r="BI319" s="71">
        <v>0</v>
      </c>
      <c r="BJ319" s="71">
        <v>620.29899999999998</v>
      </c>
      <c r="BK319" s="71">
        <v>1.254</v>
      </c>
      <c r="BL319" s="71">
        <v>13.56</v>
      </c>
      <c r="BM319" s="71">
        <v>0</v>
      </c>
      <c r="BN319" s="72"/>
      <c r="BO319" s="71">
        <v>0</v>
      </c>
      <c r="BP319" s="71">
        <v>0</v>
      </c>
      <c r="BQ319" s="71">
        <v>28</v>
      </c>
      <c r="BR319" s="71">
        <v>1</v>
      </c>
      <c r="BS319" s="71">
        <v>3</v>
      </c>
      <c r="BT319" s="71">
        <v>0</v>
      </c>
      <c r="BU319"/>
      <c r="BV319" s="70">
        <v>612.33100000000002</v>
      </c>
      <c r="BW319" s="70">
        <v>4.6619999999999999</v>
      </c>
      <c r="BX319" s="70">
        <v>0</v>
      </c>
      <c r="BY319" s="70">
        <v>0</v>
      </c>
      <c r="BZ319" s="70">
        <v>0</v>
      </c>
      <c r="CA319" s="70">
        <v>0</v>
      </c>
      <c r="CB319" s="70">
        <v>14.02</v>
      </c>
      <c r="CC319" s="70">
        <v>0</v>
      </c>
      <c r="CD319" s="70">
        <v>4.0999999999999996</v>
      </c>
    </row>
    <row r="320" spans="1:82">
      <c r="A320" s="70" t="s">
        <v>2067</v>
      </c>
      <c r="B320" s="70">
        <v>255</v>
      </c>
      <c r="C320" s="70">
        <v>18</v>
      </c>
      <c r="D320" s="70">
        <v>15</v>
      </c>
      <c r="E320" s="70">
        <v>2021</v>
      </c>
      <c r="F320" s="70" t="s">
        <v>160</v>
      </c>
      <c r="G320" s="70" t="s">
        <v>1721</v>
      </c>
      <c r="H320" s="70" t="s">
        <v>1722</v>
      </c>
      <c r="I320" s="148"/>
      <c r="J320" s="71">
        <v>419.21958342721945</v>
      </c>
      <c r="K320" s="71">
        <v>12.61514403157517</v>
      </c>
      <c r="L320" s="71">
        <v>16.956890795039811</v>
      </c>
      <c r="M320" s="71">
        <v>141.26772487886012</v>
      </c>
      <c r="N320" s="71">
        <v>159.87184984352419</v>
      </c>
      <c r="O320" s="71">
        <v>85.52089359022375</v>
      </c>
      <c r="P320" s="71">
        <v>77.045438778892986</v>
      </c>
      <c r="Q320" s="71">
        <v>5.3957277559192498</v>
      </c>
      <c r="R320" s="71">
        <v>0</v>
      </c>
      <c r="S320" s="71">
        <v>6.9303363498349126</v>
      </c>
      <c r="T320" s="72"/>
      <c r="U320" s="71">
        <v>39703714</v>
      </c>
      <c r="V320" s="71">
        <v>3855</v>
      </c>
      <c r="W320" s="71">
        <v>475</v>
      </c>
      <c r="X320" s="71">
        <v>34168</v>
      </c>
      <c r="Y320" s="71">
        <v>40222</v>
      </c>
      <c r="Z320" s="71">
        <v>62923</v>
      </c>
      <c r="AA320" s="71">
        <v>16581</v>
      </c>
      <c r="AB320" s="71">
        <v>92413</v>
      </c>
      <c r="AC320" s="71">
        <v>0</v>
      </c>
      <c r="AD320" s="71">
        <v>6.9303363498349126</v>
      </c>
      <c r="AE320" s="72"/>
      <c r="AF320" s="71">
        <v>302453891.98981732</v>
      </c>
      <c r="AG320" s="71">
        <v>7943649.9775983747</v>
      </c>
      <c r="AH320" s="71">
        <v>2979328.8541279095</v>
      </c>
      <c r="AI320" s="71">
        <v>208227651.93957755</v>
      </c>
      <c r="AJ320" s="71">
        <v>190285299.9077343</v>
      </c>
      <c r="AK320" s="71">
        <v>0</v>
      </c>
      <c r="AL320" s="71">
        <v>0</v>
      </c>
      <c r="AM320" s="71">
        <v>12130489.663982492</v>
      </c>
      <c r="AN320" s="71">
        <v>0</v>
      </c>
      <c r="AO320" s="71">
        <v>0</v>
      </c>
      <c r="AP320" s="71">
        <v>724020312.33283794</v>
      </c>
      <c r="AQ320" s="72"/>
      <c r="AR320" s="71">
        <v>2661</v>
      </c>
      <c r="AS320" s="71">
        <v>244</v>
      </c>
      <c r="AT320" s="71">
        <v>0</v>
      </c>
      <c r="AU320" s="71">
        <v>1</v>
      </c>
      <c r="AV320" s="71">
        <v>0</v>
      </c>
      <c r="AW320" s="71">
        <v>2</v>
      </c>
      <c r="AX320" s="71"/>
      <c r="AY320" s="72"/>
      <c r="AZ320" s="71">
        <v>12089.599999999989</v>
      </c>
      <c r="BA320" s="71">
        <v>29594.599999999991</v>
      </c>
      <c r="BB320" s="71">
        <v>0</v>
      </c>
      <c r="BC320" s="71">
        <v>400</v>
      </c>
      <c r="BD320" s="71">
        <v>0</v>
      </c>
      <c r="BE320" s="71">
        <v>2892.0819999999999</v>
      </c>
      <c r="BF320" s="71"/>
      <c r="BG320" s="72"/>
      <c r="BH320" s="71">
        <v>0</v>
      </c>
      <c r="BI320" s="71">
        <v>0</v>
      </c>
      <c r="BJ320" s="71">
        <v>1389.491</v>
      </c>
      <c r="BK320" s="71">
        <v>0.14299999999999999</v>
      </c>
      <c r="BL320" s="71">
        <v>12.123999999999999</v>
      </c>
      <c r="BM320" s="71">
        <v>0</v>
      </c>
      <c r="BN320" s="72"/>
      <c r="BO320" s="71">
        <v>0</v>
      </c>
      <c r="BP320" s="71">
        <v>0</v>
      </c>
      <c r="BQ320" s="71">
        <v>28</v>
      </c>
      <c r="BR320" s="71">
        <v>1</v>
      </c>
      <c r="BS320" s="71">
        <v>3</v>
      </c>
      <c r="BT320" s="71">
        <v>0</v>
      </c>
      <c r="BU320"/>
      <c r="BV320" s="70">
        <v>1285.6469999999999</v>
      </c>
      <c r="BW320" s="70">
        <v>8.5939999999999994</v>
      </c>
      <c r="BX320" s="70">
        <v>0</v>
      </c>
      <c r="BY320" s="70">
        <v>0</v>
      </c>
      <c r="BZ320" s="70">
        <v>48</v>
      </c>
      <c r="CA320" s="70">
        <v>4.3</v>
      </c>
      <c r="CB320" s="70">
        <v>36.064</v>
      </c>
      <c r="CC320" s="70">
        <v>0.153</v>
      </c>
      <c r="CD320" s="70">
        <v>19</v>
      </c>
    </row>
    <row r="321" spans="1:82">
      <c r="A321" s="70" t="s">
        <v>1726</v>
      </c>
      <c r="B321" s="70">
        <v>255</v>
      </c>
      <c r="C321" s="70">
        <v>19</v>
      </c>
      <c r="D321" s="70">
        <v>15</v>
      </c>
      <c r="E321" s="70">
        <v>2022</v>
      </c>
      <c r="F321" s="70" t="s">
        <v>161</v>
      </c>
      <c r="G321" s="70" t="s">
        <v>1721</v>
      </c>
      <c r="H321" s="70" t="s">
        <v>1722</v>
      </c>
      <c r="I321" s="148"/>
      <c r="J321" s="71">
        <v>580.54025063072334</v>
      </c>
      <c r="K321" s="71">
        <v>11.486297989328529</v>
      </c>
      <c r="L321" s="71">
        <v>14.535478231004648</v>
      </c>
      <c r="M321" s="71">
        <v>134.86924554176844</v>
      </c>
      <c r="N321" s="71">
        <v>165.43811218395047</v>
      </c>
      <c r="O321" s="71">
        <v>90.988809524911119</v>
      </c>
      <c r="P321" s="71">
        <v>77.115154336124917</v>
      </c>
      <c r="Q321" s="71">
        <v>5.4193222218321493</v>
      </c>
      <c r="R321" s="71">
        <v>0</v>
      </c>
      <c r="S321" s="71">
        <v>7.7711023013642846</v>
      </c>
      <c r="T321" s="72"/>
      <c r="U321" s="71">
        <v>64247285</v>
      </c>
      <c r="V321" s="71">
        <v>3855</v>
      </c>
      <c r="W321" s="71">
        <v>475</v>
      </c>
      <c r="X321" s="71">
        <v>34168</v>
      </c>
      <c r="Y321" s="71">
        <v>40866</v>
      </c>
      <c r="Z321" s="71">
        <v>63606</v>
      </c>
      <c r="AA321" s="71">
        <v>16849</v>
      </c>
      <c r="AB321" s="71">
        <v>92056</v>
      </c>
      <c r="AC321" s="71">
        <v>0</v>
      </c>
      <c r="AD321" s="71">
        <v>7.7711023013642846</v>
      </c>
      <c r="AE321" s="72"/>
      <c r="AF321" s="71">
        <v>446925744.95408618</v>
      </c>
      <c r="AG321" s="71">
        <v>8032266.6143505741</v>
      </c>
      <c r="AH321" s="71">
        <v>2981446.3360518035</v>
      </c>
      <c r="AI321" s="71">
        <v>204990617.14435661</v>
      </c>
      <c r="AJ321" s="71">
        <v>209276578.65466934</v>
      </c>
      <c r="AK321" s="71">
        <v>0</v>
      </c>
      <c r="AL321" s="71">
        <v>0</v>
      </c>
      <c r="AM321" s="71">
        <v>11886942.213941429</v>
      </c>
      <c r="AN321" s="71">
        <v>0</v>
      </c>
      <c r="AO321" s="71">
        <v>0</v>
      </c>
      <c r="AP321" s="71">
        <v>884093595.91745603</v>
      </c>
      <c r="AQ321" s="72"/>
      <c r="AR321" s="71">
        <v>2854</v>
      </c>
      <c r="AS321" s="71">
        <v>248</v>
      </c>
      <c r="AT321" s="71">
        <v>0</v>
      </c>
      <c r="AU321" s="71">
        <v>1</v>
      </c>
      <c r="AV321" s="71">
        <v>0</v>
      </c>
      <c r="AW321" s="71">
        <v>2</v>
      </c>
      <c r="AX321" s="71"/>
      <c r="AY321" s="72"/>
      <c r="AZ321" s="71">
        <v>13302.099999999971</v>
      </c>
      <c r="BA321" s="71">
        <v>29792.599999999995</v>
      </c>
      <c r="BB321" s="71">
        <v>0</v>
      </c>
      <c r="BC321" s="71">
        <v>400</v>
      </c>
      <c r="BD321" s="71">
        <v>0</v>
      </c>
      <c r="BE321" s="71">
        <v>2892.0819999999999</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2068</v>
      </c>
      <c r="B322" s="70">
        <v>255</v>
      </c>
      <c r="C322" s="70">
        <v>20</v>
      </c>
      <c r="D322" s="70">
        <v>15</v>
      </c>
      <c r="E322" s="70">
        <v>2023</v>
      </c>
      <c r="F322" s="70" t="s">
        <v>1539</v>
      </c>
      <c r="G322" s="70" t="s">
        <v>1721</v>
      </c>
      <c r="H322" s="70" t="s">
        <v>1722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3083</v>
      </c>
      <c r="AS322" s="71">
        <v>250</v>
      </c>
      <c r="AT322" s="71">
        <v>0</v>
      </c>
      <c r="AU322" s="71">
        <v>1</v>
      </c>
      <c r="AV322" s="71">
        <v>0</v>
      </c>
      <c r="AW322" s="71">
        <v>2</v>
      </c>
      <c r="AX322" s="71"/>
      <c r="AY322" s="72"/>
      <c r="AZ322" s="71">
        <v>14675.999999999945</v>
      </c>
      <c r="BA322" s="71">
        <v>29891.399999999998</v>
      </c>
      <c r="BB322" s="71">
        <v>0</v>
      </c>
      <c r="BC322" s="71">
        <v>400</v>
      </c>
      <c r="BD322" s="71">
        <v>0</v>
      </c>
      <c r="BE322" s="71">
        <v>2892.0819999999999</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1720</v>
      </c>
      <c r="B323" s="70">
        <v>255</v>
      </c>
      <c r="C323" s="70">
        <v>21</v>
      </c>
      <c r="D323" s="70">
        <v>15</v>
      </c>
      <c r="E323" s="70">
        <v>2024</v>
      </c>
      <c r="F323" s="70" t="s">
        <v>1554</v>
      </c>
      <c r="G323" s="70" t="s">
        <v>1721</v>
      </c>
      <c r="H323" s="70" t="s">
        <v>1722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2069</v>
      </c>
      <c r="B324" s="70">
        <v>154</v>
      </c>
      <c r="C324" s="70">
        <v>1</v>
      </c>
      <c r="D324" s="70">
        <v>10</v>
      </c>
      <c r="E324" s="70">
        <v>1990</v>
      </c>
      <c r="F324" s="70" t="s">
        <v>787</v>
      </c>
      <c r="G324" s="70" t="s">
        <v>2070</v>
      </c>
      <c r="H324" s="70" t="s">
        <v>2071</v>
      </c>
      <c r="I324" s="148"/>
      <c r="J324" s="71">
        <v>142.47947918220021</v>
      </c>
      <c r="K324" s="71">
        <v>25.470675400676001</v>
      </c>
      <c r="L324" s="71">
        <v>50.767351112898957</v>
      </c>
      <c r="M324" s="71">
        <v>77.203884221862907</v>
      </c>
      <c r="N324" s="71">
        <v>81.851401512525015</v>
      </c>
      <c r="O324" s="71">
        <v>68.471187249226588</v>
      </c>
      <c r="P324" s="71">
        <v>113.24853248317331</v>
      </c>
      <c r="Q324" s="71">
        <v>6.5550637099261202</v>
      </c>
      <c r="R324" s="71">
        <v>12.901540291894101</v>
      </c>
      <c r="S324" s="71">
        <v>5.2363199676052821</v>
      </c>
      <c r="T324" s="72"/>
      <c r="U324" s="71">
        <v>14890201</v>
      </c>
      <c r="V324" s="71">
        <v>6337</v>
      </c>
      <c r="W324" s="71">
        <v>560</v>
      </c>
      <c r="X324" s="71">
        <v>28834</v>
      </c>
      <c r="Y324" s="71">
        <v>38787</v>
      </c>
      <c r="Z324" s="71">
        <v>28163</v>
      </c>
      <c r="AA324" s="71">
        <v>27498</v>
      </c>
      <c r="AB324" s="71">
        <v>106432</v>
      </c>
      <c r="AC324" s="71">
        <v>2234570</v>
      </c>
      <c r="AD324" s="71">
        <v>5.2363199676052821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2072</v>
      </c>
      <c r="B325" s="70">
        <v>155</v>
      </c>
      <c r="C325" s="70">
        <v>2</v>
      </c>
      <c r="D325" s="70">
        <v>10</v>
      </c>
      <c r="E325" s="70">
        <v>2005</v>
      </c>
      <c r="F325" s="70" t="s">
        <v>789</v>
      </c>
      <c r="G325" s="70" t="s">
        <v>2070</v>
      </c>
      <c r="H325" s="70" t="s">
        <v>2071</v>
      </c>
      <c r="I325" s="148"/>
      <c r="J325" s="71">
        <v>167.2535797706627</v>
      </c>
      <c r="K325" s="71">
        <v>14.61663507195091</v>
      </c>
      <c r="L325" s="71">
        <v>25.197872154119409</v>
      </c>
      <c r="M325" s="71">
        <v>120.1929738724948</v>
      </c>
      <c r="N325" s="71">
        <v>111.8166735180401</v>
      </c>
      <c r="O325" s="71">
        <v>112.8462828122002</v>
      </c>
      <c r="P325" s="71">
        <v>122.261895870836</v>
      </c>
      <c r="Q325" s="71">
        <v>6.0998116330661496</v>
      </c>
      <c r="R325" s="71">
        <v>14.39790851820878</v>
      </c>
      <c r="S325" s="71">
        <v>4.7565750479999993</v>
      </c>
      <c r="T325" s="72"/>
      <c r="U325" s="71">
        <v>18060334</v>
      </c>
      <c r="V325" s="71">
        <v>5431</v>
      </c>
      <c r="W325" s="71">
        <v>268</v>
      </c>
      <c r="X325" s="71">
        <v>25766</v>
      </c>
      <c r="Y325" s="71">
        <v>44788</v>
      </c>
      <c r="Z325" s="71">
        <v>53711</v>
      </c>
      <c r="AA325" s="71">
        <v>24313</v>
      </c>
      <c r="AB325" s="71">
        <v>103537</v>
      </c>
      <c r="AC325" s="71">
        <v>2545972</v>
      </c>
      <c r="AD325" s="71">
        <v>4.7565750479999993</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2073</v>
      </c>
      <c r="B326" s="70">
        <v>156</v>
      </c>
      <c r="C326" s="70">
        <v>3</v>
      </c>
      <c r="D326" s="70">
        <v>10</v>
      </c>
      <c r="E326" s="70">
        <v>2006</v>
      </c>
      <c r="F326" s="70" t="s">
        <v>790</v>
      </c>
      <c r="G326" s="70" t="s">
        <v>2070</v>
      </c>
      <c r="H326" s="70" t="s">
        <v>2071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2074</v>
      </c>
      <c r="B327" s="70">
        <v>157</v>
      </c>
      <c r="C327" s="70">
        <v>4</v>
      </c>
      <c r="D327" s="70">
        <v>10</v>
      </c>
      <c r="E327" s="70">
        <v>2007</v>
      </c>
      <c r="F327" s="70" t="s">
        <v>791</v>
      </c>
      <c r="G327" s="70" t="s">
        <v>2070</v>
      </c>
      <c r="H327" s="70" t="s">
        <v>2071</v>
      </c>
      <c r="I327" s="148"/>
      <c r="J327" s="71">
        <v>147.59518749837409</v>
      </c>
      <c r="K327" s="71">
        <v>12.592986266144351</v>
      </c>
      <c r="L327" s="71">
        <v>19.519750649315721</v>
      </c>
      <c r="M327" s="71">
        <v>123.78196144382299</v>
      </c>
      <c r="N327" s="71">
        <v>111.583786997963</v>
      </c>
      <c r="O327" s="71">
        <v>110.5233705985607</v>
      </c>
      <c r="P327" s="71">
        <v>119.2776599438379</v>
      </c>
      <c r="Q327" s="71">
        <v>6.3262953381158704</v>
      </c>
      <c r="R327" s="71">
        <v>14.65409735927542</v>
      </c>
      <c r="S327" s="71">
        <v>5.3793418795800001</v>
      </c>
      <c r="T327" s="72"/>
      <c r="U327" s="71">
        <v>19910352</v>
      </c>
      <c r="V327" s="71">
        <v>4829</v>
      </c>
      <c r="W327" s="71">
        <v>279</v>
      </c>
      <c r="X327" s="71">
        <v>31068</v>
      </c>
      <c r="Y327" s="71">
        <v>44984</v>
      </c>
      <c r="Z327" s="71">
        <v>54686</v>
      </c>
      <c r="AA327" s="71">
        <v>23358</v>
      </c>
      <c r="AB327" s="71">
        <v>101703</v>
      </c>
      <c r="AC327" s="71">
        <v>2665624</v>
      </c>
      <c r="AD327" s="71">
        <v>5.3793418795800001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2075</v>
      </c>
      <c r="B328" s="70">
        <v>158</v>
      </c>
      <c r="C328" s="70">
        <v>5</v>
      </c>
      <c r="D328" s="70">
        <v>10</v>
      </c>
      <c r="E328" s="70">
        <v>2008</v>
      </c>
      <c r="F328" s="70" t="s">
        <v>792</v>
      </c>
      <c r="G328" s="70" t="s">
        <v>2070</v>
      </c>
      <c r="H328" s="70" t="s">
        <v>2071</v>
      </c>
      <c r="I328" s="148"/>
      <c r="J328" s="71">
        <v>139.2096344210932</v>
      </c>
      <c r="K328" s="71">
        <v>9.82310855859855</v>
      </c>
      <c r="L328" s="71">
        <v>18.444970348186601</v>
      </c>
      <c r="M328" s="71">
        <v>131.7690942499942</v>
      </c>
      <c r="N328" s="71">
        <v>100.87464322912371</v>
      </c>
      <c r="O328" s="71">
        <v>107.5469766072988</v>
      </c>
      <c r="P328" s="71">
        <v>116.7750090413236</v>
      </c>
      <c r="Q328" s="71">
        <v>6.1902666585283104</v>
      </c>
      <c r="R328" s="71">
        <v>13.25904410761944</v>
      </c>
      <c r="S328" s="71">
        <v>6.0735272520799972</v>
      </c>
      <c r="T328" s="72"/>
      <c r="U328" s="71">
        <v>20310572</v>
      </c>
      <c r="V328" s="71">
        <v>4829</v>
      </c>
      <c r="W328" s="71">
        <v>305</v>
      </c>
      <c r="X328" s="71">
        <v>31068</v>
      </c>
      <c r="Y328" s="71">
        <v>45170</v>
      </c>
      <c r="Z328" s="71">
        <v>55081</v>
      </c>
      <c r="AA328" s="71">
        <v>22894</v>
      </c>
      <c r="AB328" s="71">
        <v>101153</v>
      </c>
      <c r="AC328" s="71">
        <v>2504451</v>
      </c>
      <c r="AD328" s="71">
        <v>6.0735272520799972</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2076</v>
      </c>
      <c r="B329" s="70">
        <v>159</v>
      </c>
      <c r="C329" s="70">
        <v>6</v>
      </c>
      <c r="D329" s="70">
        <v>10</v>
      </c>
      <c r="E329" s="70">
        <v>2009</v>
      </c>
      <c r="F329" s="70" t="s">
        <v>176</v>
      </c>
      <c r="G329" s="1064" t="s">
        <v>2070</v>
      </c>
      <c r="H329" s="70" t="s">
        <v>2071</v>
      </c>
      <c r="I329" s="148"/>
      <c r="J329" s="71">
        <v>112.70651452312811</v>
      </c>
      <c r="K329" s="71">
        <v>10.13127924813913</v>
      </c>
      <c r="L329" s="71">
        <v>20.61594627915273</v>
      </c>
      <c r="M329" s="71">
        <v>122.0490589019139</v>
      </c>
      <c r="N329" s="71">
        <v>95.037116419849923</v>
      </c>
      <c r="O329" s="71">
        <v>109.9432536821089</v>
      </c>
      <c r="P329" s="71">
        <v>112.0138603230539</v>
      </c>
      <c r="Q329" s="71">
        <v>5.8690282551917896</v>
      </c>
      <c r="R329" s="71">
        <v>13.117500853695789</v>
      </c>
      <c r="S329" s="71">
        <v>6.7201122879000001</v>
      </c>
      <c r="T329" s="72"/>
      <c r="U329" s="71">
        <v>15631256</v>
      </c>
      <c r="V329" s="71">
        <v>4698</v>
      </c>
      <c r="W329" s="71">
        <v>504</v>
      </c>
      <c r="X329" s="71">
        <v>32072</v>
      </c>
      <c r="Y329" s="71">
        <v>45311</v>
      </c>
      <c r="Z329" s="71">
        <v>55579</v>
      </c>
      <c r="AA329" s="71">
        <v>22545</v>
      </c>
      <c r="AB329" s="71">
        <v>100674</v>
      </c>
      <c r="AC329" s="71">
        <v>2417210</v>
      </c>
      <c r="AD329" s="71">
        <v>6.7201122879000001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246.68299999999999</v>
      </c>
      <c r="BK329" s="71">
        <v>33.546999999999997</v>
      </c>
      <c r="BL329" s="71">
        <v>12.940000000000001</v>
      </c>
      <c r="BM329" s="71">
        <v>0</v>
      </c>
      <c r="BN329" s="72"/>
      <c r="BO329" s="71">
        <v>0</v>
      </c>
      <c r="BP329" s="71">
        <v>0</v>
      </c>
      <c r="BQ329" s="71">
        <v>6</v>
      </c>
      <c r="BR329" s="71">
        <v>2</v>
      </c>
      <c r="BS329" s="71">
        <v>2</v>
      </c>
      <c r="BT329" s="71">
        <v>0</v>
      </c>
      <c r="BU329"/>
      <c r="BV329" s="70">
        <v>272.858</v>
      </c>
      <c r="BW329" s="70">
        <v>0</v>
      </c>
      <c r="BX329" s="70">
        <v>9.39</v>
      </c>
      <c r="BY329" s="70">
        <v>0</v>
      </c>
      <c r="BZ329" s="70">
        <v>0</v>
      </c>
      <c r="CA329" s="70">
        <v>0</v>
      </c>
      <c r="CB329" s="70">
        <v>0</v>
      </c>
      <c r="CC329" s="70">
        <v>10.922000000000001</v>
      </c>
      <c r="CD329" s="70">
        <v>0</v>
      </c>
    </row>
    <row r="330" spans="1:82">
      <c r="A330" s="70" t="s">
        <v>2077</v>
      </c>
      <c r="B330" s="70">
        <v>160</v>
      </c>
      <c r="C330" s="70">
        <v>7</v>
      </c>
      <c r="D330" s="70">
        <v>10</v>
      </c>
      <c r="E330" s="70">
        <v>2010</v>
      </c>
      <c r="F330" s="70" t="s">
        <v>177</v>
      </c>
      <c r="G330" s="1064" t="s">
        <v>2070</v>
      </c>
      <c r="H330" s="70" t="s">
        <v>2071</v>
      </c>
      <c r="I330" s="148"/>
      <c r="J330" s="71">
        <v>137.2164937189909</v>
      </c>
      <c r="K330" s="71">
        <v>10.76531403083824</v>
      </c>
      <c r="L330" s="71">
        <v>18.979686710554581</v>
      </c>
      <c r="M330" s="71">
        <v>131.54330164814829</v>
      </c>
      <c r="N330" s="71">
        <v>112.7622155653316</v>
      </c>
      <c r="O330" s="71">
        <v>110.555090157083</v>
      </c>
      <c r="P330" s="71">
        <v>113.3745786111391</v>
      </c>
      <c r="Q330" s="71">
        <v>6.1008098527077701</v>
      </c>
      <c r="R330" s="71">
        <v>13.86701532837008</v>
      </c>
      <c r="S330" s="71">
        <v>7.2216216310600014</v>
      </c>
      <c r="T330" s="72"/>
      <c r="U330" s="71">
        <v>20029152</v>
      </c>
      <c r="V330" s="71">
        <v>4698</v>
      </c>
      <c r="W330" s="71">
        <v>504</v>
      </c>
      <c r="X330" s="71">
        <v>32072</v>
      </c>
      <c r="Y330" s="71">
        <v>45617</v>
      </c>
      <c r="Z330" s="71">
        <v>56148</v>
      </c>
      <c r="AA330" s="71">
        <v>22249</v>
      </c>
      <c r="AB330" s="71">
        <v>100278</v>
      </c>
      <c r="AC330" s="71">
        <v>2421577</v>
      </c>
      <c r="AD330" s="71">
        <v>7.2216216310600014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248.69200000000001</v>
      </c>
      <c r="BK330" s="71">
        <v>44.19</v>
      </c>
      <c r="BL330" s="71">
        <v>12.641999999999999</v>
      </c>
      <c r="BM330" s="71">
        <v>0</v>
      </c>
      <c r="BN330" s="72"/>
      <c r="BO330" s="71">
        <v>0</v>
      </c>
      <c r="BP330" s="71">
        <v>0</v>
      </c>
      <c r="BQ330" s="71">
        <v>6</v>
      </c>
      <c r="BR330" s="71">
        <v>2</v>
      </c>
      <c r="BS330" s="71">
        <v>2</v>
      </c>
      <c r="BT330" s="71">
        <v>0</v>
      </c>
      <c r="BU330"/>
      <c r="BV330" s="70">
        <v>289.25299999999999</v>
      </c>
      <c r="BW330" s="70">
        <v>0</v>
      </c>
      <c r="BX330" s="70">
        <v>9.3070000000000004</v>
      </c>
      <c r="BY330" s="70">
        <v>0</v>
      </c>
      <c r="BZ330" s="70">
        <v>0</v>
      </c>
      <c r="CA330" s="70">
        <v>0</v>
      </c>
      <c r="CB330" s="70">
        <v>0</v>
      </c>
      <c r="CC330" s="70">
        <v>6.9640000000000004</v>
      </c>
      <c r="CD330" s="70">
        <v>0</v>
      </c>
    </row>
    <row r="331" spans="1:82">
      <c r="A331" s="70" t="s">
        <v>2078</v>
      </c>
      <c r="B331" s="70">
        <v>161</v>
      </c>
      <c r="C331" s="70">
        <v>8</v>
      </c>
      <c r="D331" s="70">
        <v>10</v>
      </c>
      <c r="E331" s="70">
        <v>2011</v>
      </c>
      <c r="F331" s="70" t="s">
        <v>178</v>
      </c>
      <c r="G331" s="70" t="s">
        <v>2070</v>
      </c>
      <c r="H331" s="70" t="s">
        <v>2071</v>
      </c>
      <c r="I331" s="148"/>
      <c r="J331" s="71">
        <v>158.78256526674409</v>
      </c>
      <c r="K331" s="71">
        <v>14.241558523107731</v>
      </c>
      <c r="L331" s="71">
        <v>25.537368458505231</v>
      </c>
      <c r="M331" s="71">
        <v>156.57444083358661</v>
      </c>
      <c r="N331" s="71">
        <v>139.00810931200999</v>
      </c>
      <c r="O331" s="71">
        <v>109.80772082197572</v>
      </c>
      <c r="P331" s="71">
        <v>109.14318387358898</v>
      </c>
      <c r="Q331" s="71">
        <v>6.9940545172766999</v>
      </c>
      <c r="R331" s="71">
        <v>15.27877589854103</v>
      </c>
      <c r="S331" s="71">
        <v>7.0737956175800001</v>
      </c>
      <c r="T331" s="72"/>
      <c r="U331" s="71">
        <v>19532712</v>
      </c>
      <c r="V331" s="71">
        <v>4698</v>
      </c>
      <c r="W331" s="71">
        <v>504</v>
      </c>
      <c r="X331" s="71">
        <v>32072</v>
      </c>
      <c r="Y331" s="71">
        <v>45670</v>
      </c>
      <c r="Z331" s="71">
        <v>56980</v>
      </c>
      <c r="AA331" s="71">
        <v>22056</v>
      </c>
      <c r="AB331" s="71">
        <v>99663</v>
      </c>
      <c r="AC331" s="71">
        <v>2663698</v>
      </c>
      <c r="AD331" s="71">
        <v>7.0737956175800001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223.36199999999999</v>
      </c>
      <c r="BK331" s="71">
        <v>114.684</v>
      </c>
      <c r="BL331" s="71">
        <v>12.856</v>
      </c>
      <c r="BM331" s="71">
        <v>0</v>
      </c>
      <c r="BN331" s="72"/>
      <c r="BO331" s="71">
        <v>0</v>
      </c>
      <c r="BP331" s="71">
        <v>0</v>
      </c>
      <c r="BQ331" s="71">
        <v>6</v>
      </c>
      <c r="BR331" s="71">
        <v>3</v>
      </c>
      <c r="BS331" s="71">
        <v>2</v>
      </c>
      <c r="BT331" s="71">
        <v>0</v>
      </c>
      <c r="BU331"/>
      <c r="BV331" s="70">
        <v>328.87099999999998</v>
      </c>
      <c r="BW331" s="70">
        <v>0</v>
      </c>
      <c r="BX331" s="70">
        <v>9.4359999999999999</v>
      </c>
      <c r="BY331" s="70">
        <v>0</v>
      </c>
      <c r="BZ331" s="70">
        <v>0</v>
      </c>
      <c r="CA331" s="70">
        <v>0</v>
      </c>
      <c r="CB331" s="70">
        <v>0</v>
      </c>
      <c r="CC331" s="70">
        <v>12.595000000000001</v>
      </c>
      <c r="CD331" s="70">
        <v>0</v>
      </c>
    </row>
    <row r="332" spans="1:82">
      <c r="A332" s="70" t="s">
        <v>2079</v>
      </c>
      <c r="B332" s="70">
        <v>162</v>
      </c>
      <c r="C332" s="70">
        <v>9</v>
      </c>
      <c r="D332" s="70">
        <v>10</v>
      </c>
      <c r="E332" s="70">
        <v>2012</v>
      </c>
      <c r="F332" s="70" t="s">
        <v>179</v>
      </c>
      <c r="G332" s="70" t="s">
        <v>2070</v>
      </c>
      <c r="H332" s="70" t="s">
        <v>2071</v>
      </c>
      <c r="I332" s="148"/>
      <c r="J332" s="71">
        <v>149.12489359467099</v>
      </c>
      <c r="K332" s="71">
        <v>14.58530079740723</v>
      </c>
      <c r="L332" s="71">
        <v>25.87964325043562</v>
      </c>
      <c r="M332" s="71">
        <v>175.13888765326371</v>
      </c>
      <c r="N332" s="71">
        <v>143.96164801290411</v>
      </c>
      <c r="O332" s="71">
        <v>110.53055597525385</v>
      </c>
      <c r="P332" s="71">
        <v>108.73399580090266</v>
      </c>
      <c r="Q332" s="71">
        <v>7.56603730195783</v>
      </c>
      <c r="R332" s="71">
        <v>17.764540028840379</v>
      </c>
      <c r="S332" s="71">
        <v>6.2063880557099997</v>
      </c>
      <c r="T332" s="72"/>
      <c r="U332" s="71">
        <v>17808123</v>
      </c>
      <c r="V332" s="71">
        <v>4698</v>
      </c>
      <c r="W332" s="71">
        <v>504</v>
      </c>
      <c r="X332" s="71">
        <v>32072</v>
      </c>
      <c r="Y332" s="71">
        <v>45887</v>
      </c>
      <c r="Z332" s="71">
        <v>57810</v>
      </c>
      <c r="AA332" s="71">
        <v>21849</v>
      </c>
      <c r="AB332" s="71">
        <v>99232</v>
      </c>
      <c r="AC332" s="71">
        <v>3016849</v>
      </c>
      <c r="AD332" s="71">
        <v>6.2063880557099997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250.46199999999999</v>
      </c>
      <c r="BK332" s="71">
        <v>194.34100000000001</v>
      </c>
      <c r="BL332" s="71">
        <v>15.221</v>
      </c>
      <c r="BM332" s="71">
        <v>0</v>
      </c>
      <c r="BN332" s="72"/>
      <c r="BO332" s="71">
        <v>0</v>
      </c>
      <c r="BP332" s="71">
        <v>0</v>
      </c>
      <c r="BQ332" s="71">
        <v>6</v>
      </c>
      <c r="BR332" s="71">
        <v>3</v>
      </c>
      <c r="BS332" s="71">
        <v>2</v>
      </c>
      <c r="BT332" s="71">
        <v>0</v>
      </c>
      <c r="BU332"/>
      <c r="BV332" s="70">
        <v>442.41899999999998</v>
      </c>
      <c r="BW332" s="70">
        <v>0</v>
      </c>
      <c r="BX332" s="70">
        <v>10.173</v>
      </c>
      <c r="BY332" s="70">
        <v>0</v>
      </c>
      <c r="BZ332" s="70">
        <v>0</v>
      </c>
      <c r="CA332" s="70">
        <v>0</v>
      </c>
      <c r="CB332" s="70">
        <v>0</v>
      </c>
      <c r="CC332" s="70">
        <v>7.4320000000000004</v>
      </c>
      <c r="CD332" s="70">
        <v>0</v>
      </c>
    </row>
    <row r="333" spans="1:82">
      <c r="A333" s="70" t="s">
        <v>2080</v>
      </c>
      <c r="B333" s="70">
        <v>163</v>
      </c>
      <c r="C333" s="70">
        <v>10</v>
      </c>
      <c r="D333" s="70">
        <v>10</v>
      </c>
      <c r="E333" s="70">
        <v>2013</v>
      </c>
      <c r="F333" s="70" t="s">
        <v>180</v>
      </c>
      <c r="G333" s="70" t="s">
        <v>2070</v>
      </c>
      <c r="H333" s="70" t="s">
        <v>2071</v>
      </c>
      <c r="I333" s="148"/>
      <c r="J333" s="71">
        <v>173.5107861871216</v>
      </c>
      <c r="K333" s="71">
        <v>12.84317771454891</v>
      </c>
      <c r="L333" s="71">
        <v>23.687205374140468</v>
      </c>
      <c r="M333" s="71">
        <v>175.42301419319929</v>
      </c>
      <c r="N333" s="71">
        <v>154.99396448956071</v>
      </c>
      <c r="O333" s="71">
        <v>106.99981120205483</v>
      </c>
      <c r="P333" s="71">
        <v>107.11059317022416</v>
      </c>
      <c r="Q333" s="71">
        <v>7.6688094613462701</v>
      </c>
      <c r="R333" s="71">
        <v>18.375006009804469</v>
      </c>
      <c r="S333" s="71">
        <v>6.9877627837800009</v>
      </c>
      <c r="T333" s="72"/>
      <c r="U333" s="71">
        <v>18620507</v>
      </c>
      <c r="V333" s="71">
        <v>4698</v>
      </c>
      <c r="W333" s="71">
        <v>504</v>
      </c>
      <c r="X333" s="71">
        <v>32072</v>
      </c>
      <c r="Y333" s="71">
        <v>46036</v>
      </c>
      <c r="Z333" s="71">
        <v>58462</v>
      </c>
      <c r="AA333" s="71">
        <v>21442</v>
      </c>
      <c r="AB333" s="71">
        <v>99138</v>
      </c>
      <c r="AC333" s="71">
        <v>3046058</v>
      </c>
      <c r="AD333" s="71">
        <v>6.9877627837800009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240.31800000000001</v>
      </c>
      <c r="BK333" s="71">
        <v>180.018</v>
      </c>
      <c r="BL333" s="71">
        <v>17.207999999999998</v>
      </c>
      <c r="BM333" s="71">
        <v>0</v>
      </c>
      <c r="BN333" s="72"/>
      <c r="BO333" s="71">
        <v>0</v>
      </c>
      <c r="BP333" s="71">
        <v>0</v>
      </c>
      <c r="BQ333" s="71">
        <v>5</v>
      </c>
      <c r="BR333" s="71">
        <v>3</v>
      </c>
      <c r="BS333" s="71">
        <v>2</v>
      </c>
      <c r="BT333" s="71">
        <v>0</v>
      </c>
      <c r="BU333"/>
      <c r="BV333" s="70">
        <v>420.66699999999997</v>
      </c>
      <c r="BW333" s="70">
        <v>0</v>
      </c>
      <c r="BX333" s="70">
        <v>11.356999999999999</v>
      </c>
      <c r="BY333" s="70">
        <v>0</v>
      </c>
      <c r="BZ333" s="70">
        <v>0</v>
      </c>
      <c r="CA333" s="70">
        <v>0</v>
      </c>
      <c r="CB333" s="70">
        <v>0</v>
      </c>
      <c r="CC333" s="70">
        <v>5.52</v>
      </c>
      <c r="CD333" s="70">
        <v>0</v>
      </c>
    </row>
    <row r="334" spans="1:82">
      <c r="A334" s="70" t="s">
        <v>2081</v>
      </c>
      <c r="B334" s="70">
        <v>164</v>
      </c>
      <c r="C334" s="70">
        <v>11</v>
      </c>
      <c r="D334" s="70">
        <v>10</v>
      </c>
      <c r="E334" s="70">
        <v>2014</v>
      </c>
      <c r="F334" s="70" t="s">
        <v>181</v>
      </c>
      <c r="G334" s="70" t="s">
        <v>2070</v>
      </c>
      <c r="H334" s="70" t="s">
        <v>2071</v>
      </c>
      <c r="I334" s="148"/>
      <c r="J334" s="71">
        <v>155.72703499003569</v>
      </c>
      <c r="K334" s="71">
        <v>13.96198796736787</v>
      </c>
      <c r="L334" s="71">
        <v>26.488423584678561</v>
      </c>
      <c r="M334" s="71">
        <v>159.71651015798579</v>
      </c>
      <c r="N334" s="71">
        <v>148.34558247405269</v>
      </c>
      <c r="O334" s="71">
        <v>102.67888289506762</v>
      </c>
      <c r="P334" s="71">
        <v>106.49234667490992</v>
      </c>
      <c r="Q334" s="71">
        <v>7.2990599247775396</v>
      </c>
      <c r="R334" s="71">
        <v>16.62185436916177</v>
      </c>
      <c r="S334" s="71">
        <v>8.904407602500001</v>
      </c>
      <c r="T334" s="72"/>
      <c r="U334" s="71">
        <v>19403507</v>
      </c>
      <c r="V334" s="71">
        <v>4459</v>
      </c>
      <c r="W334" s="71">
        <v>567</v>
      </c>
      <c r="X334" s="71">
        <v>31459</v>
      </c>
      <c r="Y334" s="71">
        <v>45972</v>
      </c>
      <c r="Z334" s="71">
        <v>59087</v>
      </c>
      <c r="AA334" s="71">
        <v>21208</v>
      </c>
      <c r="AB334" s="71">
        <v>98347</v>
      </c>
      <c r="AC334" s="71">
        <v>2764099</v>
      </c>
      <c r="AD334" s="71">
        <v>8.904407602500001</v>
      </c>
      <c r="AE334" s="72"/>
      <c r="AF334" s="71"/>
      <c r="AG334" s="71"/>
      <c r="AH334" s="71"/>
      <c r="AI334" s="71"/>
      <c r="AJ334" s="71"/>
      <c r="AK334" s="71"/>
      <c r="AL334" s="71"/>
      <c r="AM334" s="71"/>
      <c r="AN334" s="71"/>
      <c r="AO334" s="71"/>
      <c r="AP334" s="71"/>
      <c r="AQ334" s="72"/>
      <c r="AR334" s="71">
        <v>3029</v>
      </c>
      <c r="AS334" s="71">
        <v>579</v>
      </c>
      <c r="AT334" s="71">
        <v>1</v>
      </c>
      <c r="AU334" s="71">
        <v>0</v>
      </c>
      <c r="AV334" s="71">
        <v>0</v>
      </c>
      <c r="AW334" s="71">
        <v>0</v>
      </c>
      <c r="AX334" s="71"/>
      <c r="AY334" s="72"/>
      <c r="AZ334" s="71">
        <v>13601.075999999999</v>
      </c>
      <c r="BA334" s="71">
        <v>43227.7</v>
      </c>
      <c r="BB334" s="71">
        <v>27600</v>
      </c>
      <c r="BC334" s="71">
        <v>0</v>
      </c>
      <c r="BD334" s="71">
        <v>0</v>
      </c>
      <c r="BE334" s="71">
        <v>0</v>
      </c>
      <c r="BF334" s="71"/>
      <c r="BG334" s="72"/>
      <c r="BH334" s="71">
        <v>0</v>
      </c>
      <c r="BI334" s="71">
        <v>0</v>
      </c>
      <c r="BJ334" s="71">
        <v>241.58</v>
      </c>
      <c r="BK334" s="71">
        <v>162.96299999999999</v>
      </c>
      <c r="BL334" s="71">
        <v>17.308</v>
      </c>
      <c r="BM334" s="71">
        <v>0</v>
      </c>
      <c r="BN334" s="72"/>
      <c r="BO334" s="71">
        <v>0</v>
      </c>
      <c r="BP334" s="71">
        <v>0</v>
      </c>
      <c r="BQ334" s="71">
        <v>5</v>
      </c>
      <c r="BR334" s="71">
        <v>3</v>
      </c>
      <c r="BS334" s="71">
        <v>2</v>
      </c>
      <c r="BT334" s="71">
        <v>0</v>
      </c>
      <c r="BU334"/>
      <c r="BV334" s="70">
        <v>404.07100000000003</v>
      </c>
      <c r="BW334" s="70">
        <v>0</v>
      </c>
      <c r="BX334" s="70">
        <v>11.619</v>
      </c>
      <c r="BY334" s="70">
        <v>0</v>
      </c>
      <c r="BZ334" s="70">
        <v>0</v>
      </c>
      <c r="CA334" s="70">
        <v>0</v>
      </c>
      <c r="CB334" s="70">
        <v>0</v>
      </c>
      <c r="CC334" s="70">
        <v>6.1609999999999996</v>
      </c>
      <c r="CD334" s="70">
        <v>0</v>
      </c>
    </row>
    <row r="335" spans="1:82">
      <c r="A335" s="70" t="s">
        <v>2082</v>
      </c>
      <c r="B335" s="70">
        <v>165</v>
      </c>
      <c r="C335" s="70">
        <v>12</v>
      </c>
      <c r="D335" s="70">
        <v>10</v>
      </c>
      <c r="E335" s="70">
        <v>2015</v>
      </c>
      <c r="F335" s="70" t="s">
        <v>182</v>
      </c>
      <c r="G335" s="70" t="s">
        <v>2070</v>
      </c>
      <c r="H335" s="70" t="s">
        <v>2071</v>
      </c>
      <c r="I335" s="148"/>
      <c r="J335" s="71">
        <v>133.59577515015269</v>
      </c>
      <c r="K335" s="71">
        <v>11.67442567204708</v>
      </c>
      <c r="L335" s="71">
        <v>28.444441629228901</v>
      </c>
      <c r="M335" s="71">
        <v>159.86459232968201</v>
      </c>
      <c r="N335" s="71">
        <v>129.25719510483489</v>
      </c>
      <c r="O335" s="71">
        <v>102.08911895965605</v>
      </c>
      <c r="P335" s="71">
        <v>104.85280525450661</v>
      </c>
      <c r="Q335" s="71">
        <v>7.0936522108824498</v>
      </c>
      <c r="R335" s="71">
        <v>16.016059267095862</v>
      </c>
      <c r="S335" s="71">
        <v>7.1999638776800001</v>
      </c>
      <c r="T335" s="72"/>
      <c r="U335" s="71">
        <v>19128713</v>
      </c>
      <c r="V335" s="71">
        <v>4459</v>
      </c>
      <c r="W335" s="71">
        <v>567</v>
      </c>
      <c r="X335" s="71">
        <v>31459</v>
      </c>
      <c r="Y335" s="71">
        <v>45906</v>
      </c>
      <c r="Z335" s="71">
        <v>59313</v>
      </c>
      <c r="AA335" s="71">
        <v>20865</v>
      </c>
      <c r="AB335" s="71">
        <v>97636</v>
      </c>
      <c r="AC335" s="71">
        <v>2737684</v>
      </c>
      <c r="AD335" s="71">
        <v>7.1999638776800001</v>
      </c>
      <c r="AE335" s="72"/>
      <c r="AF335" s="71">
        <v>180814836.85729581</v>
      </c>
      <c r="AG335" s="71">
        <v>10020775.46828822</v>
      </c>
      <c r="AH335" s="71">
        <v>4757001.7782607609</v>
      </c>
      <c r="AI335" s="71">
        <v>193236947.12567061</v>
      </c>
      <c r="AJ335" s="71">
        <v>207595835.42321539</v>
      </c>
      <c r="AK335" s="71">
        <v>0</v>
      </c>
      <c r="AL335" s="71">
        <v>0</v>
      </c>
      <c r="AM335" s="71">
        <v>13380604.23238413</v>
      </c>
      <c r="AN335" s="71">
        <v>0</v>
      </c>
      <c r="AO335" s="71">
        <v>0</v>
      </c>
      <c r="AP335" s="71">
        <v>609806000.88511491</v>
      </c>
      <c r="AQ335" s="72"/>
      <c r="AR335" s="71">
        <v>3247</v>
      </c>
      <c r="AS335" s="71">
        <v>785</v>
      </c>
      <c r="AT335" s="71">
        <v>1</v>
      </c>
      <c r="AU335" s="71">
        <v>0</v>
      </c>
      <c r="AV335" s="71">
        <v>0</v>
      </c>
      <c r="AW335" s="71">
        <v>1</v>
      </c>
      <c r="AX335" s="71"/>
      <c r="AY335" s="72"/>
      <c r="AZ335" s="71">
        <v>14821.446</v>
      </c>
      <c r="BA335" s="71">
        <v>67592.399999999994</v>
      </c>
      <c r="BB335" s="71">
        <v>27600</v>
      </c>
      <c r="BC335" s="71">
        <v>0</v>
      </c>
      <c r="BD335" s="71">
        <v>0</v>
      </c>
      <c r="BE335" s="71">
        <v>23700</v>
      </c>
      <c r="BF335" s="71"/>
      <c r="BG335" s="72"/>
      <c r="BH335" s="71">
        <v>0</v>
      </c>
      <c r="BI335" s="71">
        <v>0</v>
      </c>
      <c r="BJ335" s="71">
        <v>228.155</v>
      </c>
      <c r="BK335" s="71">
        <v>94.358999999999995</v>
      </c>
      <c r="BL335" s="71">
        <v>17.263999999999999</v>
      </c>
      <c r="BM335" s="71">
        <v>0</v>
      </c>
      <c r="BN335" s="72"/>
      <c r="BO335" s="71">
        <v>0</v>
      </c>
      <c r="BP335" s="71">
        <v>0</v>
      </c>
      <c r="BQ335" s="71">
        <v>4</v>
      </c>
      <c r="BR335" s="71">
        <v>3</v>
      </c>
      <c r="BS335" s="71">
        <v>2</v>
      </c>
      <c r="BT335" s="71">
        <v>0</v>
      </c>
      <c r="BU335"/>
      <c r="BV335" s="70">
        <v>320.95499999999998</v>
      </c>
      <c r="BW335" s="70">
        <v>0</v>
      </c>
      <c r="BX335" s="70">
        <v>11.801</v>
      </c>
      <c r="BY335" s="70">
        <v>0</v>
      </c>
      <c r="BZ335" s="70">
        <v>0</v>
      </c>
      <c r="CA335" s="70">
        <v>0</v>
      </c>
      <c r="CB335" s="70">
        <v>0</v>
      </c>
      <c r="CC335" s="70">
        <v>7.0220000000000002</v>
      </c>
      <c r="CD335" s="70">
        <v>0</v>
      </c>
    </row>
    <row r="336" spans="1:82">
      <c r="A336" s="70" t="s">
        <v>2083</v>
      </c>
      <c r="B336" s="70">
        <v>166</v>
      </c>
      <c r="C336" s="70">
        <v>13</v>
      </c>
      <c r="D336" s="70">
        <v>10</v>
      </c>
      <c r="E336" s="70">
        <v>2016</v>
      </c>
      <c r="F336" s="70" t="s">
        <v>155</v>
      </c>
      <c r="G336" s="70" t="s">
        <v>2070</v>
      </c>
      <c r="H336" s="70" t="s">
        <v>2071</v>
      </c>
      <c r="I336" s="148"/>
      <c r="J336" s="71">
        <v>126.84189871679973</v>
      </c>
      <c r="K336" s="71">
        <v>11.293574430651633</v>
      </c>
      <c r="L336" s="71">
        <v>25.111760022411456</v>
      </c>
      <c r="M336" s="71">
        <v>124.23940345807651</v>
      </c>
      <c r="N336" s="71">
        <v>119.09584434241805</v>
      </c>
      <c r="O336" s="71">
        <v>101.23876846797313</v>
      </c>
      <c r="P336" s="71">
        <v>104.0738238275806</v>
      </c>
      <c r="Q336" s="71">
        <v>6.8552620951363625</v>
      </c>
      <c r="R336" s="71">
        <v>15.1583494877998</v>
      </c>
      <c r="S336" s="71">
        <v>5.9783605695999995</v>
      </c>
      <c r="T336" s="72"/>
      <c r="U336" s="71">
        <v>19467324</v>
      </c>
      <c r="V336" s="71">
        <v>4459</v>
      </c>
      <c r="W336" s="71">
        <v>567</v>
      </c>
      <c r="X336" s="71">
        <v>31459</v>
      </c>
      <c r="Y336" s="71">
        <v>46012</v>
      </c>
      <c r="Z336" s="71">
        <v>59542</v>
      </c>
      <c r="AA336" s="71">
        <v>21420</v>
      </c>
      <c r="AB336" s="71">
        <v>97056</v>
      </c>
      <c r="AC336" s="71">
        <v>2588896.881605471</v>
      </c>
      <c r="AD336" s="71">
        <v>5.9783605696000004</v>
      </c>
      <c r="AE336" s="72"/>
      <c r="AF336" s="71">
        <v>177023434.3456091</v>
      </c>
      <c r="AG336" s="71">
        <v>9656733.5527577475</v>
      </c>
      <c r="AH336" s="71">
        <v>4008895.332114154</v>
      </c>
      <c r="AI336" s="71">
        <v>194491387.56980631</v>
      </c>
      <c r="AJ336" s="71">
        <v>196319024.2253077</v>
      </c>
      <c r="AK336" s="71">
        <v>0</v>
      </c>
      <c r="AL336" s="71">
        <v>0</v>
      </c>
      <c r="AM336" s="71">
        <v>13311451.328724669</v>
      </c>
      <c r="AN336" s="71">
        <v>0</v>
      </c>
      <c r="AO336" s="71">
        <v>0</v>
      </c>
      <c r="AP336" s="71">
        <v>594810926.35431957</v>
      </c>
      <c r="AQ336" s="72"/>
      <c r="AR336" s="71">
        <v>3456</v>
      </c>
      <c r="AS336" s="71">
        <v>894</v>
      </c>
      <c r="AT336" s="71">
        <v>1</v>
      </c>
      <c r="AU336" s="71">
        <v>0</v>
      </c>
      <c r="AV336" s="71">
        <v>0</v>
      </c>
      <c r="AW336" s="71">
        <v>1</v>
      </c>
      <c r="AX336" s="71"/>
      <c r="AY336" s="72"/>
      <c r="AZ336" s="71">
        <v>15977.495999999999</v>
      </c>
      <c r="BA336" s="71">
        <v>79961.5</v>
      </c>
      <c r="BB336" s="71">
        <v>27600</v>
      </c>
      <c r="BC336" s="71">
        <v>0</v>
      </c>
      <c r="BD336" s="71">
        <v>0</v>
      </c>
      <c r="BE336" s="71">
        <v>23700</v>
      </c>
      <c r="BF336" s="71"/>
      <c r="BG336" s="72"/>
      <c r="BH336" s="71">
        <v>0</v>
      </c>
      <c r="BI336" s="71">
        <v>0</v>
      </c>
      <c r="BJ336" s="71">
        <v>266.73200000000003</v>
      </c>
      <c r="BK336" s="71">
        <v>37.365000000000002</v>
      </c>
      <c r="BL336" s="71">
        <v>16.774000000000001</v>
      </c>
      <c r="BM336" s="71">
        <v>0</v>
      </c>
      <c r="BN336" s="72"/>
      <c r="BO336" s="71">
        <v>0</v>
      </c>
      <c r="BP336" s="71">
        <v>0</v>
      </c>
      <c r="BQ336" s="71">
        <v>4</v>
      </c>
      <c r="BR336" s="71">
        <v>3</v>
      </c>
      <c r="BS336" s="71">
        <v>2</v>
      </c>
      <c r="BT336" s="71">
        <v>0</v>
      </c>
      <c r="BU336"/>
      <c r="BV336" s="70">
        <v>301.97899999999998</v>
      </c>
      <c r="BW336" s="70">
        <v>0</v>
      </c>
      <c r="BX336" s="70">
        <v>11.396000000000001</v>
      </c>
      <c r="BY336" s="70">
        <v>0</v>
      </c>
      <c r="BZ336" s="70">
        <v>0</v>
      </c>
      <c r="CA336" s="70">
        <v>0</v>
      </c>
      <c r="CB336" s="70">
        <v>0</v>
      </c>
      <c r="CC336" s="70">
        <v>7.4960000000000004</v>
      </c>
      <c r="CD336" s="70">
        <v>0</v>
      </c>
    </row>
    <row r="337" spans="1:82">
      <c r="A337" s="70" t="s">
        <v>2084</v>
      </c>
      <c r="B337" s="70">
        <v>167</v>
      </c>
      <c r="C337" s="70">
        <v>14</v>
      </c>
      <c r="D337" s="70">
        <v>10</v>
      </c>
      <c r="E337" s="70">
        <v>2017</v>
      </c>
      <c r="F337" s="70" t="s">
        <v>156</v>
      </c>
      <c r="G337" s="70" t="s">
        <v>2070</v>
      </c>
      <c r="H337" s="70" t="s">
        <v>2071</v>
      </c>
      <c r="I337" s="148"/>
      <c r="J337" s="71">
        <v>123.01629189400418</v>
      </c>
      <c r="K337" s="71">
        <v>11.71708822674668</v>
      </c>
      <c r="L337" s="71">
        <v>22.913174354483967</v>
      </c>
      <c r="M337" s="71">
        <v>112.52867351439681</v>
      </c>
      <c r="N337" s="71">
        <v>122.81658137763368</v>
      </c>
      <c r="O337" s="71">
        <v>100.25581178939215</v>
      </c>
      <c r="P337" s="71">
        <v>102.26067478097502</v>
      </c>
      <c r="Q337" s="71">
        <v>6.5711337055863099</v>
      </c>
      <c r="R337" s="71">
        <v>14.012884196258769</v>
      </c>
      <c r="S337" s="71">
        <v>11.86918460663</v>
      </c>
      <c r="T337" s="72"/>
      <c r="U337" s="71">
        <v>21768327</v>
      </c>
      <c r="V337" s="71">
        <v>4459</v>
      </c>
      <c r="W337" s="71">
        <v>567</v>
      </c>
      <c r="X337" s="71">
        <v>31459</v>
      </c>
      <c r="Y337" s="71">
        <v>46009</v>
      </c>
      <c r="Z337" s="71">
        <v>59942</v>
      </c>
      <c r="AA337" s="71">
        <v>21181</v>
      </c>
      <c r="AB337" s="71">
        <v>96206</v>
      </c>
      <c r="AC337" s="71">
        <v>2440750</v>
      </c>
      <c r="AD337" s="71">
        <v>11.86918460663</v>
      </c>
      <c r="AE337" s="72"/>
      <c r="AF337" s="71">
        <v>184147933.8071689</v>
      </c>
      <c r="AG337" s="71">
        <v>10041833.114774231</v>
      </c>
      <c r="AH337" s="71">
        <v>4714934.6450114949</v>
      </c>
      <c r="AI337" s="71">
        <v>185868813.637373</v>
      </c>
      <c r="AJ337" s="71">
        <v>225738661.9009611</v>
      </c>
      <c r="AK337" s="71">
        <v>0</v>
      </c>
      <c r="AL337" s="71">
        <v>0</v>
      </c>
      <c r="AM337" s="71">
        <v>13215518.266569329</v>
      </c>
      <c r="AN337" s="71">
        <v>0</v>
      </c>
      <c r="AO337" s="71">
        <v>0</v>
      </c>
      <c r="AP337" s="71">
        <v>623727695.37185812</v>
      </c>
      <c r="AQ337" s="72"/>
      <c r="AR337" s="71">
        <v>3665</v>
      </c>
      <c r="AS337" s="71">
        <v>956</v>
      </c>
      <c r="AT337" s="71">
        <v>6</v>
      </c>
      <c r="AU337" s="71">
        <v>0</v>
      </c>
      <c r="AV337" s="71">
        <v>0</v>
      </c>
      <c r="AW337" s="71">
        <v>1</v>
      </c>
      <c r="AX337" s="71"/>
      <c r="AY337" s="72"/>
      <c r="AZ337" s="71">
        <v>17187.856</v>
      </c>
      <c r="BA337" s="71">
        <v>84068.799999999974</v>
      </c>
      <c r="BB337" s="71">
        <v>27687.4</v>
      </c>
      <c r="BC337" s="71">
        <v>0</v>
      </c>
      <c r="BD337" s="71">
        <v>0</v>
      </c>
      <c r="BE337" s="71">
        <v>23700</v>
      </c>
      <c r="BF337" s="71"/>
      <c r="BG337" s="72"/>
      <c r="BH337" s="71">
        <v>0</v>
      </c>
      <c r="BI337" s="71">
        <v>0</v>
      </c>
      <c r="BJ337" s="71">
        <v>242.46100000000001</v>
      </c>
      <c r="BK337" s="71">
        <v>42.265999999999998</v>
      </c>
      <c r="BL337" s="71">
        <v>16.365000000000002</v>
      </c>
      <c r="BM337" s="71">
        <v>0</v>
      </c>
      <c r="BN337" s="72"/>
      <c r="BO337" s="71">
        <v>0</v>
      </c>
      <c r="BP337" s="71">
        <v>0</v>
      </c>
      <c r="BQ337" s="71">
        <v>4</v>
      </c>
      <c r="BR337" s="71">
        <v>3</v>
      </c>
      <c r="BS337" s="71">
        <v>2</v>
      </c>
      <c r="BT337" s="71">
        <v>0</v>
      </c>
      <c r="BU337"/>
      <c r="BV337" s="70">
        <v>274.12799999999999</v>
      </c>
      <c r="BW337" s="70">
        <v>0</v>
      </c>
      <c r="BX337" s="70">
        <v>11.586</v>
      </c>
      <c r="BY337" s="70">
        <v>5.0999999999999996</v>
      </c>
      <c r="BZ337" s="70">
        <v>0.69299999999999995</v>
      </c>
      <c r="CA337" s="70">
        <v>0</v>
      </c>
      <c r="CB337" s="70">
        <v>0</v>
      </c>
      <c r="CC337" s="70">
        <v>9.5850000000000009</v>
      </c>
      <c r="CD337" s="70">
        <v>0</v>
      </c>
    </row>
    <row r="338" spans="1:82">
      <c r="A338" s="70" t="s">
        <v>2085</v>
      </c>
      <c r="B338" s="70">
        <v>168</v>
      </c>
      <c r="C338" s="70">
        <v>15</v>
      </c>
      <c r="D338" s="70">
        <v>10</v>
      </c>
      <c r="E338" s="70">
        <v>2018</v>
      </c>
      <c r="F338" s="70" t="s">
        <v>183</v>
      </c>
      <c r="G338" s="70" t="s">
        <v>2070</v>
      </c>
      <c r="H338" s="70" t="s">
        <v>2071</v>
      </c>
      <c r="I338" s="148"/>
      <c r="J338" s="71">
        <v>106.64842744135412</v>
      </c>
      <c r="K338" s="71">
        <v>10.174917453726934</v>
      </c>
      <c r="L338" s="71">
        <v>20.372898261890686</v>
      </c>
      <c r="M338" s="71">
        <v>100.59524899604716</v>
      </c>
      <c r="N338" s="71">
        <v>87.014240623999001</v>
      </c>
      <c r="O338" s="71">
        <v>99.166527654852217</v>
      </c>
      <c r="P338" s="71">
        <v>100.42060750296353</v>
      </c>
      <c r="Q338" s="71">
        <v>6.0519188753083197</v>
      </c>
      <c r="R338" s="71">
        <v>14.005371864817368</v>
      </c>
      <c r="S338" s="71">
        <v>8.7905064284800005</v>
      </c>
      <c r="T338" s="72"/>
      <c r="U338" s="71">
        <v>21980262</v>
      </c>
      <c r="V338" s="71">
        <v>4459</v>
      </c>
      <c r="W338" s="71">
        <v>567</v>
      </c>
      <c r="X338" s="71">
        <v>31459</v>
      </c>
      <c r="Y338" s="71">
        <v>46139</v>
      </c>
      <c r="Z338" s="71">
        <v>60426</v>
      </c>
      <c r="AA338" s="71">
        <v>21009</v>
      </c>
      <c r="AB338" s="71">
        <v>95485</v>
      </c>
      <c r="AC338" s="71">
        <v>2429881</v>
      </c>
      <c r="AD338" s="71">
        <v>8.7905064284800005</v>
      </c>
      <c r="AE338" s="72"/>
      <c r="AF338" s="71">
        <v>189550375.70126131</v>
      </c>
      <c r="AG338" s="71">
        <v>9205952.0606070086</v>
      </c>
      <c r="AH338" s="71">
        <v>4184706.0732484972</v>
      </c>
      <c r="AI338" s="71">
        <v>177894855.5961076</v>
      </c>
      <c r="AJ338" s="71">
        <v>207928479.85384509</v>
      </c>
      <c r="AK338" s="71">
        <v>0</v>
      </c>
      <c r="AL338" s="71">
        <v>0</v>
      </c>
      <c r="AM338" s="71">
        <v>13143616.306301789</v>
      </c>
      <c r="AN338" s="71">
        <v>0</v>
      </c>
      <c r="AO338" s="71">
        <v>0</v>
      </c>
      <c r="AP338" s="71">
        <v>601907985.5913713</v>
      </c>
      <c r="AQ338" s="72"/>
      <c r="AR338" s="71">
        <v>3847</v>
      </c>
      <c r="AS338" s="71">
        <v>1072</v>
      </c>
      <c r="AT338" s="71">
        <v>6</v>
      </c>
      <c r="AU338" s="71">
        <v>0</v>
      </c>
      <c r="AV338" s="71">
        <v>0</v>
      </c>
      <c r="AW338" s="71">
        <v>1</v>
      </c>
      <c r="AX338" s="71"/>
      <c r="AY338" s="72"/>
      <c r="AZ338" s="71">
        <v>18187.505999999987</v>
      </c>
      <c r="BA338" s="71">
        <v>91199</v>
      </c>
      <c r="BB338" s="71">
        <v>27687</v>
      </c>
      <c r="BC338" s="71">
        <v>0</v>
      </c>
      <c r="BD338" s="71">
        <v>0</v>
      </c>
      <c r="BE338" s="71">
        <v>23700</v>
      </c>
      <c r="BF338" s="71"/>
      <c r="BG338" s="72"/>
      <c r="BH338" s="71">
        <v>0</v>
      </c>
      <c r="BI338" s="71">
        <v>0</v>
      </c>
      <c r="BJ338" s="71">
        <v>227.30699999999999</v>
      </c>
      <c r="BK338" s="71">
        <v>21.765999999999998</v>
      </c>
      <c r="BL338" s="71">
        <v>16.393000000000001</v>
      </c>
      <c r="BM338" s="71">
        <v>0</v>
      </c>
      <c r="BN338" s="72"/>
      <c r="BO338" s="71">
        <v>0</v>
      </c>
      <c r="BP338" s="71">
        <v>0</v>
      </c>
      <c r="BQ338" s="71">
        <v>4</v>
      </c>
      <c r="BR338" s="71">
        <v>3</v>
      </c>
      <c r="BS338" s="71">
        <v>2</v>
      </c>
      <c r="BT338" s="71">
        <v>0</v>
      </c>
      <c r="BU338"/>
      <c r="BV338" s="70">
        <v>247.92599999999999</v>
      </c>
      <c r="BW338" s="70">
        <v>0</v>
      </c>
      <c r="BX338" s="70">
        <v>11.896000000000001</v>
      </c>
      <c r="BY338" s="70">
        <v>4.9589999999999996</v>
      </c>
      <c r="BZ338" s="70">
        <v>0.68500000000000005</v>
      </c>
      <c r="CA338" s="70">
        <v>0</v>
      </c>
      <c r="CB338" s="70">
        <v>0</v>
      </c>
      <c r="CC338" s="70">
        <v>0</v>
      </c>
      <c r="CD338" s="70">
        <v>0</v>
      </c>
    </row>
    <row r="339" spans="1:82">
      <c r="A339" s="70" t="s">
        <v>2086</v>
      </c>
      <c r="B339" s="70">
        <v>169</v>
      </c>
      <c r="C339" s="70">
        <v>16</v>
      </c>
      <c r="D339" s="70">
        <v>10</v>
      </c>
      <c r="E339" s="70">
        <v>2019</v>
      </c>
      <c r="F339" s="70" t="s">
        <v>158</v>
      </c>
      <c r="G339" s="70" t="s">
        <v>2070</v>
      </c>
      <c r="H339" s="70" t="s">
        <v>2071</v>
      </c>
      <c r="I339" s="148"/>
      <c r="J339" s="71">
        <v>104.0187691082679</v>
      </c>
      <c r="K339" s="71">
        <v>9.7227863965587069</v>
      </c>
      <c r="L339" s="71">
        <v>20.808691459329438</v>
      </c>
      <c r="M339" s="71">
        <v>108.61892075251453</v>
      </c>
      <c r="N339" s="71">
        <v>95.802734402279626</v>
      </c>
      <c r="O339" s="71">
        <v>96.876210697521032</v>
      </c>
      <c r="P339" s="71">
        <v>97.224050612334338</v>
      </c>
      <c r="Q339" s="71">
        <v>5.8324179797596498</v>
      </c>
      <c r="R339" s="71">
        <v>13.062503442313163</v>
      </c>
      <c r="S339" s="71">
        <v>6.6336041054999999</v>
      </c>
      <c r="T339" s="72"/>
      <c r="U339" s="71">
        <v>20141039</v>
      </c>
      <c r="V339" s="71">
        <v>4459</v>
      </c>
      <c r="W339" s="71">
        <v>567</v>
      </c>
      <c r="X339" s="71">
        <v>31459</v>
      </c>
      <c r="Y339" s="71">
        <v>46147</v>
      </c>
      <c r="Z339" s="71">
        <v>60651</v>
      </c>
      <c r="AA339" s="71">
        <v>20188</v>
      </c>
      <c r="AB339" s="71">
        <v>94513</v>
      </c>
      <c r="AC339" s="71">
        <v>2303416</v>
      </c>
      <c r="AD339" s="71">
        <v>6.6336041054999999</v>
      </c>
      <c r="AE339" s="72"/>
      <c r="AF339" s="71">
        <v>180455145.15397879</v>
      </c>
      <c r="AG339" s="71">
        <v>8976230.5178812798</v>
      </c>
      <c r="AH339" s="71">
        <v>4840422.2337672031</v>
      </c>
      <c r="AI339" s="71">
        <v>179727308.13417679</v>
      </c>
      <c r="AJ339" s="71">
        <v>220352007.11264959</v>
      </c>
      <c r="AK339" s="71">
        <v>0</v>
      </c>
      <c r="AL339" s="71">
        <v>0</v>
      </c>
      <c r="AM339" s="71">
        <v>12871959.106516931</v>
      </c>
      <c r="AN339" s="71">
        <v>0</v>
      </c>
      <c r="AO339" s="71">
        <v>0</v>
      </c>
      <c r="AP339" s="71">
        <v>607223072.25897062</v>
      </c>
      <c r="AQ339" s="72"/>
      <c r="AR339" s="71">
        <v>4068</v>
      </c>
      <c r="AS339" s="71">
        <v>1160</v>
      </c>
      <c r="AT339" s="71">
        <v>6</v>
      </c>
      <c r="AU339" s="71">
        <v>0</v>
      </c>
      <c r="AV339" s="71">
        <v>0</v>
      </c>
      <c r="AW339" s="71">
        <v>1</v>
      </c>
      <c r="AX339" s="71"/>
      <c r="AY339" s="72"/>
      <c r="AZ339" s="71">
        <v>19430.17599999997</v>
      </c>
      <c r="BA339" s="71">
        <v>103294.5000000001</v>
      </c>
      <c r="BB339" s="71">
        <v>27687.4</v>
      </c>
      <c r="BC339" s="71">
        <v>0</v>
      </c>
      <c r="BD339" s="71">
        <v>0</v>
      </c>
      <c r="BE339" s="71">
        <v>23700</v>
      </c>
      <c r="BF339" s="71"/>
      <c r="BG339" s="72"/>
      <c r="BH339" s="71">
        <v>0</v>
      </c>
      <c r="BI339" s="71">
        <v>0</v>
      </c>
      <c r="BJ339" s="71">
        <v>188.709</v>
      </c>
      <c r="BK339" s="71">
        <v>16.140999999999998</v>
      </c>
      <c r="BL339" s="71">
        <v>15.756</v>
      </c>
      <c r="BM339" s="71">
        <v>0</v>
      </c>
      <c r="BN339" s="72"/>
      <c r="BO339" s="71">
        <v>0</v>
      </c>
      <c r="BP339" s="71">
        <v>0</v>
      </c>
      <c r="BQ339" s="71">
        <v>4</v>
      </c>
      <c r="BR339" s="71">
        <v>3</v>
      </c>
      <c r="BS339" s="71">
        <v>2</v>
      </c>
      <c r="BT339" s="71">
        <v>0</v>
      </c>
      <c r="BU339"/>
      <c r="BV339" s="70">
        <v>208.46899999999999</v>
      </c>
      <c r="BW339" s="70">
        <v>0</v>
      </c>
      <c r="BX339" s="70">
        <v>12.137</v>
      </c>
      <c r="BY339" s="70">
        <v>0</v>
      </c>
      <c r="BZ339" s="70">
        <v>0</v>
      </c>
      <c r="CA339" s="70">
        <v>0</v>
      </c>
      <c r="CB339" s="70">
        <v>0</v>
      </c>
      <c r="CC339" s="70">
        <v>0</v>
      </c>
      <c r="CD339" s="70">
        <v>0</v>
      </c>
    </row>
    <row r="340" spans="1:82">
      <c r="A340" s="70" t="s">
        <v>2087</v>
      </c>
      <c r="B340" s="70">
        <v>170</v>
      </c>
      <c r="C340" s="70">
        <v>17</v>
      </c>
      <c r="D340" s="70">
        <v>10</v>
      </c>
      <c r="E340" s="70">
        <v>2020</v>
      </c>
      <c r="F340" s="70" t="s">
        <v>159</v>
      </c>
      <c r="G340" s="70" t="s">
        <v>2070</v>
      </c>
      <c r="H340" s="70" t="s">
        <v>2071</v>
      </c>
      <c r="I340" s="148"/>
      <c r="J340" s="71">
        <v>104.6481098882452</v>
      </c>
      <c r="K340" s="71">
        <v>10.323041973664242</v>
      </c>
      <c r="L340" s="71">
        <v>24.93165866897327</v>
      </c>
      <c r="M340" s="71">
        <v>104.51747998932464</v>
      </c>
      <c r="N340" s="71">
        <v>93.256577003906926</v>
      </c>
      <c r="O340" s="71">
        <v>85.186532809592009</v>
      </c>
      <c r="P340" s="71">
        <v>91.520852161186781</v>
      </c>
      <c r="Q340" s="71">
        <v>5.5176034563943199</v>
      </c>
      <c r="R340" s="71">
        <v>12.591368752341134</v>
      </c>
      <c r="S340" s="71">
        <v>10.727386399589999</v>
      </c>
      <c r="T340" s="72"/>
      <c r="U340" s="71">
        <v>20766635</v>
      </c>
      <c r="V340" s="71">
        <v>4199</v>
      </c>
      <c r="W340" s="71">
        <v>593</v>
      </c>
      <c r="X340" s="71">
        <v>30945</v>
      </c>
      <c r="Y340" s="71">
        <v>46039</v>
      </c>
      <c r="Z340" s="71">
        <v>60872</v>
      </c>
      <c r="AA340" s="71">
        <v>20199</v>
      </c>
      <c r="AB340" s="71">
        <v>93581</v>
      </c>
      <c r="AC340" s="71">
        <v>2232069</v>
      </c>
      <c r="AD340" s="71">
        <v>10.727386399589999</v>
      </c>
      <c r="AE340" s="72"/>
      <c r="AF340" s="71">
        <v>175540771.18048751</v>
      </c>
      <c r="AG340" s="71">
        <v>8857392.6822220795</v>
      </c>
      <c r="AH340" s="71">
        <v>6719070.2571861735</v>
      </c>
      <c r="AI340" s="71">
        <v>166590085.66723344</v>
      </c>
      <c r="AJ340" s="71">
        <v>202475310.9036994</v>
      </c>
      <c r="AK340" s="71"/>
      <c r="AL340" s="71"/>
      <c r="AM340" s="71">
        <v>12213360.206595208</v>
      </c>
      <c r="AN340" s="71"/>
      <c r="AO340" s="71"/>
      <c r="AP340" s="71">
        <v>572395990.89742374</v>
      </c>
      <c r="AQ340" s="72"/>
      <c r="AR340" s="71">
        <v>4266</v>
      </c>
      <c r="AS340" s="71">
        <v>1282</v>
      </c>
      <c r="AT340" s="71">
        <v>6</v>
      </c>
      <c r="AU340" s="71">
        <v>0</v>
      </c>
      <c r="AV340" s="71">
        <v>0</v>
      </c>
      <c r="AW340" s="71">
        <v>1</v>
      </c>
      <c r="AX340" s="71"/>
      <c r="AY340" s="72"/>
      <c r="AZ340" s="71">
        <v>20486.00099999996</v>
      </c>
      <c r="BA340" s="71">
        <v>117015.8999999997</v>
      </c>
      <c r="BB340" s="71">
        <v>27687.4</v>
      </c>
      <c r="BC340" s="71">
        <v>0</v>
      </c>
      <c r="BD340" s="71">
        <v>0</v>
      </c>
      <c r="BE340" s="71">
        <v>23700</v>
      </c>
      <c r="BF340" s="71"/>
      <c r="BG340" s="72"/>
      <c r="BH340" s="71">
        <v>0</v>
      </c>
      <c r="BI340" s="71">
        <v>0</v>
      </c>
      <c r="BJ340" s="71">
        <v>206.119</v>
      </c>
      <c r="BK340" s="71">
        <v>43.718000000000004</v>
      </c>
      <c r="BL340" s="71">
        <v>16.175999999999998</v>
      </c>
      <c r="BM340" s="71">
        <v>0</v>
      </c>
      <c r="BN340" s="72"/>
      <c r="BO340" s="71">
        <v>0</v>
      </c>
      <c r="BP340" s="71">
        <v>0</v>
      </c>
      <c r="BQ340" s="71">
        <v>4</v>
      </c>
      <c r="BR340" s="71">
        <v>3</v>
      </c>
      <c r="BS340" s="71">
        <v>2</v>
      </c>
      <c r="BT340" s="71">
        <v>0</v>
      </c>
      <c r="BU340"/>
      <c r="BV340" s="70">
        <v>249.21700000000001</v>
      </c>
      <c r="BW340" s="70">
        <v>0</v>
      </c>
      <c r="BX340" s="70">
        <v>11.882999999999999</v>
      </c>
      <c r="BY340" s="70">
        <v>4.9130000000000003</v>
      </c>
      <c r="BZ340" s="70">
        <v>0</v>
      </c>
      <c r="CA340" s="70">
        <v>0</v>
      </c>
      <c r="CB340" s="70">
        <v>0</v>
      </c>
      <c r="CC340" s="70">
        <v>0</v>
      </c>
      <c r="CD340" s="70">
        <v>0</v>
      </c>
    </row>
    <row r="341" spans="1:82">
      <c r="A341" s="70" t="s">
        <v>2088</v>
      </c>
      <c r="B341" s="70">
        <v>170</v>
      </c>
      <c r="C341" s="70">
        <v>18</v>
      </c>
      <c r="D341" s="70">
        <v>10</v>
      </c>
      <c r="E341" s="70">
        <v>2021</v>
      </c>
      <c r="F341" s="70" t="s">
        <v>160</v>
      </c>
      <c r="G341" s="70" t="s">
        <v>2070</v>
      </c>
      <c r="H341" s="70" t="s">
        <v>2071</v>
      </c>
      <c r="I341" s="148"/>
      <c r="J341" s="71">
        <v>107.62821893270043</v>
      </c>
      <c r="K341" s="71">
        <v>10.476006544687252</v>
      </c>
      <c r="L341" s="71">
        <v>21.818658297118805</v>
      </c>
      <c r="M341" s="71">
        <v>98.541614466088348</v>
      </c>
      <c r="N341" s="71">
        <v>85.143618447718197</v>
      </c>
      <c r="O341" s="71">
        <v>83.059498896838264</v>
      </c>
      <c r="P341" s="71">
        <v>93.471204781147776</v>
      </c>
      <c r="Q341" s="71">
        <v>5.4402771188635004</v>
      </c>
      <c r="R341" s="71">
        <v>13.807355740383445</v>
      </c>
      <c r="S341" s="71">
        <v>9.5137988345296023</v>
      </c>
      <c r="T341" s="72"/>
      <c r="U341" s="71">
        <v>27727340</v>
      </c>
      <c r="V341" s="71">
        <v>4199</v>
      </c>
      <c r="W341" s="71">
        <v>593</v>
      </c>
      <c r="X341" s="71">
        <v>30945</v>
      </c>
      <c r="Y341" s="71">
        <v>46260</v>
      </c>
      <c r="Z341" s="71">
        <v>61112</v>
      </c>
      <c r="AA341" s="71">
        <v>20116</v>
      </c>
      <c r="AB341" s="71">
        <v>93176</v>
      </c>
      <c r="AC341" s="71">
        <v>2374484.9999999995</v>
      </c>
      <c r="AD341" s="71">
        <v>9.5137988345296023</v>
      </c>
      <c r="AE341" s="72"/>
      <c r="AF341" s="71">
        <v>206290055.30164233</v>
      </c>
      <c r="AG341" s="71">
        <v>8985701.7242533192</v>
      </c>
      <c r="AH341" s="71">
        <v>6199933.0059854332</v>
      </c>
      <c r="AI341" s="71">
        <v>187320021.20385787</v>
      </c>
      <c r="AJ341" s="71">
        <v>220137171.71976951</v>
      </c>
      <c r="AK341" s="71">
        <v>0</v>
      </c>
      <c r="AL341" s="71">
        <v>0</v>
      </c>
      <c r="AM341" s="71">
        <v>12230644.010379845</v>
      </c>
      <c r="AN341" s="71">
        <v>0</v>
      </c>
      <c r="AO341" s="71">
        <v>0</v>
      </c>
      <c r="AP341" s="71">
        <v>641163526.96588826</v>
      </c>
      <c r="AQ341" s="72"/>
      <c r="AR341" s="71">
        <v>4482</v>
      </c>
      <c r="AS341" s="71">
        <v>1365</v>
      </c>
      <c r="AT341" s="71">
        <v>3</v>
      </c>
      <c r="AU341" s="71">
        <v>1</v>
      </c>
      <c r="AV341" s="71">
        <v>0</v>
      </c>
      <c r="AW341" s="71">
        <v>1</v>
      </c>
      <c r="AX341" s="71"/>
      <c r="AY341" s="72"/>
      <c r="AZ341" s="71">
        <v>21727.460999999948</v>
      </c>
      <c r="BA341" s="71">
        <v>122465.8999999997</v>
      </c>
      <c r="BB341" s="71">
        <v>27638.400000000001</v>
      </c>
      <c r="BC341" s="71">
        <v>28</v>
      </c>
      <c r="BD341" s="71">
        <v>0</v>
      </c>
      <c r="BE341" s="71">
        <v>23700</v>
      </c>
      <c r="BF341" s="71"/>
      <c r="BG341" s="72"/>
      <c r="BH341" s="71">
        <v>0</v>
      </c>
      <c r="BI341" s="71">
        <v>0</v>
      </c>
      <c r="BJ341" s="71">
        <v>122.754</v>
      </c>
      <c r="BK341" s="71">
        <v>2.9460000000000002</v>
      </c>
      <c r="BL341" s="71">
        <v>12.119</v>
      </c>
      <c r="BM341" s="71">
        <v>0</v>
      </c>
      <c r="BN341" s="72"/>
      <c r="BO341" s="71">
        <v>0</v>
      </c>
      <c r="BP341" s="71">
        <v>0</v>
      </c>
      <c r="BQ341" s="71">
        <v>3</v>
      </c>
      <c r="BR341" s="71">
        <v>2</v>
      </c>
      <c r="BS341" s="71">
        <v>2</v>
      </c>
      <c r="BT341" s="71">
        <v>0</v>
      </c>
      <c r="BU341"/>
      <c r="BV341" s="70">
        <v>126.20399999999999</v>
      </c>
      <c r="BW341" s="70">
        <v>0</v>
      </c>
      <c r="BX341" s="70">
        <v>11.615</v>
      </c>
      <c r="BY341" s="70">
        <v>0</v>
      </c>
      <c r="BZ341" s="70">
        <v>0</v>
      </c>
      <c r="CA341" s="70">
        <v>0</v>
      </c>
      <c r="CB341" s="70">
        <v>0</v>
      </c>
      <c r="CC341" s="70">
        <v>0</v>
      </c>
      <c r="CD341" s="70">
        <v>0</v>
      </c>
    </row>
    <row r="342" spans="1:82">
      <c r="A342" s="70" t="s">
        <v>2089</v>
      </c>
      <c r="B342" s="70">
        <v>170</v>
      </c>
      <c r="C342" s="70">
        <v>19</v>
      </c>
      <c r="D342" s="70">
        <v>10</v>
      </c>
      <c r="E342" s="70">
        <v>2022</v>
      </c>
      <c r="F342" s="70" t="s">
        <v>161</v>
      </c>
      <c r="G342" s="70" t="s">
        <v>2070</v>
      </c>
      <c r="H342" s="70" t="s">
        <v>2071</v>
      </c>
      <c r="I342" s="148"/>
      <c r="J342" s="71">
        <v>139.75751936832603</v>
      </c>
      <c r="K342" s="71">
        <v>9.6840090566121972</v>
      </c>
      <c r="L342" s="71">
        <v>21.598759759104134</v>
      </c>
      <c r="M342" s="71">
        <v>107.60054734979492</v>
      </c>
      <c r="N342" s="71">
        <v>115.37188260304883</v>
      </c>
      <c r="O342" s="71">
        <v>87.647145860316698</v>
      </c>
      <c r="P342" s="71">
        <v>92.154646124866474</v>
      </c>
      <c r="Q342" s="71">
        <v>5.4306252315935097</v>
      </c>
      <c r="R342" s="71">
        <v>13.152054083970782</v>
      </c>
      <c r="S342" s="71">
        <v>8.7942562639999995</v>
      </c>
      <c r="T342" s="72"/>
      <c r="U342" s="71">
        <v>31692975</v>
      </c>
      <c r="V342" s="71">
        <v>4199</v>
      </c>
      <c r="W342" s="71">
        <v>593</v>
      </c>
      <c r="X342" s="71">
        <v>30945</v>
      </c>
      <c r="Y342" s="71">
        <v>46292</v>
      </c>
      <c r="Z342" s="71">
        <v>61270</v>
      </c>
      <c r="AA342" s="71">
        <v>20135</v>
      </c>
      <c r="AB342" s="71">
        <v>92248</v>
      </c>
      <c r="AC342" s="71">
        <v>2290197.9999999995</v>
      </c>
      <c r="AD342" s="71">
        <v>8.7942562639999995</v>
      </c>
      <c r="AE342" s="72"/>
      <c r="AF342" s="71">
        <v>215655966.43352067</v>
      </c>
      <c r="AG342" s="71">
        <v>7206122.5815705657</v>
      </c>
      <c r="AH342" s="71">
        <v>6885452.1064137192</v>
      </c>
      <c r="AI342" s="71">
        <v>170547524.15002656</v>
      </c>
      <c r="AJ342" s="71">
        <v>226608249.49635398</v>
      </c>
      <c r="AK342" s="71">
        <v>0</v>
      </c>
      <c r="AL342" s="71">
        <v>0</v>
      </c>
      <c r="AM342" s="71">
        <v>11911734.654467596</v>
      </c>
      <c r="AN342" s="71">
        <v>0</v>
      </c>
      <c r="AO342" s="71">
        <v>0</v>
      </c>
      <c r="AP342" s="71">
        <v>638815049.42235303</v>
      </c>
      <c r="AQ342" s="72"/>
      <c r="AR342" s="71">
        <v>4701</v>
      </c>
      <c r="AS342" s="71">
        <v>1395</v>
      </c>
      <c r="AT342" s="71">
        <v>3</v>
      </c>
      <c r="AU342" s="71">
        <v>1</v>
      </c>
      <c r="AV342" s="71">
        <v>0</v>
      </c>
      <c r="AW342" s="71">
        <v>1</v>
      </c>
      <c r="AX342" s="71"/>
      <c r="AY342" s="72"/>
      <c r="AZ342" s="71">
        <v>22995.040999999925</v>
      </c>
      <c r="BA342" s="71">
        <v>128231.39999999966</v>
      </c>
      <c r="BB342" s="71">
        <v>27638.400000000001</v>
      </c>
      <c r="BC342" s="71">
        <v>28</v>
      </c>
      <c r="BD342" s="71">
        <v>0</v>
      </c>
      <c r="BE342" s="71">
        <v>23700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2090</v>
      </c>
      <c r="B343" s="70">
        <v>170</v>
      </c>
      <c r="C343" s="70">
        <v>20</v>
      </c>
      <c r="D343" s="70">
        <v>10</v>
      </c>
      <c r="E343" s="70">
        <v>2023</v>
      </c>
      <c r="F343" s="70" t="s">
        <v>1539</v>
      </c>
      <c r="G343" s="70" t="s">
        <v>2070</v>
      </c>
      <c r="H343" s="70" t="s">
        <v>2071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4954</v>
      </c>
      <c r="AS343" s="71">
        <v>1401</v>
      </c>
      <c r="AT343" s="71">
        <v>3</v>
      </c>
      <c r="AU343" s="71">
        <v>1</v>
      </c>
      <c r="AV343" s="71">
        <v>0</v>
      </c>
      <c r="AW343" s="71">
        <v>1</v>
      </c>
      <c r="AX343" s="71"/>
      <c r="AY343" s="72"/>
      <c r="AZ343" s="71">
        <v>24357.920999999908</v>
      </c>
      <c r="BA343" s="71">
        <v>128498.89999999966</v>
      </c>
      <c r="BB343" s="71">
        <v>27638.400000000001</v>
      </c>
      <c r="BC343" s="71">
        <v>28</v>
      </c>
      <c r="BD343" s="71">
        <v>0</v>
      </c>
      <c r="BE343" s="71">
        <v>23700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2091</v>
      </c>
      <c r="B344" s="70">
        <v>170</v>
      </c>
      <c r="C344" s="70">
        <v>21</v>
      </c>
      <c r="D344" s="70">
        <v>10</v>
      </c>
      <c r="E344" s="70">
        <v>2024</v>
      </c>
      <c r="F344" s="70" t="s">
        <v>1554</v>
      </c>
      <c r="G344" s="70" t="s">
        <v>2070</v>
      </c>
      <c r="H344" s="70" t="s">
        <v>2071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2092</v>
      </c>
      <c r="B345" s="70">
        <v>137</v>
      </c>
      <c r="C345" s="70">
        <v>1</v>
      </c>
      <c r="D345" s="70">
        <v>9</v>
      </c>
      <c r="E345" s="70">
        <v>1990</v>
      </c>
      <c r="F345" s="70" t="s">
        <v>787</v>
      </c>
      <c r="G345" s="70" t="s">
        <v>1724</v>
      </c>
      <c r="H345" s="70" t="s">
        <v>1725</v>
      </c>
      <c r="I345" s="148"/>
      <c r="J345" s="71">
        <v>260.66509391854652</v>
      </c>
      <c r="K345" s="71">
        <v>15.5124984750948</v>
      </c>
      <c r="L345" s="71">
        <v>43.555623096841721</v>
      </c>
      <c r="M345" s="71">
        <v>72.686804050350503</v>
      </c>
      <c r="N345" s="71">
        <v>114.78832960254699</v>
      </c>
      <c r="O345" s="71">
        <v>76.732561899401347</v>
      </c>
      <c r="P345" s="71">
        <v>110.3697513279715</v>
      </c>
      <c r="Q345" s="71">
        <v>6.5732325294017304</v>
      </c>
      <c r="R345" s="71">
        <v>0</v>
      </c>
      <c r="S345" s="71">
        <v>5.9991862177753568</v>
      </c>
      <c r="T345" s="72"/>
      <c r="U345" s="71">
        <v>19404729</v>
      </c>
      <c r="V345" s="71">
        <v>4527</v>
      </c>
      <c r="W345" s="71">
        <v>470</v>
      </c>
      <c r="X345" s="71">
        <v>27339</v>
      </c>
      <c r="Y345" s="71">
        <v>29784</v>
      </c>
      <c r="Z345" s="71">
        <v>31561</v>
      </c>
      <c r="AA345" s="71">
        <v>26799</v>
      </c>
      <c r="AB345" s="71">
        <v>106727</v>
      </c>
      <c r="AC345" s="71">
        <v>0</v>
      </c>
      <c r="AD345" s="71">
        <v>5.9991862177753568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2093</v>
      </c>
      <c r="B346" s="70">
        <v>138</v>
      </c>
      <c r="C346" s="70">
        <v>2</v>
      </c>
      <c r="D346" s="70">
        <v>9</v>
      </c>
      <c r="E346" s="70">
        <v>2005</v>
      </c>
      <c r="F346" s="70" t="s">
        <v>789</v>
      </c>
      <c r="G346" s="70" t="s">
        <v>1724</v>
      </c>
      <c r="H346" s="70" t="s">
        <v>1725</v>
      </c>
      <c r="I346" s="148"/>
      <c r="J346" s="71">
        <v>201.95906122478959</v>
      </c>
      <c r="K346" s="71">
        <v>14.49988188915064</v>
      </c>
      <c r="L346" s="71">
        <v>55.362766093573981</v>
      </c>
      <c r="M346" s="71">
        <v>157.0284879752349</v>
      </c>
      <c r="N346" s="71">
        <v>200.83955569431549</v>
      </c>
      <c r="O346" s="71">
        <v>118.8172968642989</v>
      </c>
      <c r="P346" s="71">
        <v>112.07885226706669</v>
      </c>
      <c r="Q346" s="71">
        <v>6.2230014697886897</v>
      </c>
      <c r="R346" s="71">
        <v>0</v>
      </c>
      <c r="S346" s="71">
        <v>13.757932936</v>
      </c>
      <c r="T346" s="72"/>
      <c r="U346" s="71">
        <v>16309321</v>
      </c>
      <c r="V346" s="71">
        <v>4501</v>
      </c>
      <c r="W346" s="71">
        <v>552</v>
      </c>
      <c r="X346" s="71">
        <v>24854</v>
      </c>
      <c r="Y346" s="71">
        <v>34876</v>
      </c>
      <c r="Z346" s="71">
        <v>56553</v>
      </c>
      <c r="AA346" s="71">
        <v>22288</v>
      </c>
      <c r="AB346" s="71">
        <v>105628</v>
      </c>
      <c r="AC346" s="71">
        <v>0</v>
      </c>
      <c r="AD346" s="71">
        <v>13.757932936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2094</v>
      </c>
      <c r="B347" s="70">
        <v>139</v>
      </c>
      <c r="C347" s="70">
        <v>3</v>
      </c>
      <c r="D347" s="70">
        <v>9</v>
      </c>
      <c r="E347" s="70">
        <v>2006</v>
      </c>
      <c r="F347" s="70" t="s">
        <v>790</v>
      </c>
      <c r="G347" s="70" t="s">
        <v>1724</v>
      </c>
      <c r="H347" s="70" t="s">
        <v>1725</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2095</v>
      </c>
      <c r="B348" s="70">
        <v>140</v>
      </c>
      <c r="C348" s="70">
        <v>4</v>
      </c>
      <c r="D348" s="70">
        <v>9</v>
      </c>
      <c r="E348" s="70">
        <v>2007</v>
      </c>
      <c r="F348" s="70" t="s">
        <v>791</v>
      </c>
      <c r="G348" s="70" t="s">
        <v>1724</v>
      </c>
      <c r="H348" s="70" t="s">
        <v>1725</v>
      </c>
      <c r="I348" s="148"/>
      <c r="J348" s="71">
        <v>185.74857542864129</v>
      </c>
      <c r="K348" s="71">
        <v>12.41390608470239</v>
      </c>
      <c r="L348" s="71">
        <v>42.336013574749273</v>
      </c>
      <c r="M348" s="71">
        <v>136.5295790589611</v>
      </c>
      <c r="N348" s="71">
        <v>202.772146740377</v>
      </c>
      <c r="O348" s="71">
        <v>115.3658164888096</v>
      </c>
      <c r="P348" s="71">
        <v>110.5557555348955</v>
      </c>
      <c r="Q348" s="71">
        <v>6.4943073309602397</v>
      </c>
      <c r="R348" s="71">
        <v>0</v>
      </c>
      <c r="S348" s="71">
        <v>11.900122158</v>
      </c>
      <c r="T348" s="72"/>
      <c r="U348" s="71">
        <v>16840250</v>
      </c>
      <c r="V348" s="71">
        <v>4102</v>
      </c>
      <c r="W348" s="71">
        <v>554</v>
      </c>
      <c r="X348" s="71">
        <v>29013</v>
      </c>
      <c r="Y348" s="71">
        <v>35328</v>
      </c>
      <c r="Z348" s="71">
        <v>57082</v>
      </c>
      <c r="AA348" s="71">
        <v>21650</v>
      </c>
      <c r="AB348" s="71">
        <v>104404</v>
      </c>
      <c r="AC348" s="71">
        <v>0</v>
      </c>
      <c r="AD348" s="71">
        <v>11.900122158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2096</v>
      </c>
      <c r="B349" s="70">
        <v>141</v>
      </c>
      <c r="C349" s="70">
        <v>5</v>
      </c>
      <c r="D349" s="70">
        <v>9</v>
      </c>
      <c r="E349" s="70">
        <v>2008</v>
      </c>
      <c r="F349" s="70" t="s">
        <v>792</v>
      </c>
      <c r="G349" s="1064" t="s">
        <v>1724</v>
      </c>
      <c r="H349" s="70" t="s">
        <v>1725</v>
      </c>
      <c r="I349" s="148"/>
      <c r="J349" s="71">
        <v>177.66318694966881</v>
      </c>
      <c r="K349" s="71">
        <v>9.0229588937439349</v>
      </c>
      <c r="L349" s="71">
        <v>37.287031007657149</v>
      </c>
      <c r="M349" s="71">
        <v>143.19157262334161</v>
      </c>
      <c r="N349" s="71">
        <v>167.6003062673627</v>
      </c>
      <c r="O349" s="71">
        <v>112.0690222822594</v>
      </c>
      <c r="P349" s="71">
        <v>108.4710990771725</v>
      </c>
      <c r="Q349" s="71">
        <v>6.3536016234983297</v>
      </c>
      <c r="R349" s="71">
        <v>0</v>
      </c>
      <c r="S349" s="71">
        <v>10.9755331182</v>
      </c>
      <c r="T349" s="72"/>
      <c r="U349" s="71">
        <v>17389065</v>
      </c>
      <c r="V349" s="71">
        <v>4102</v>
      </c>
      <c r="W349" s="71">
        <v>554</v>
      </c>
      <c r="X349" s="71">
        <v>29013</v>
      </c>
      <c r="Y349" s="71">
        <v>35466</v>
      </c>
      <c r="Z349" s="71">
        <v>57397</v>
      </c>
      <c r="AA349" s="71">
        <v>21266</v>
      </c>
      <c r="AB349" s="71">
        <v>103822</v>
      </c>
      <c r="AC349" s="71">
        <v>0</v>
      </c>
      <c r="AD349" s="71">
        <v>10.9755331182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2097</v>
      </c>
      <c r="B350" s="70">
        <v>142</v>
      </c>
      <c r="C350" s="70">
        <v>6</v>
      </c>
      <c r="D350" s="70">
        <v>9</v>
      </c>
      <c r="E350" s="70">
        <v>2009</v>
      </c>
      <c r="F350" s="70" t="s">
        <v>176</v>
      </c>
      <c r="G350" s="1064" t="s">
        <v>1724</v>
      </c>
      <c r="H350" s="70" t="s">
        <v>1725</v>
      </c>
      <c r="I350" s="148"/>
      <c r="J350" s="71">
        <v>217.48749182238461</v>
      </c>
      <c r="K350" s="71">
        <v>9.4614981383132069</v>
      </c>
      <c r="L350" s="71">
        <v>32.095082283080657</v>
      </c>
      <c r="M350" s="71">
        <v>149.52492174688231</v>
      </c>
      <c r="N350" s="71">
        <v>160.07799647796779</v>
      </c>
      <c r="O350" s="71">
        <v>113.970754437732</v>
      </c>
      <c r="P350" s="71">
        <v>103.33893461340421</v>
      </c>
      <c r="Q350" s="71">
        <v>6.0042198292207303</v>
      </c>
      <c r="R350" s="71">
        <v>0</v>
      </c>
      <c r="S350" s="71">
        <v>15.563215051199199</v>
      </c>
      <c r="T350" s="72"/>
      <c r="U350" s="71">
        <v>16259227</v>
      </c>
      <c r="V350" s="71">
        <v>3482</v>
      </c>
      <c r="W350" s="71">
        <v>653</v>
      </c>
      <c r="X350" s="71">
        <v>30429</v>
      </c>
      <c r="Y350" s="71">
        <v>35562</v>
      </c>
      <c r="Z350" s="71">
        <v>57615</v>
      </c>
      <c r="AA350" s="71">
        <v>20799</v>
      </c>
      <c r="AB350" s="71">
        <v>102993</v>
      </c>
      <c r="AC350" s="71">
        <v>0</v>
      </c>
      <c r="AD350" s="71">
        <v>15.563215051199199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69.221999999999994</v>
      </c>
      <c r="BK350" s="71">
        <v>0</v>
      </c>
      <c r="BL350" s="71">
        <v>15.385</v>
      </c>
      <c r="BM350" s="71">
        <v>0</v>
      </c>
      <c r="BN350" s="72"/>
      <c r="BO350" s="71">
        <v>0</v>
      </c>
      <c r="BP350" s="71">
        <v>0</v>
      </c>
      <c r="BQ350" s="71">
        <v>9</v>
      </c>
      <c r="BR350" s="71">
        <v>0</v>
      </c>
      <c r="BS350" s="71">
        <v>2</v>
      </c>
      <c r="BT350" s="71">
        <v>0</v>
      </c>
      <c r="BU350"/>
      <c r="BV350" s="70">
        <v>84.606999999999999</v>
      </c>
      <c r="BW350" s="70">
        <v>0</v>
      </c>
      <c r="BX350" s="70">
        <v>0</v>
      </c>
      <c r="BY350" s="70">
        <v>0</v>
      </c>
      <c r="BZ350" s="70">
        <v>0</v>
      </c>
      <c r="CA350" s="70">
        <v>0</v>
      </c>
      <c r="CB350" s="70">
        <v>0</v>
      </c>
      <c r="CC350" s="70">
        <v>0</v>
      </c>
      <c r="CD350" s="70">
        <v>0</v>
      </c>
    </row>
    <row r="351" spans="1:82">
      <c r="A351" s="70" t="s">
        <v>2098</v>
      </c>
      <c r="B351" s="70">
        <v>143</v>
      </c>
      <c r="C351" s="70">
        <v>7</v>
      </c>
      <c r="D351" s="70">
        <v>9</v>
      </c>
      <c r="E351" s="70">
        <v>2010</v>
      </c>
      <c r="F351" s="70" t="s">
        <v>177</v>
      </c>
      <c r="G351" s="70" t="s">
        <v>1724</v>
      </c>
      <c r="H351" s="70" t="s">
        <v>1725</v>
      </c>
      <c r="I351" s="148"/>
      <c r="J351" s="71">
        <v>209.77391980624759</v>
      </c>
      <c r="K351" s="71">
        <v>9.021944630706539</v>
      </c>
      <c r="L351" s="71">
        <v>29.767725929666369</v>
      </c>
      <c r="M351" s="71">
        <v>142.7937592582833</v>
      </c>
      <c r="N351" s="71">
        <v>166.90955634904421</v>
      </c>
      <c r="O351" s="71">
        <v>114.1465357018312</v>
      </c>
      <c r="P351" s="71">
        <v>104.55389473429599</v>
      </c>
      <c r="Q351" s="71">
        <v>6.2163430495235401</v>
      </c>
      <c r="R351" s="71">
        <v>0</v>
      </c>
      <c r="S351" s="71">
        <v>13.70492816476</v>
      </c>
      <c r="T351" s="72"/>
      <c r="U351" s="71">
        <v>18430469</v>
      </c>
      <c r="V351" s="71">
        <v>3482</v>
      </c>
      <c r="W351" s="71">
        <v>653</v>
      </c>
      <c r="X351" s="71">
        <v>30429</v>
      </c>
      <c r="Y351" s="71">
        <v>35680</v>
      </c>
      <c r="Z351" s="71">
        <v>57972</v>
      </c>
      <c r="AA351" s="71">
        <v>20518</v>
      </c>
      <c r="AB351" s="71">
        <v>102177</v>
      </c>
      <c r="AC351" s="71">
        <v>0</v>
      </c>
      <c r="AD351" s="71">
        <v>13.70492816476</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73.382999999999996</v>
      </c>
      <c r="BK351" s="71">
        <v>0</v>
      </c>
      <c r="BL351" s="71">
        <v>24.265999999999998</v>
      </c>
      <c r="BM351" s="71">
        <v>0</v>
      </c>
      <c r="BN351" s="72"/>
      <c r="BO351" s="71">
        <v>0</v>
      </c>
      <c r="BP351" s="71">
        <v>0</v>
      </c>
      <c r="BQ351" s="71">
        <v>9</v>
      </c>
      <c r="BR351" s="71">
        <v>0</v>
      </c>
      <c r="BS351" s="71">
        <v>3</v>
      </c>
      <c r="BT351" s="71">
        <v>0</v>
      </c>
      <c r="BU351"/>
      <c r="BV351" s="70">
        <v>89.24</v>
      </c>
      <c r="BW351" s="70">
        <v>0</v>
      </c>
      <c r="BX351" s="70">
        <v>8.4090000000000007</v>
      </c>
      <c r="BY351" s="70">
        <v>0</v>
      </c>
      <c r="BZ351" s="70">
        <v>0</v>
      </c>
      <c r="CA351" s="70">
        <v>0</v>
      </c>
      <c r="CB351" s="70">
        <v>0</v>
      </c>
      <c r="CC351" s="70">
        <v>0</v>
      </c>
      <c r="CD351" s="70">
        <v>0</v>
      </c>
    </row>
    <row r="352" spans="1:82">
      <c r="A352" s="70" t="s">
        <v>2099</v>
      </c>
      <c r="B352" s="70">
        <v>144</v>
      </c>
      <c r="C352" s="70">
        <v>8</v>
      </c>
      <c r="D352" s="70">
        <v>9</v>
      </c>
      <c r="E352" s="70">
        <v>2011</v>
      </c>
      <c r="F352" s="70" t="s">
        <v>178</v>
      </c>
      <c r="G352" s="70" t="s">
        <v>1724</v>
      </c>
      <c r="H352" s="70" t="s">
        <v>1725</v>
      </c>
      <c r="I352" s="148"/>
      <c r="J352" s="71">
        <v>161.00005485267471</v>
      </c>
      <c r="K352" s="71">
        <v>11.0102243510885</v>
      </c>
      <c r="L352" s="71">
        <v>32.605004277912052</v>
      </c>
      <c r="M352" s="71">
        <v>175.87630293269831</v>
      </c>
      <c r="N352" s="71">
        <v>203.64432695834839</v>
      </c>
      <c r="O352" s="71">
        <v>113.72557088219118</v>
      </c>
      <c r="P352" s="71">
        <v>102.37369368774068</v>
      </c>
      <c r="Q352" s="71">
        <v>7.1250750543241104</v>
      </c>
      <c r="R352" s="71">
        <v>0</v>
      </c>
      <c r="S352" s="71">
        <v>13.82211209648</v>
      </c>
      <c r="T352" s="72"/>
      <c r="U352" s="71">
        <v>15665290</v>
      </c>
      <c r="V352" s="71">
        <v>3482</v>
      </c>
      <c r="W352" s="71">
        <v>653</v>
      </c>
      <c r="X352" s="71">
        <v>30429</v>
      </c>
      <c r="Y352" s="71">
        <v>35808</v>
      </c>
      <c r="Z352" s="71">
        <v>59013</v>
      </c>
      <c r="AA352" s="71">
        <v>20688</v>
      </c>
      <c r="AB352" s="71">
        <v>101530</v>
      </c>
      <c r="AC352" s="71">
        <v>0</v>
      </c>
      <c r="AD352" s="71">
        <v>13.82211209648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71.83</v>
      </c>
      <c r="BK352" s="71">
        <v>0</v>
      </c>
      <c r="BL352" s="71">
        <v>14.561</v>
      </c>
      <c r="BM352" s="71">
        <v>0</v>
      </c>
      <c r="BN352" s="72"/>
      <c r="BO352" s="71">
        <v>0</v>
      </c>
      <c r="BP352" s="71">
        <v>0</v>
      </c>
      <c r="BQ352" s="71">
        <v>10</v>
      </c>
      <c r="BR352" s="71">
        <v>0</v>
      </c>
      <c r="BS352" s="71">
        <v>2</v>
      </c>
      <c r="BT352" s="71">
        <v>0</v>
      </c>
      <c r="BU352"/>
      <c r="BV352" s="70">
        <v>86.391000000000005</v>
      </c>
      <c r="BW352" s="70">
        <v>0</v>
      </c>
      <c r="BX352" s="70">
        <v>0</v>
      </c>
      <c r="BY352" s="70">
        <v>0</v>
      </c>
      <c r="BZ352" s="70">
        <v>0</v>
      </c>
      <c r="CA352" s="70">
        <v>0</v>
      </c>
      <c r="CB352" s="70">
        <v>0</v>
      </c>
      <c r="CC352" s="70">
        <v>0</v>
      </c>
      <c r="CD352" s="70">
        <v>0</v>
      </c>
    </row>
    <row r="353" spans="1:82">
      <c r="A353" s="70" t="s">
        <v>2100</v>
      </c>
      <c r="B353" s="70">
        <v>145</v>
      </c>
      <c r="C353" s="70">
        <v>9</v>
      </c>
      <c r="D353" s="70">
        <v>9</v>
      </c>
      <c r="E353" s="70">
        <v>2012</v>
      </c>
      <c r="F353" s="70" t="s">
        <v>179</v>
      </c>
      <c r="G353" s="70" t="s">
        <v>1724</v>
      </c>
      <c r="H353" s="70" t="s">
        <v>1725</v>
      </c>
      <c r="I353" s="148"/>
      <c r="J353" s="71">
        <v>192.23819067595599</v>
      </c>
      <c r="K353" s="71">
        <v>10.52921275518398</v>
      </c>
      <c r="L353" s="71">
        <v>31.884141780535451</v>
      </c>
      <c r="M353" s="71">
        <v>175.35542901199679</v>
      </c>
      <c r="N353" s="71">
        <v>219.75650015542371</v>
      </c>
      <c r="O353" s="71">
        <v>114.75408128487737</v>
      </c>
      <c r="P353" s="71">
        <v>102.71727188112185</v>
      </c>
      <c r="Q353" s="71">
        <v>7.7028225216421298</v>
      </c>
      <c r="R353" s="71">
        <v>0</v>
      </c>
      <c r="S353" s="71">
        <v>15.467940881680001</v>
      </c>
      <c r="T353" s="72"/>
      <c r="U353" s="71">
        <v>16320397</v>
      </c>
      <c r="V353" s="71">
        <v>3482</v>
      </c>
      <c r="W353" s="71">
        <v>653</v>
      </c>
      <c r="X353" s="71">
        <v>30429</v>
      </c>
      <c r="Y353" s="71">
        <v>36109</v>
      </c>
      <c r="Z353" s="71">
        <v>60019</v>
      </c>
      <c r="AA353" s="71">
        <v>20640</v>
      </c>
      <c r="AB353" s="71">
        <v>101026</v>
      </c>
      <c r="AC353" s="71">
        <v>0</v>
      </c>
      <c r="AD353" s="71">
        <v>15.467940881680001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80.006</v>
      </c>
      <c r="BK353" s="71">
        <v>0</v>
      </c>
      <c r="BL353" s="71">
        <v>23.735999999999997</v>
      </c>
      <c r="BM353" s="71">
        <v>0</v>
      </c>
      <c r="BN353" s="72"/>
      <c r="BO353" s="71">
        <v>0</v>
      </c>
      <c r="BP353" s="71">
        <v>0</v>
      </c>
      <c r="BQ353" s="71">
        <v>9</v>
      </c>
      <c r="BR353" s="71">
        <v>0</v>
      </c>
      <c r="BS353" s="71">
        <v>3</v>
      </c>
      <c r="BT353" s="71">
        <v>0</v>
      </c>
      <c r="BU353"/>
      <c r="BV353" s="70">
        <v>98.156000000000006</v>
      </c>
      <c r="BW353" s="70">
        <v>0</v>
      </c>
      <c r="BX353" s="70">
        <v>5.5860000000000003</v>
      </c>
      <c r="BY353" s="70">
        <v>0</v>
      </c>
      <c r="BZ353" s="70">
        <v>0</v>
      </c>
      <c r="CA353" s="70">
        <v>0</v>
      </c>
      <c r="CB353" s="70">
        <v>0</v>
      </c>
      <c r="CC353" s="70">
        <v>0</v>
      </c>
      <c r="CD353" s="70">
        <v>0</v>
      </c>
    </row>
    <row r="354" spans="1:82">
      <c r="A354" s="70" t="s">
        <v>2101</v>
      </c>
      <c r="B354" s="70">
        <v>146</v>
      </c>
      <c r="C354" s="70">
        <v>10</v>
      </c>
      <c r="D354" s="70">
        <v>9</v>
      </c>
      <c r="E354" s="70">
        <v>2013</v>
      </c>
      <c r="F354" s="70" t="s">
        <v>180</v>
      </c>
      <c r="G354" s="70" t="s">
        <v>1724</v>
      </c>
      <c r="H354" s="70" t="s">
        <v>1725</v>
      </c>
      <c r="I354" s="148"/>
      <c r="J354" s="71">
        <v>210.8209954335081</v>
      </c>
      <c r="K354" s="71">
        <v>10.23343107656955</v>
      </c>
      <c r="L354" s="71">
        <v>25.918226329710759</v>
      </c>
      <c r="M354" s="71">
        <v>168.24099001326491</v>
      </c>
      <c r="N354" s="71">
        <v>190.260807612061</v>
      </c>
      <c r="O354" s="71">
        <v>111.33017200572323</v>
      </c>
      <c r="P354" s="71">
        <v>102.21513652873456</v>
      </c>
      <c r="Q354" s="71">
        <v>7.7913396131223003</v>
      </c>
      <c r="R354" s="71">
        <v>0</v>
      </c>
      <c r="S354" s="71">
        <v>12.6919761716</v>
      </c>
      <c r="T354" s="72"/>
      <c r="U354" s="71">
        <v>16779804</v>
      </c>
      <c r="V354" s="71">
        <v>3482</v>
      </c>
      <c r="W354" s="71">
        <v>653</v>
      </c>
      <c r="X354" s="71">
        <v>30429</v>
      </c>
      <c r="Y354" s="71">
        <v>36278</v>
      </c>
      <c r="Z354" s="71">
        <v>60828</v>
      </c>
      <c r="AA354" s="71">
        <v>20462</v>
      </c>
      <c r="AB354" s="71">
        <v>100722</v>
      </c>
      <c r="AC354" s="71">
        <v>0</v>
      </c>
      <c r="AD354" s="71">
        <v>12.6919761716</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97.516999999999996</v>
      </c>
      <c r="BK354" s="71">
        <v>0</v>
      </c>
      <c r="BL354" s="71">
        <v>22.382999999999999</v>
      </c>
      <c r="BM354" s="71">
        <v>0</v>
      </c>
      <c r="BN354" s="72"/>
      <c r="BO354" s="71">
        <v>0</v>
      </c>
      <c r="BP354" s="71">
        <v>0</v>
      </c>
      <c r="BQ354" s="71">
        <v>11</v>
      </c>
      <c r="BR354" s="71">
        <v>0</v>
      </c>
      <c r="BS354" s="71">
        <v>3</v>
      </c>
      <c r="BT354" s="71">
        <v>0</v>
      </c>
      <c r="BU354"/>
      <c r="BV354" s="70">
        <v>115.587</v>
      </c>
      <c r="BW354" s="70">
        <v>0</v>
      </c>
      <c r="BX354" s="70">
        <v>4.3129999999999997</v>
      </c>
      <c r="BY354" s="70">
        <v>0</v>
      </c>
      <c r="BZ354" s="70">
        <v>0</v>
      </c>
      <c r="CA354" s="70">
        <v>0</v>
      </c>
      <c r="CB354" s="70">
        <v>0</v>
      </c>
      <c r="CC354" s="70">
        <v>0</v>
      </c>
      <c r="CD354" s="70">
        <v>0</v>
      </c>
    </row>
    <row r="355" spans="1:82">
      <c r="A355" s="70" t="s">
        <v>2102</v>
      </c>
      <c r="B355" s="70">
        <v>147</v>
      </c>
      <c r="C355" s="70">
        <v>11</v>
      </c>
      <c r="D355" s="70">
        <v>9</v>
      </c>
      <c r="E355" s="70">
        <v>2014</v>
      </c>
      <c r="F355" s="70" t="s">
        <v>181</v>
      </c>
      <c r="G355" s="70" t="s">
        <v>1724</v>
      </c>
      <c r="H355" s="70" t="s">
        <v>1725</v>
      </c>
      <c r="I355" s="148"/>
      <c r="J355" s="71">
        <v>223.69559690243281</v>
      </c>
      <c r="K355" s="71">
        <v>8.9831315019266107</v>
      </c>
      <c r="L355" s="71">
        <v>33.005208933291428</v>
      </c>
      <c r="M355" s="71">
        <v>162.99457376285449</v>
      </c>
      <c r="N355" s="71">
        <v>167.82069073820219</v>
      </c>
      <c r="O355" s="71">
        <v>107.00416154393832</v>
      </c>
      <c r="P355" s="71">
        <v>102.18404634262623</v>
      </c>
      <c r="Q355" s="71">
        <v>7.4048939558382996</v>
      </c>
      <c r="R355" s="71">
        <v>0</v>
      </c>
      <c r="S355" s="71">
        <v>15.85618961184</v>
      </c>
      <c r="T355" s="72"/>
      <c r="U355" s="71">
        <v>17755668</v>
      </c>
      <c r="V355" s="71">
        <v>3107</v>
      </c>
      <c r="W355" s="71">
        <v>714</v>
      </c>
      <c r="X355" s="71">
        <v>30143</v>
      </c>
      <c r="Y355" s="71">
        <v>36439</v>
      </c>
      <c r="Z355" s="71">
        <v>61576</v>
      </c>
      <c r="AA355" s="71">
        <v>20350</v>
      </c>
      <c r="AB355" s="71">
        <v>99773</v>
      </c>
      <c r="AC355" s="71">
        <v>0</v>
      </c>
      <c r="AD355" s="71">
        <v>15.85618961184</v>
      </c>
      <c r="AE355" s="72"/>
      <c r="AF355" s="71"/>
      <c r="AG355" s="71"/>
      <c r="AH355" s="71"/>
      <c r="AI355" s="71"/>
      <c r="AJ355" s="71"/>
      <c r="AK355" s="71"/>
      <c r="AL355" s="71"/>
      <c r="AM355" s="71"/>
      <c r="AN355" s="71"/>
      <c r="AO355" s="71"/>
      <c r="AP355" s="71"/>
      <c r="AQ355" s="72"/>
      <c r="AR355" s="71">
        <v>1809</v>
      </c>
      <c r="AS355" s="71">
        <v>132</v>
      </c>
      <c r="AT355" s="71">
        <v>0</v>
      </c>
      <c r="AU355" s="71">
        <v>0</v>
      </c>
      <c r="AV355" s="71">
        <v>0</v>
      </c>
      <c r="AW355" s="71">
        <v>0</v>
      </c>
      <c r="AX355" s="71"/>
      <c r="AY355" s="72"/>
      <c r="AZ355" s="71">
        <v>7489.7999999999993</v>
      </c>
      <c r="BA355" s="71">
        <v>10649.1</v>
      </c>
      <c r="BB355" s="71">
        <v>0</v>
      </c>
      <c r="BC355" s="71">
        <v>0</v>
      </c>
      <c r="BD355" s="71">
        <v>0</v>
      </c>
      <c r="BE355" s="71">
        <v>0</v>
      </c>
      <c r="BF355" s="71"/>
      <c r="BG355" s="72"/>
      <c r="BH355" s="71">
        <v>0</v>
      </c>
      <c r="BI355" s="71">
        <v>0</v>
      </c>
      <c r="BJ355" s="71">
        <v>91.668000000000006</v>
      </c>
      <c r="BK355" s="71">
        <v>0</v>
      </c>
      <c r="BL355" s="71">
        <v>17.727</v>
      </c>
      <c r="BM355" s="71">
        <v>0</v>
      </c>
      <c r="BN355" s="72"/>
      <c r="BO355" s="71">
        <v>0</v>
      </c>
      <c r="BP355" s="71">
        <v>0</v>
      </c>
      <c r="BQ355" s="71">
        <v>11</v>
      </c>
      <c r="BR355" s="71">
        <v>0</v>
      </c>
      <c r="BS355" s="71">
        <v>2</v>
      </c>
      <c r="BT355" s="71">
        <v>0</v>
      </c>
      <c r="BU355"/>
      <c r="BV355" s="70">
        <v>109.395</v>
      </c>
      <c r="BW355" s="70">
        <v>0</v>
      </c>
      <c r="BX355" s="70">
        <v>0</v>
      </c>
      <c r="BY355" s="70">
        <v>0</v>
      </c>
      <c r="BZ355" s="70">
        <v>0</v>
      </c>
      <c r="CA355" s="70">
        <v>0</v>
      </c>
      <c r="CB355" s="70">
        <v>0</v>
      </c>
      <c r="CC355" s="70">
        <v>0</v>
      </c>
      <c r="CD355" s="70">
        <v>0</v>
      </c>
    </row>
    <row r="356" spans="1:82">
      <c r="A356" s="70" t="s">
        <v>2103</v>
      </c>
      <c r="B356" s="70">
        <v>148</v>
      </c>
      <c r="C356" s="70">
        <v>12</v>
      </c>
      <c r="D356" s="70">
        <v>9</v>
      </c>
      <c r="E356" s="70">
        <v>2015</v>
      </c>
      <c r="F356" s="70" t="s">
        <v>182</v>
      </c>
      <c r="G356" s="70" t="s">
        <v>1724</v>
      </c>
      <c r="H356" s="70" t="s">
        <v>1725</v>
      </c>
      <c r="I356" s="148"/>
      <c r="J356" s="71">
        <v>198.2255918100405</v>
      </c>
      <c r="K356" s="71">
        <v>9.2462943107610212</v>
      </c>
      <c r="L356" s="71">
        <v>28.897138020490068</v>
      </c>
      <c r="M356" s="71">
        <v>172.01622516296581</v>
      </c>
      <c r="N356" s="71">
        <v>190.60497263514881</v>
      </c>
      <c r="O356" s="71">
        <v>106.52635445066129</v>
      </c>
      <c r="P356" s="71">
        <v>100.45567107776597</v>
      </c>
      <c r="Q356" s="71">
        <v>7.1909360028277503</v>
      </c>
      <c r="R356" s="71">
        <v>0</v>
      </c>
      <c r="S356" s="71">
        <v>12.40832229688789</v>
      </c>
      <c r="T356" s="72"/>
      <c r="U356" s="71">
        <v>17966311</v>
      </c>
      <c r="V356" s="71">
        <v>3107</v>
      </c>
      <c r="W356" s="71">
        <v>714</v>
      </c>
      <c r="X356" s="71">
        <v>30143</v>
      </c>
      <c r="Y356" s="71">
        <v>36717</v>
      </c>
      <c r="Z356" s="71">
        <v>61891</v>
      </c>
      <c r="AA356" s="71">
        <v>19990</v>
      </c>
      <c r="AB356" s="71">
        <v>98975</v>
      </c>
      <c r="AC356" s="71">
        <v>0</v>
      </c>
      <c r="AD356" s="71">
        <v>12.40832229688789</v>
      </c>
      <c r="AE356" s="72"/>
      <c r="AF356" s="71">
        <v>169619859.49087769</v>
      </c>
      <c r="AG356" s="71">
        <v>6129131.40141486</v>
      </c>
      <c r="AH356" s="71">
        <v>4303858.8859381806</v>
      </c>
      <c r="AI356" s="71">
        <v>202582956.1804598</v>
      </c>
      <c r="AJ356" s="71">
        <v>226665861.8735767</v>
      </c>
      <c r="AK356" s="71">
        <v>0</v>
      </c>
      <c r="AL356" s="71">
        <v>0</v>
      </c>
      <c r="AM356" s="71">
        <v>13564108.565490389</v>
      </c>
      <c r="AN356" s="71">
        <v>0</v>
      </c>
      <c r="AO356" s="71">
        <v>0</v>
      </c>
      <c r="AP356" s="71">
        <v>622865776.39775765</v>
      </c>
      <c r="AQ356" s="72"/>
      <c r="AR356" s="71">
        <v>1960</v>
      </c>
      <c r="AS356" s="71">
        <v>238</v>
      </c>
      <c r="AT356" s="71">
        <v>0</v>
      </c>
      <c r="AU356" s="71">
        <v>0</v>
      </c>
      <c r="AV356" s="71">
        <v>0</v>
      </c>
      <c r="AW356" s="71">
        <v>0</v>
      </c>
      <c r="AX356" s="71"/>
      <c r="AY356" s="72"/>
      <c r="AZ356" s="71">
        <v>8272.2999999999993</v>
      </c>
      <c r="BA356" s="71">
        <v>17969</v>
      </c>
      <c r="BB356" s="71">
        <v>0</v>
      </c>
      <c r="BC356" s="71">
        <v>0</v>
      </c>
      <c r="BD356" s="71">
        <v>0</v>
      </c>
      <c r="BE356" s="71">
        <v>0</v>
      </c>
      <c r="BF356" s="71"/>
      <c r="BG356" s="72"/>
      <c r="BH356" s="71">
        <v>0</v>
      </c>
      <c r="BI356" s="71">
        <v>0</v>
      </c>
      <c r="BJ356" s="71">
        <v>99.513999999999996</v>
      </c>
      <c r="BK356" s="71">
        <v>0</v>
      </c>
      <c r="BL356" s="71">
        <v>16.324999999999999</v>
      </c>
      <c r="BM356" s="71">
        <v>0</v>
      </c>
      <c r="BN356" s="72"/>
      <c r="BO356" s="71">
        <v>0</v>
      </c>
      <c r="BP356" s="71">
        <v>0</v>
      </c>
      <c r="BQ356" s="71">
        <v>11</v>
      </c>
      <c r="BR356" s="71">
        <v>0</v>
      </c>
      <c r="BS356" s="71">
        <v>2</v>
      </c>
      <c r="BT356" s="71">
        <v>0</v>
      </c>
      <c r="BU356"/>
      <c r="BV356" s="70">
        <v>115.839</v>
      </c>
      <c r="BW356" s="70">
        <v>0</v>
      </c>
      <c r="BX356" s="70">
        <v>0</v>
      </c>
      <c r="BY356" s="70">
        <v>0</v>
      </c>
      <c r="BZ356" s="70">
        <v>0</v>
      </c>
      <c r="CA356" s="70">
        <v>0</v>
      </c>
      <c r="CB356" s="70">
        <v>0</v>
      </c>
      <c r="CC356" s="70">
        <v>0</v>
      </c>
      <c r="CD356" s="70">
        <v>0</v>
      </c>
    </row>
    <row r="357" spans="1:82">
      <c r="A357" s="70" t="s">
        <v>2104</v>
      </c>
      <c r="B357" s="70">
        <v>149</v>
      </c>
      <c r="C357" s="70">
        <v>13</v>
      </c>
      <c r="D357" s="70">
        <v>9</v>
      </c>
      <c r="E357" s="70">
        <v>2016</v>
      </c>
      <c r="F357" s="70" t="s">
        <v>155</v>
      </c>
      <c r="G357" s="70" t="s">
        <v>1724</v>
      </c>
      <c r="H357" s="70" t="s">
        <v>1725</v>
      </c>
      <c r="I357" s="148"/>
      <c r="J357" s="71">
        <v>198.18724897212502</v>
      </c>
      <c r="K357" s="71">
        <v>9.0381621113944099</v>
      </c>
      <c r="L357" s="71">
        <v>34.98433593482342</v>
      </c>
      <c r="M357" s="71">
        <v>137.31717671796866</v>
      </c>
      <c r="N357" s="71">
        <v>173.69287092190871</v>
      </c>
      <c r="O357" s="71">
        <v>105.92987327135793</v>
      </c>
      <c r="P357" s="71">
        <v>97.436809665653655</v>
      </c>
      <c r="Q357" s="71">
        <v>6.9261060190712227</v>
      </c>
      <c r="R357" s="71">
        <v>0</v>
      </c>
      <c r="S357" s="71">
        <v>12.030621627463281</v>
      </c>
      <c r="T357" s="72"/>
      <c r="U357" s="71">
        <v>18117369</v>
      </c>
      <c r="V357" s="71">
        <v>3107</v>
      </c>
      <c r="W357" s="71">
        <v>714</v>
      </c>
      <c r="X357" s="71">
        <v>30143</v>
      </c>
      <c r="Y357" s="71">
        <v>36909</v>
      </c>
      <c r="Z357" s="71">
        <v>62301</v>
      </c>
      <c r="AA357" s="71">
        <v>20054</v>
      </c>
      <c r="AB357" s="71">
        <v>98059</v>
      </c>
      <c r="AC357" s="71">
        <v>0</v>
      </c>
      <c r="AD357" s="71">
        <v>12.03062162746328</v>
      </c>
      <c r="AE357" s="72"/>
      <c r="AF357" s="71">
        <v>169277263.9532795</v>
      </c>
      <c r="AG357" s="71">
        <v>6024762.5567194009</v>
      </c>
      <c r="AH357" s="71">
        <v>4148529.5882647471</v>
      </c>
      <c r="AI357" s="71">
        <v>186047580.61243969</v>
      </c>
      <c r="AJ357" s="71">
        <v>181905293.2233094</v>
      </c>
      <c r="AK357" s="71">
        <v>0</v>
      </c>
      <c r="AL357" s="71">
        <v>0</v>
      </c>
      <c r="AM357" s="71">
        <v>13449015.061855139</v>
      </c>
      <c r="AN357" s="71">
        <v>0</v>
      </c>
      <c r="AO357" s="71">
        <v>0</v>
      </c>
      <c r="AP357" s="71">
        <v>560852444.99586797</v>
      </c>
      <c r="AQ357" s="72"/>
      <c r="AR357" s="71">
        <v>2118</v>
      </c>
      <c r="AS357" s="71">
        <v>370</v>
      </c>
      <c r="AT357" s="71">
        <v>0</v>
      </c>
      <c r="AU357" s="71">
        <v>0</v>
      </c>
      <c r="AV357" s="71">
        <v>0</v>
      </c>
      <c r="AW357" s="71">
        <v>1</v>
      </c>
      <c r="AX357" s="71"/>
      <c r="AY357" s="72"/>
      <c r="AZ357" s="71">
        <v>9181.4</v>
      </c>
      <c r="BA357" s="71">
        <v>24571.1</v>
      </c>
      <c r="BB357" s="71">
        <v>0</v>
      </c>
      <c r="BC357" s="71">
        <v>0</v>
      </c>
      <c r="BD357" s="71">
        <v>0</v>
      </c>
      <c r="BE357" s="71">
        <v>6250</v>
      </c>
      <c r="BF357" s="71"/>
      <c r="BG357" s="72"/>
      <c r="BH357" s="71">
        <v>0</v>
      </c>
      <c r="BI357" s="71">
        <v>0</v>
      </c>
      <c r="BJ357" s="71">
        <v>86.775999999999996</v>
      </c>
      <c r="BK357" s="71">
        <v>0</v>
      </c>
      <c r="BL357" s="71">
        <v>15.935</v>
      </c>
      <c r="BM357" s="71">
        <v>0</v>
      </c>
      <c r="BN357" s="72"/>
      <c r="BO357" s="71">
        <v>0</v>
      </c>
      <c r="BP357" s="71">
        <v>0</v>
      </c>
      <c r="BQ357" s="71">
        <v>10</v>
      </c>
      <c r="BR357" s="71">
        <v>0</v>
      </c>
      <c r="BS357" s="71">
        <v>2</v>
      </c>
      <c r="BT357" s="71">
        <v>0</v>
      </c>
      <c r="BU357"/>
      <c r="BV357" s="70">
        <v>102.711</v>
      </c>
      <c r="BW357" s="70">
        <v>0</v>
      </c>
      <c r="BX357" s="70">
        <v>0</v>
      </c>
      <c r="BY357" s="70">
        <v>0</v>
      </c>
      <c r="BZ357" s="70">
        <v>0</v>
      </c>
      <c r="CA357" s="70">
        <v>0</v>
      </c>
      <c r="CB357" s="70">
        <v>0</v>
      </c>
      <c r="CC357" s="70">
        <v>0</v>
      </c>
      <c r="CD357" s="70">
        <v>0</v>
      </c>
    </row>
    <row r="358" spans="1:82">
      <c r="A358" s="70" t="s">
        <v>2105</v>
      </c>
      <c r="B358" s="70">
        <v>150</v>
      </c>
      <c r="C358" s="70">
        <v>14</v>
      </c>
      <c r="D358" s="70">
        <v>9</v>
      </c>
      <c r="E358" s="70">
        <v>2017</v>
      </c>
      <c r="F358" s="70" t="s">
        <v>156</v>
      </c>
      <c r="G358" s="70" t="s">
        <v>1724</v>
      </c>
      <c r="H358" s="70" t="s">
        <v>1725</v>
      </c>
      <c r="I358" s="148"/>
      <c r="J358" s="71">
        <v>184.63702615279655</v>
      </c>
      <c r="K358" s="71">
        <v>9.1651110210486912</v>
      </c>
      <c r="L358" s="71">
        <v>31.119683346460583</v>
      </c>
      <c r="M358" s="71">
        <v>123.25369040355417</v>
      </c>
      <c r="N358" s="71">
        <v>172.71436257434641</v>
      </c>
      <c r="O358" s="71">
        <v>104.59941632739641</v>
      </c>
      <c r="P358" s="71">
        <v>95.390510944832869</v>
      </c>
      <c r="Q358" s="71">
        <v>6.6272102576962304</v>
      </c>
      <c r="R358" s="71">
        <v>0</v>
      </c>
      <c r="S358" s="71">
        <v>2.3593044472893374</v>
      </c>
      <c r="T358" s="72"/>
      <c r="U358" s="71">
        <v>19293257</v>
      </c>
      <c r="V358" s="71">
        <v>3107</v>
      </c>
      <c r="W358" s="71">
        <v>714</v>
      </c>
      <c r="X358" s="71">
        <v>30143</v>
      </c>
      <c r="Y358" s="71">
        <v>37070</v>
      </c>
      <c r="Z358" s="71">
        <v>62539</v>
      </c>
      <c r="AA358" s="71">
        <v>19758</v>
      </c>
      <c r="AB358" s="71">
        <v>97027</v>
      </c>
      <c r="AC358" s="71">
        <v>0</v>
      </c>
      <c r="AD358" s="71">
        <v>2.359304447289337</v>
      </c>
      <c r="AE358" s="72"/>
      <c r="AF358" s="71">
        <v>161730686.74976149</v>
      </c>
      <c r="AG358" s="71">
        <v>6127559.5779462745</v>
      </c>
      <c r="AH358" s="71">
        <v>4933061.8990539247</v>
      </c>
      <c r="AI358" s="71">
        <v>177656945.61671969</v>
      </c>
      <c r="AJ358" s="71">
        <v>209951730.81705999</v>
      </c>
      <c r="AK358" s="71">
        <v>0</v>
      </c>
      <c r="AL358" s="71">
        <v>0</v>
      </c>
      <c r="AM358" s="71">
        <v>13328296.476835361</v>
      </c>
      <c r="AN358" s="71">
        <v>0</v>
      </c>
      <c r="AO358" s="71">
        <v>0</v>
      </c>
      <c r="AP358" s="71">
        <v>573728281.13737679</v>
      </c>
      <c r="AQ358" s="72"/>
      <c r="AR358" s="71">
        <v>2233</v>
      </c>
      <c r="AS358" s="71">
        <v>420</v>
      </c>
      <c r="AT358" s="71">
        <v>0</v>
      </c>
      <c r="AU358" s="71">
        <v>0</v>
      </c>
      <c r="AV358" s="71">
        <v>0</v>
      </c>
      <c r="AW358" s="71">
        <v>1</v>
      </c>
      <c r="AX358" s="71"/>
      <c r="AY358" s="72"/>
      <c r="AZ358" s="71">
        <v>9803.6</v>
      </c>
      <c r="BA358" s="71">
        <v>27725.3</v>
      </c>
      <c r="BB358" s="71">
        <v>0</v>
      </c>
      <c r="BC358" s="71">
        <v>0</v>
      </c>
      <c r="BD358" s="71">
        <v>0</v>
      </c>
      <c r="BE358" s="71">
        <v>6250</v>
      </c>
      <c r="BF358" s="71"/>
      <c r="BG358" s="72"/>
      <c r="BH358" s="71">
        <v>0</v>
      </c>
      <c r="BI358" s="71">
        <v>0</v>
      </c>
      <c r="BJ358" s="71">
        <v>85.108000000000004</v>
      </c>
      <c r="BK358" s="71">
        <v>0</v>
      </c>
      <c r="BL358" s="71">
        <v>15.21</v>
      </c>
      <c r="BM358" s="71">
        <v>0</v>
      </c>
      <c r="BN358" s="72"/>
      <c r="BO358" s="71">
        <v>0</v>
      </c>
      <c r="BP358" s="71">
        <v>0</v>
      </c>
      <c r="BQ358" s="71">
        <v>9</v>
      </c>
      <c r="BR358" s="71">
        <v>0</v>
      </c>
      <c r="BS358" s="71">
        <v>2</v>
      </c>
      <c r="BT358" s="71">
        <v>0</v>
      </c>
      <c r="BU358"/>
      <c r="BV358" s="70">
        <v>100.318</v>
      </c>
      <c r="BW358" s="70">
        <v>0</v>
      </c>
      <c r="BX358" s="70">
        <v>0</v>
      </c>
      <c r="BY358" s="70">
        <v>0</v>
      </c>
      <c r="BZ358" s="70">
        <v>0</v>
      </c>
      <c r="CA358" s="70">
        <v>0</v>
      </c>
      <c r="CB358" s="70">
        <v>0</v>
      </c>
      <c r="CC358" s="70">
        <v>0</v>
      </c>
      <c r="CD358" s="70">
        <v>0</v>
      </c>
    </row>
    <row r="359" spans="1:82">
      <c r="A359" s="70" t="s">
        <v>2106</v>
      </c>
      <c r="B359" s="70">
        <v>151</v>
      </c>
      <c r="C359" s="70">
        <v>15</v>
      </c>
      <c r="D359" s="70">
        <v>9</v>
      </c>
      <c r="E359" s="70">
        <v>2018</v>
      </c>
      <c r="F359" s="70" t="s">
        <v>183</v>
      </c>
      <c r="G359" s="70" t="s">
        <v>1724</v>
      </c>
      <c r="H359" s="70" t="s">
        <v>1725</v>
      </c>
      <c r="I359" s="148"/>
      <c r="J359" s="71">
        <v>227.4998599929767</v>
      </c>
      <c r="K359" s="71">
        <v>8.717252689651902</v>
      </c>
      <c r="L359" s="71">
        <v>28.496176379277447</v>
      </c>
      <c r="M359" s="71">
        <v>131.80977257691163</v>
      </c>
      <c r="N359" s="71">
        <v>160.78593606331447</v>
      </c>
      <c r="O359" s="71">
        <v>102.92305931013233</v>
      </c>
      <c r="P359" s="71">
        <v>94.182857358198547</v>
      </c>
      <c r="Q359" s="71">
        <v>6.0845600044991199</v>
      </c>
      <c r="R359" s="71">
        <v>0</v>
      </c>
      <c r="S359" s="71">
        <v>4.2839422834526326</v>
      </c>
      <c r="T359" s="72"/>
      <c r="U359" s="71">
        <v>24374980</v>
      </c>
      <c r="V359" s="71">
        <v>3107</v>
      </c>
      <c r="W359" s="71">
        <v>714</v>
      </c>
      <c r="X359" s="71">
        <v>30143</v>
      </c>
      <c r="Y359" s="71">
        <v>37372</v>
      </c>
      <c r="Z359" s="71">
        <v>62715</v>
      </c>
      <c r="AA359" s="71">
        <v>19704</v>
      </c>
      <c r="AB359" s="71">
        <v>96000</v>
      </c>
      <c r="AC359" s="71">
        <v>0</v>
      </c>
      <c r="AD359" s="71">
        <v>4.2839422834526326</v>
      </c>
      <c r="AE359" s="72"/>
      <c r="AF359" s="71">
        <v>211236451.09768799</v>
      </c>
      <c r="AG359" s="71">
        <v>5560350.8732361021</v>
      </c>
      <c r="AH359" s="71">
        <v>4662815.2688272288</v>
      </c>
      <c r="AI359" s="71">
        <v>182351126.13382009</v>
      </c>
      <c r="AJ359" s="71">
        <v>190884007.5921638</v>
      </c>
      <c r="AK359" s="71">
        <v>0</v>
      </c>
      <c r="AL359" s="71">
        <v>0</v>
      </c>
      <c r="AM359" s="71">
        <v>13214506.628318289</v>
      </c>
      <c r="AN359" s="71">
        <v>0</v>
      </c>
      <c r="AO359" s="71">
        <v>0</v>
      </c>
      <c r="AP359" s="71">
        <v>607909257.59405351</v>
      </c>
      <c r="AQ359" s="72"/>
      <c r="AR359" s="71">
        <v>2346</v>
      </c>
      <c r="AS359" s="71">
        <v>472</v>
      </c>
      <c r="AT359" s="71">
        <v>0</v>
      </c>
      <c r="AU359" s="71">
        <v>0</v>
      </c>
      <c r="AV359" s="71">
        <v>0</v>
      </c>
      <c r="AW359" s="71">
        <v>1</v>
      </c>
      <c r="AX359" s="71"/>
      <c r="AY359" s="72"/>
      <c r="AZ359" s="71">
        <v>10470.800000000005</v>
      </c>
      <c r="BA359" s="71">
        <v>33718.400000000001</v>
      </c>
      <c r="BB359" s="71">
        <v>0</v>
      </c>
      <c r="BC359" s="71">
        <v>0</v>
      </c>
      <c r="BD359" s="71">
        <v>0</v>
      </c>
      <c r="BE359" s="71">
        <v>6250</v>
      </c>
      <c r="BF359" s="71"/>
      <c r="BG359" s="72"/>
      <c r="BH359" s="71">
        <v>0</v>
      </c>
      <c r="BI359" s="71">
        <v>0</v>
      </c>
      <c r="BJ359" s="71">
        <v>82.537000000000006</v>
      </c>
      <c r="BK359" s="71">
        <v>0</v>
      </c>
      <c r="BL359" s="71">
        <v>14.227</v>
      </c>
      <c r="BM359" s="71">
        <v>0</v>
      </c>
      <c r="BN359" s="72"/>
      <c r="BO359" s="71">
        <v>0</v>
      </c>
      <c r="BP359" s="71">
        <v>0</v>
      </c>
      <c r="BQ359" s="71">
        <v>8</v>
      </c>
      <c r="BR359" s="71">
        <v>0</v>
      </c>
      <c r="BS359" s="71">
        <v>2</v>
      </c>
      <c r="BT359" s="71">
        <v>0</v>
      </c>
      <c r="BU359"/>
      <c r="BV359" s="70">
        <v>96.763999999999996</v>
      </c>
      <c r="BW359" s="70">
        <v>0</v>
      </c>
      <c r="BX359" s="70">
        <v>0</v>
      </c>
      <c r="BY359" s="70">
        <v>0</v>
      </c>
      <c r="BZ359" s="70">
        <v>0</v>
      </c>
      <c r="CA359" s="70">
        <v>0</v>
      </c>
      <c r="CB359" s="70">
        <v>0</v>
      </c>
      <c r="CC359" s="70">
        <v>0</v>
      </c>
      <c r="CD359" s="70">
        <v>0</v>
      </c>
    </row>
    <row r="360" spans="1:82">
      <c r="A360" s="70" t="s">
        <v>2107</v>
      </c>
      <c r="B360" s="70">
        <v>152</v>
      </c>
      <c r="C360" s="70">
        <v>16</v>
      </c>
      <c r="D360" s="70">
        <v>9</v>
      </c>
      <c r="E360" s="70">
        <v>2019</v>
      </c>
      <c r="F360" s="70" t="s">
        <v>158</v>
      </c>
      <c r="G360" s="70" t="s">
        <v>1724</v>
      </c>
      <c r="H360" s="70" t="s">
        <v>1725</v>
      </c>
      <c r="I360" s="148"/>
      <c r="J360" s="71">
        <v>205.19940745119774</v>
      </c>
      <c r="K360" s="71">
        <v>8.196689553098512</v>
      </c>
      <c r="L360" s="71">
        <v>28.769771977717554</v>
      </c>
      <c r="M360" s="71">
        <v>122.8122301821361</v>
      </c>
      <c r="N360" s="71">
        <v>151.28402669777844</v>
      </c>
      <c r="O360" s="71">
        <v>100.04839507115506</v>
      </c>
      <c r="P360" s="71">
        <v>92.759680941359804</v>
      </c>
      <c r="Q360" s="71">
        <v>5.8769727582703997</v>
      </c>
      <c r="R360" s="71">
        <v>0</v>
      </c>
      <c r="S360" s="71">
        <v>5.8285857147617408</v>
      </c>
      <c r="T360" s="72"/>
      <c r="U360" s="71">
        <v>23351568</v>
      </c>
      <c r="V360" s="71">
        <v>3107</v>
      </c>
      <c r="W360" s="71">
        <v>714</v>
      </c>
      <c r="X360" s="71">
        <v>30143</v>
      </c>
      <c r="Y360" s="71">
        <v>37774</v>
      </c>
      <c r="Z360" s="71">
        <v>62637</v>
      </c>
      <c r="AA360" s="71">
        <v>19261</v>
      </c>
      <c r="AB360" s="71">
        <v>95235</v>
      </c>
      <c r="AC360" s="71">
        <v>0</v>
      </c>
      <c r="AD360" s="71">
        <v>5.8285857147617408</v>
      </c>
      <c r="AE360" s="72"/>
      <c r="AF360" s="71">
        <v>202541943.00804919</v>
      </c>
      <c r="AG360" s="71">
        <v>5388364.8999873484</v>
      </c>
      <c r="AH360" s="71">
        <v>4965666.5463357829</v>
      </c>
      <c r="AI360" s="71">
        <v>174878287.5922485</v>
      </c>
      <c r="AJ360" s="71">
        <v>182639709.73216459</v>
      </c>
      <c r="AK360" s="71">
        <v>0</v>
      </c>
      <c r="AL360" s="71">
        <v>0</v>
      </c>
      <c r="AM360" s="71">
        <v>12970290.071303841</v>
      </c>
      <c r="AN360" s="71">
        <v>0</v>
      </c>
      <c r="AO360" s="71">
        <v>0</v>
      </c>
      <c r="AP360" s="71">
        <v>583384261.85008931</v>
      </c>
      <c r="AQ360" s="72"/>
      <c r="AR360" s="71">
        <v>2464</v>
      </c>
      <c r="AS360" s="71">
        <v>508</v>
      </c>
      <c r="AT360" s="71">
        <v>0</v>
      </c>
      <c r="AU360" s="71">
        <v>0</v>
      </c>
      <c r="AV360" s="71">
        <v>0</v>
      </c>
      <c r="AW360" s="71">
        <v>1</v>
      </c>
      <c r="AX360" s="71"/>
      <c r="AY360" s="72"/>
      <c r="AZ360" s="71">
        <v>11126.899999999991</v>
      </c>
      <c r="BA360" s="71">
        <v>37032.600000000013</v>
      </c>
      <c r="BB360" s="71">
        <v>0</v>
      </c>
      <c r="BC360" s="71">
        <v>0</v>
      </c>
      <c r="BD360" s="71">
        <v>0</v>
      </c>
      <c r="BE360" s="71">
        <v>6250</v>
      </c>
      <c r="BF360" s="71"/>
      <c r="BG360" s="72"/>
      <c r="BH360" s="71">
        <v>0</v>
      </c>
      <c r="BI360" s="71">
        <v>0</v>
      </c>
      <c r="BJ360" s="71">
        <v>81.626000000000005</v>
      </c>
      <c r="BK360" s="71">
        <v>0</v>
      </c>
      <c r="BL360" s="71">
        <v>14.244</v>
      </c>
      <c r="BM360" s="71">
        <v>0</v>
      </c>
      <c r="BN360" s="72"/>
      <c r="BO360" s="71">
        <v>0</v>
      </c>
      <c r="BP360" s="71">
        <v>0</v>
      </c>
      <c r="BQ360" s="71">
        <v>8</v>
      </c>
      <c r="BR360" s="71">
        <v>0</v>
      </c>
      <c r="BS360" s="71">
        <v>2</v>
      </c>
      <c r="BT360" s="71">
        <v>0</v>
      </c>
      <c r="BU360"/>
      <c r="BV360" s="70">
        <v>95.87</v>
      </c>
      <c r="BW360" s="70">
        <v>0</v>
      </c>
      <c r="BX360" s="70">
        <v>0</v>
      </c>
      <c r="BY360" s="70">
        <v>0</v>
      </c>
      <c r="BZ360" s="70">
        <v>0</v>
      </c>
      <c r="CA360" s="70">
        <v>0</v>
      </c>
      <c r="CB360" s="70">
        <v>0</v>
      </c>
      <c r="CC360" s="70">
        <v>0</v>
      </c>
      <c r="CD360" s="70">
        <v>0</v>
      </c>
    </row>
    <row r="361" spans="1:82">
      <c r="A361" s="70" t="s">
        <v>2108</v>
      </c>
      <c r="B361" s="70">
        <v>153</v>
      </c>
      <c r="C361" s="70">
        <v>17</v>
      </c>
      <c r="D361" s="70">
        <v>9</v>
      </c>
      <c r="E361" s="70">
        <v>2020</v>
      </c>
      <c r="F361" s="70" t="s">
        <v>159</v>
      </c>
      <c r="G361" s="70" t="s">
        <v>1724</v>
      </c>
      <c r="H361" s="70" t="s">
        <v>1725</v>
      </c>
      <c r="I361" s="148"/>
      <c r="J361" s="71">
        <v>249.81429844131549</v>
      </c>
      <c r="K361" s="71">
        <v>8.8293660025301364</v>
      </c>
      <c r="L361" s="71">
        <v>50.452023712187128</v>
      </c>
      <c r="M361" s="71">
        <v>106.88844217128501</v>
      </c>
      <c r="N361" s="71">
        <v>146.49439372123891</v>
      </c>
      <c r="O361" s="71">
        <v>88.182727558332601</v>
      </c>
      <c r="P361" s="71">
        <v>86.405398817457908</v>
      </c>
      <c r="Q361" s="71">
        <v>5.5681327963471903</v>
      </c>
      <c r="R361" s="71">
        <v>0</v>
      </c>
      <c r="S361" s="71">
        <v>6.4942645414627904</v>
      </c>
      <c r="T361" s="72"/>
      <c r="U361" s="71">
        <v>21926237</v>
      </c>
      <c r="V361" s="71">
        <v>2943</v>
      </c>
      <c r="W361" s="71">
        <v>1287</v>
      </c>
      <c r="X361" s="71">
        <v>29099</v>
      </c>
      <c r="Y361" s="71">
        <v>38085</v>
      </c>
      <c r="Z361" s="71">
        <v>63013</v>
      </c>
      <c r="AA361" s="71">
        <v>19070</v>
      </c>
      <c r="AB361" s="71">
        <v>94438</v>
      </c>
      <c r="AC361" s="71">
        <v>0</v>
      </c>
      <c r="AD361" s="71">
        <v>6.4942645414627904</v>
      </c>
      <c r="AE361" s="72"/>
      <c r="AF361" s="71">
        <v>182561094.00531849</v>
      </c>
      <c r="AG361" s="71">
        <v>5768469.0827060733</v>
      </c>
      <c r="AH361" s="71">
        <v>8824648.1901782807</v>
      </c>
      <c r="AI361" s="71">
        <v>161305044.28554523</v>
      </c>
      <c r="AJ361" s="71">
        <v>182189117.5790242</v>
      </c>
      <c r="AK361" s="71"/>
      <c r="AL361" s="71"/>
      <c r="AM361" s="71">
        <v>12325208.228063799</v>
      </c>
      <c r="AN361" s="71"/>
      <c r="AO361" s="71"/>
      <c r="AP361" s="71">
        <v>552973581.37083602</v>
      </c>
      <c r="AQ361" s="72"/>
      <c r="AR361" s="71">
        <v>2563</v>
      </c>
      <c r="AS361" s="71">
        <v>536</v>
      </c>
      <c r="AT361" s="71">
        <v>0</v>
      </c>
      <c r="AU361" s="71">
        <v>0</v>
      </c>
      <c r="AV361" s="71">
        <v>0</v>
      </c>
      <c r="AW361" s="71">
        <v>1</v>
      </c>
      <c r="AX361" s="71"/>
      <c r="AY361" s="72"/>
      <c r="AZ361" s="71">
        <v>11711.999999999991</v>
      </c>
      <c r="BA361" s="71">
        <v>39532.999999999978</v>
      </c>
      <c r="BB361" s="71">
        <v>0</v>
      </c>
      <c r="BC361" s="71">
        <v>0</v>
      </c>
      <c r="BD361" s="71">
        <v>0</v>
      </c>
      <c r="BE361" s="71">
        <v>6250</v>
      </c>
      <c r="BF361" s="71"/>
      <c r="BG361" s="72"/>
      <c r="BH361" s="71">
        <v>0</v>
      </c>
      <c r="BI361" s="71">
        <v>0</v>
      </c>
      <c r="BJ361" s="71">
        <v>88.736999999999995</v>
      </c>
      <c r="BK361" s="71">
        <v>0</v>
      </c>
      <c r="BL361" s="71">
        <v>12.173999999999999</v>
      </c>
      <c r="BM361" s="71">
        <v>0</v>
      </c>
      <c r="BN361" s="72"/>
      <c r="BO361" s="71">
        <v>0</v>
      </c>
      <c r="BP361" s="71">
        <v>0</v>
      </c>
      <c r="BQ361" s="71">
        <v>9</v>
      </c>
      <c r="BR361" s="71">
        <v>0</v>
      </c>
      <c r="BS361" s="71">
        <v>2</v>
      </c>
      <c r="BT361" s="71">
        <v>0</v>
      </c>
      <c r="BU361"/>
      <c r="BV361" s="70">
        <v>100.911</v>
      </c>
      <c r="BW361" s="70">
        <v>0</v>
      </c>
      <c r="BX361" s="70">
        <v>0</v>
      </c>
      <c r="BY361" s="70">
        <v>0</v>
      </c>
      <c r="BZ361" s="70">
        <v>0</v>
      </c>
      <c r="CA361" s="70">
        <v>0</v>
      </c>
      <c r="CB361" s="70">
        <v>0</v>
      </c>
      <c r="CC361" s="70">
        <v>0</v>
      </c>
      <c r="CD361" s="70">
        <v>0</v>
      </c>
    </row>
    <row r="362" spans="1:82">
      <c r="A362" s="70" t="s">
        <v>2109</v>
      </c>
      <c r="B362" s="70">
        <v>153</v>
      </c>
      <c r="C362" s="70">
        <v>18</v>
      </c>
      <c r="D362" s="70">
        <v>9</v>
      </c>
      <c r="E362" s="70">
        <v>2021</v>
      </c>
      <c r="F362" s="70" t="s">
        <v>160</v>
      </c>
      <c r="G362" s="70" t="s">
        <v>1724</v>
      </c>
      <c r="H362" s="70" t="s">
        <v>1725</v>
      </c>
      <c r="I362" s="148"/>
      <c r="J362" s="71">
        <v>246.52713346452703</v>
      </c>
      <c r="K362" s="71">
        <v>9.6307052879184756</v>
      </c>
      <c r="L362" s="71">
        <v>45.944249375192079</v>
      </c>
      <c r="M362" s="71">
        <v>120.30992525901283</v>
      </c>
      <c r="N362" s="71">
        <v>152.93990945947797</v>
      </c>
      <c r="O362" s="71">
        <v>85.331973732476328</v>
      </c>
      <c r="P362" s="71">
        <v>87.760521212047024</v>
      </c>
      <c r="Q362" s="71">
        <v>5.4587858319084903</v>
      </c>
      <c r="R362" s="71">
        <v>0</v>
      </c>
      <c r="S362" s="71">
        <v>7.5462222950717326</v>
      </c>
      <c r="T362" s="72"/>
      <c r="U362" s="71">
        <v>23348248</v>
      </c>
      <c r="V362" s="71">
        <v>2943</v>
      </c>
      <c r="W362" s="71">
        <v>1287</v>
      </c>
      <c r="X362" s="71">
        <v>29099</v>
      </c>
      <c r="Y362" s="71">
        <v>38478</v>
      </c>
      <c r="Z362" s="71">
        <v>62784</v>
      </c>
      <c r="AA362" s="71">
        <v>18887</v>
      </c>
      <c r="AB362" s="71">
        <v>93493</v>
      </c>
      <c r="AC362" s="71">
        <v>0</v>
      </c>
      <c r="AD362" s="71">
        <v>7.5462222950717326</v>
      </c>
      <c r="AE362" s="72"/>
      <c r="AF362" s="71">
        <v>177861659.96318305</v>
      </c>
      <c r="AG362" s="71">
        <v>6064374.0295906654</v>
      </c>
      <c r="AH362" s="71">
        <v>8072413.1268686727</v>
      </c>
      <c r="AI362" s="71">
        <v>177335999.87677845</v>
      </c>
      <c r="AJ362" s="71">
        <v>182034651.92804441</v>
      </c>
      <c r="AK362" s="71">
        <v>0</v>
      </c>
      <c r="AL362" s="71">
        <v>0</v>
      </c>
      <c r="AM362" s="71">
        <v>12272254.662814917</v>
      </c>
      <c r="AN362" s="71">
        <v>0</v>
      </c>
      <c r="AO362" s="71">
        <v>0</v>
      </c>
      <c r="AP362" s="71">
        <v>563641353.58728027</v>
      </c>
      <c r="AQ362" s="72"/>
      <c r="AR362" s="71">
        <v>2681</v>
      </c>
      <c r="AS362" s="71">
        <v>559</v>
      </c>
      <c r="AT362" s="71">
        <v>0</v>
      </c>
      <c r="AU362" s="71">
        <v>0</v>
      </c>
      <c r="AV362" s="71">
        <v>0</v>
      </c>
      <c r="AW362" s="71">
        <v>2</v>
      </c>
      <c r="AX362" s="71"/>
      <c r="AY362" s="72"/>
      <c r="AZ362" s="71">
        <v>12408.49999999998</v>
      </c>
      <c r="BA362" s="71">
        <v>40546.499999999978</v>
      </c>
      <c r="BB362" s="71">
        <v>0</v>
      </c>
      <c r="BC362" s="71">
        <v>0</v>
      </c>
      <c r="BD362" s="71">
        <v>0</v>
      </c>
      <c r="BE362" s="71">
        <v>6295</v>
      </c>
      <c r="BF362" s="71"/>
      <c r="BG362" s="72"/>
      <c r="BH362" s="71">
        <v>0</v>
      </c>
      <c r="BI362" s="71">
        <v>0</v>
      </c>
      <c r="BJ362" s="71">
        <v>81.372</v>
      </c>
      <c r="BK362" s="71">
        <v>0</v>
      </c>
      <c r="BL362" s="71">
        <v>12.65</v>
      </c>
      <c r="BM362" s="71">
        <v>0</v>
      </c>
      <c r="BN362" s="72"/>
      <c r="BO362" s="71">
        <v>0</v>
      </c>
      <c r="BP362" s="71">
        <v>0</v>
      </c>
      <c r="BQ362" s="71">
        <v>8</v>
      </c>
      <c r="BR362" s="71">
        <v>0</v>
      </c>
      <c r="BS362" s="71">
        <v>2</v>
      </c>
      <c r="BT362" s="71">
        <v>0</v>
      </c>
      <c r="BU362"/>
      <c r="BV362" s="70">
        <v>94.022000000000006</v>
      </c>
      <c r="BW362" s="70">
        <v>0</v>
      </c>
      <c r="BX362" s="70">
        <v>0</v>
      </c>
      <c r="BY362" s="70">
        <v>0</v>
      </c>
      <c r="BZ362" s="70">
        <v>0</v>
      </c>
      <c r="CA362" s="70">
        <v>0</v>
      </c>
      <c r="CB362" s="70">
        <v>0</v>
      </c>
      <c r="CC362" s="70">
        <v>0</v>
      </c>
      <c r="CD362" s="70">
        <v>0</v>
      </c>
    </row>
    <row r="363" spans="1:82">
      <c r="A363" s="70" t="s">
        <v>1727</v>
      </c>
      <c r="B363" s="70">
        <v>153</v>
      </c>
      <c r="C363" s="70">
        <v>19</v>
      </c>
      <c r="D363" s="70">
        <v>9</v>
      </c>
      <c r="E363" s="70">
        <v>2022</v>
      </c>
      <c r="F363" s="70" t="s">
        <v>161</v>
      </c>
      <c r="G363" s="70" t="s">
        <v>1724</v>
      </c>
      <c r="H363" s="70" t="s">
        <v>1725</v>
      </c>
      <c r="I363" s="148"/>
      <c r="J363" s="71">
        <v>220.69407150158804</v>
      </c>
      <c r="K363" s="71">
        <v>8.7689169864056709</v>
      </c>
      <c r="L363" s="71">
        <v>39.383495754322063</v>
      </c>
      <c r="M363" s="71">
        <v>114.86069351498244</v>
      </c>
      <c r="N363" s="71">
        <v>156.77473529182367</v>
      </c>
      <c r="O363" s="71">
        <v>89.968858243722835</v>
      </c>
      <c r="P363" s="71">
        <v>86.753976523309859</v>
      </c>
      <c r="Q363" s="71">
        <v>5.4386904000169798</v>
      </c>
      <c r="R363" s="71">
        <v>0</v>
      </c>
      <c r="S363" s="71">
        <v>6.5975553598282888</v>
      </c>
      <c r="T363" s="72"/>
      <c r="U363" s="71">
        <v>24423793</v>
      </c>
      <c r="V363" s="71">
        <v>2943</v>
      </c>
      <c r="W363" s="71">
        <v>1287</v>
      </c>
      <c r="X363" s="71">
        <v>29099</v>
      </c>
      <c r="Y363" s="71">
        <v>38726</v>
      </c>
      <c r="Z363" s="71">
        <v>62893</v>
      </c>
      <c r="AA363" s="71">
        <v>18955</v>
      </c>
      <c r="AB363" s="71">
        <v>92385</v>
      </c>
      <c r="AC363" s="71">
        <v>0</v>
      </c>
      <c r="AD363" s="71">
        <v>6.5975553598282888</v>
      </c>
      <c r="AE363" s="72"/>
      <c r="AF363" s="71">
        <v>169900127.00348964</v>
      </c>
      <c r="AG363" s="71">
        <v>6132026.1079205554</v>
      </c>
      <c r="AH363" s="71">
        <v>8078150.3884182563</v>
      </c>
      <c r="AI363" s="71">
        <v>174579195.98114124</v>
      </c>
      <c r="AJ363" s="71">
        <v>198317544.78003046</v>
      </c>
      <c r="AK363" s="71">
        <v>0</v>
      </c>
      <c r="AL363" s="71">
        <v>0</v>
      </c>
      <c r="AM363" s="71">
        <v>11929425.09380137</v>
      </c>
      <c r="AN363" s="71">
        <v>0</v>
      </c>
      <c r="AO363" s="71">
        <v>0</v>
      </c>
      <c r="AP363" s="71">
        <v>568936469.35480154</v>
      </c>
      <c r="AQ363" s="72"/>
      <c r="AR363" s="71">
        <v>2849</v>
      </c>
      <c r="AS363" s="71">
        <v>588</v>
      </c>
      <c r="AT363" s="71">
        <v>0</v>
      </c>
      <c r="AU363" s="71">
        <v>1</v>
      </c>
      <c r="AV363" s="71">
        <v>0</v>
      </c>
      <c r="AW363" s="71">
        <v>2</v>
      </c>
      <c r="AX363" s="71"/>
      <c r="AY363" s="72"/>
      <c r="AZ363" s="71">
        <v>13407.299999999967</v>
      </c>
      <c r="BA363" s="71">
        <v>43708.799999999952</v>
      </c>
      <c r="BB363" s="71">
        <v>0</v>
      </c>
      <c r="BC363" s="71">
        <v>49.9</v>
      </c>
      <c r="BD363" s="71">
        <v>0</v>
      </c>
      <c r="BE363" s="71">
        <v>6605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2110</v>
      </c>
      <c r="B364" s="70">
        <v>153</v>
      </c>
      <c r="C364" s="70">
        <v>20</v>
      </c>
      <c r="D364" s="70">
        <v>9</v>
      </c>
      <c r="E364" s="70">
        <v>2023</v>
      </c>
      <c r="F364" s="70" t="s">
        <v>1539</v>
      </c>
      <c r="G364" s="70" t="s">
        <v>1724</v>
      </c>
      <c r="H364" s="70" t="s">
        <v>1725</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3010</v>
      </c>
      <c r="AS364" s="71">
        <v>595</v>
      </c>
      <c r="AT364" s="71">
        <v>0</v>
      </c>
      <c r="AU364" s="71">
        <v>1</v>
      </c>
      <c r="AV364" s="71">
        <v>0</v>
      </c>
      <c r="AW364" s="71">
        <v>2</v>
      </c>
      <c r="AX364" s="71"/>
      <c r="AY364" s="72"/>
      <c r="AZ364" s="71">
        <v>14367.499999999949</v>
      </c>
      <c r="BA364" s="71">
        <v>43992.799999999952</v>
      </c>
      <c r="BB364" s="71">
        <v>0</v>
      </c>
      <c r="BC364" s="71">
        <v>49.9</v>
      </c>
      <c r="BD364" s="71">
        <v>0</v>
      </c>
      <c r="BE364" s="71">
        <v>6605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1723</v>
      </c>
      <c r="B365" s="70">
        <v>153</v>
      </c>
      <c r="C365" s="70">
        <v>21</v>
      </c>
      <c r="D365" s="70">
        <v>9</v>
      </c>
      <c r="E365" s="70">
        <v>2024</v>
      </c>
      <c r="F365" s="70" t="s">
        <v>1554</v>
      </c>
      <c r="G365" s="70" t="s">
        <v>1724</v>
      </c>
      <c r="H365" s="70" t="s">
        <v>1725</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2111</v>
      </c>
      <c r="B366" s="70">
        <v>409</v>
      </c>
      <c r="C366" s="70">
        <v>1</v>
      </c>
      <c r="D366" s="70">
        <v>25</v>
      </c>
      <c r="E366" s="70">
        <v>1990</v>
      </c>
      <c r="F366" s="70" t="s">
        <v>787</v>
      </c>
      <c r="G366" s="70" t="s">
        <v>2112</v>
      </c>
      <c r="H366" s="70" t="s">
        <v>2113</v>
      </c>
      <c r="I366" s="148"/>
      <c r="J366" s="71">
        <v>185.63825027155269</v>
      </c>
      <c r="K366" s="71">
        <v>7.5146215366591207</v>
      </c>
      <c r="L366" s="71">
        <v>4.3861743463736476</v>
      </c>
      <c r="M366" s="71">
        <v>61.396826558408748</v>
      </c>
      <c r="N366" s="71">
        <v>69.355606999304669</v>
      </c>
      <c r="O366" s="71">
        <v>69.040098864335732</v>
      </c>
      <c r="P366" s="71">
        <v>55.005724047031158</v>
      </c>
      <c r="Q366" s="71">
        <v>5.1977605112701601</v>
      </c>
      <c r="R366" s="71">
        <v>0</v>
      </c>
      <c r="S366" s="71">
        <v>6.0214888341142734</v>
      </c>
      <c r="T366" s="72"/>
      <c r="U366" s="71">
        <v>30694300</v>
      </c>
      <c r="V366" s="71">
        <v>2699</v>
      </c>
      <c r="W366" s="71">
        <v>46</v>
      </c>
      <c r="X366" s="71">
        <v>21041</v>
      </c>
      <c r="Y366" s="71">
        <v>26982</v>
      </c>
      <c r="Z366" s="71">
        <v>28397</v>
      </c>
      <c r="AA366" s="71">
        <v>13356</v>
      </c>
      <c r="AB366" s="71">
        <v>84394</v>
      </c>
      <c r="AC366" s="71">
        <v>0</v>
      </c>
      <c r="AD366" s="71">
        <v>6.0214888341142734</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2114</v>
      </c>
      <c r="B367" s="70">
        <v>410</v>
      </c>
      <c r="C367" s="70">
        <v>2</v>
      </c>
      <c r="D367" s="70">
        <v>25</v>
      </c>
      <c r="E367" s="70">
        <v>2005</v>
      </c>
      <c r="F367" s="70" t="s">
        <v>789</v>
      </c>
      <c r="G367" s="70" t="s">
        <v>2112</v>
      </c>
      <c r="H367" s="70" t="s">
        <v>2113</v>
      </c>
      <c r="I367" s="148"/>
      <c r="J367" s="71">
        <v>173.6413599750741</v>
      </c>
      <c r="K367" s="71">
        <v>5.1310563081153813</v>
      </c>
      <c r="L367" s="71">
        <v>0.97233749718183249</v>
      </c>
      <c r="M367" s="71">
        <v>126.2342834872946</v>
      </c>
      <c r="N367" s="71">
        <v>98.610691859425174</v>
      </c>
      <c r="O367" s="71">
        <v>102.95902309046321</v>
      </c>
      <c r="P367" s="71">
        <v>55.013578777894367</v>
      </c>
      <c r="Q367" s="71">
        <v>5.2185123659535604</v>
      </c>
      <c r="R367" s="71">
        <v>0</v>
      </c>
      <c r="S367" s="71">
        <v>12.30199833</v>
      </c>
      <c r="T367" s="72"/>
      <c r="U367" s="71">
        <v>26309262</v>
      </c>
      <c r="V367" s="71">
        <v>2174</v>
      </c>
      <c r="W367" s="71">
        <v>13</v>
      </c>
      <c r="X367" s="71">
        <v>23367</v>
      </c>
      <c r="Y367" s="71">
        <v>33087</v>
      </c>
      <c r="Z367" s="71">
        <v>49005</v>
      </c>
      <c r="AA367" s="71">
        <v>10940</v>
      </c>
      <c r="AB367" s="71">
        <v>88578</v>
      </c>
      <c r="AC367" s="71">
        <v>0</v>
      </c>
      <c r="AD367" s="71">
        <v>12.30199833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2115</v>
      </c>
      <c r="B368" s="70">
        <v>411</v>
      </c>
      <c r="C368" s="70">
        <v>3</v>
      </c>
      <c r="D368" s="70">
        <v>25</v>
      </c>
      <c r="E368" s="70">
        <v>2006</v>
      </c>
      <c r="F368" s="70" t="s">
        <v>790</v>
      </c>
      <c r="G368" s="1064" t="s">
        <v>2112</v>
      </c>
      <c r="H368" s="70" t="s">
        <v>2113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2116</v>
      </c>
      <c r="B369" s="70">
        <v>412</v>
      </c>
      <c r="C369" s="70">
        <v>4</v>
      </c>
      <c r="D369" s="70">
        <v>25</v>
      </c>
      <c r="E369" s="70">
        <v>2007</v>
      </c>
      <c r="F369" s="70" t="s">
        <v>791</v>
      </c>
      <c r="G369" s="1064" t="s">
        <v>2112</v>
      </c>
      <c r="H369" s="70" t="s">
        <v>2113</v>
      </c>
      <c r="I369" s="148"/>
      <c r="J369" s="71">
        <v>150.23452565507711</v>
      </c>
      <c r="K369" s="71">
        <v>4.8478473158482656</v>
      </c>
      <c r="L369" s="71">
        <v>1.101035329104542</v>
      </c>
      <c r="M369" s="71">
        <v>111.4540506447775</v>
      </c>
      <c r="N369" s="71">
        <v>109.26577664997571</v>
      </c>
      <c r="O369" s="71">
        <v>99.937088639827905</v>
      </c>
      <c r="P369" s="71">
        <v>53.694862330227558</v>
      </c>
      <c r="Q369" s="71">
        <v>5.4850535050069302</v>
      </c>
      <c r="R369" s="71">
        <v>0</v>
      </c>
      <c r="S369" s="71">
        <v>12.58811128</v>
      </c>
      <c r="T369" s="72"/>
      <c r="U369" s="71">
        <v>23338086</v>
      </c>
      <c r="V369" s="71">
        <v>2107</v>
      </c>
      <c r="W369" s="71">
        <v>14</v>
      </c>
      <c r="X369" s="71">
        <v>26002</v>
      </c>
      <c r="Y369" s="71">
        <v>34665</v>
      </c>
      <c r="Z369" s="71">
        <v>49448</v>
      </c>
      <c r="AA369" s="71">
        <v>10515</v>
      </c>
      <c r="AB369" s="71">
        <v>88179</v>
      </c>
      <c r="AC369" s="71">
        <v>0</v>
      </c>
      <c r="AD369" s="71">
        <v>12.58811128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2117</v>
      </c>
      <c r="B370" s="70">
        <v>413</v>
      </c>
      <c r="C370" s="70">
        <v>5</v>
      </c>
      <c r="D370" s="70">
        <v>25</v>
      </c>
      <c r="E370" s="70">
        <v>2008</v>
      </c>
      <c r="F370" s="70" t="s">
        <v>792</v>
      </c>
      <c r="G370" s="70" t="s">
        <v>2112</v>
      </c>
      <c r="H370" s="70" t="s">
        <v>2113</v>
      </c>
      <c r="I370" s="148"/>
      <c r="J370" s="71">
        <v>120.0066751423785</v>
      </c>
      <c r="K370" s="71">
        <v>3.8681857355674669</v>
      </c>
      <c r="L370" s="71">
        <v>0.99620596540581907</v>
      </c>
      <c r="M370" s="71">
        <v>117.5897156430937</v>
      </c>
      <c r="N370" s="71">
        <v>110.8975852754587</v>
      </c>
      <c r="O370" s="71">
        <v>96.638224799870173</v>
      </c>
      <c r="P370" s="71">
        <v>52.909372271584218</v>
      </c>
      <c r="Q370" s="71">
        <v>5.3812414667322797</v>
      </c>
      <c r="R370" s="71">
        <v>0</v>
      </c>
      <c r="S370" s="71">
        <v>12.5383630848</v>
      </c>
      <c r="T370" s="72"/>
      <c r="U370" s="71">
        <v>20459878</v>
      </c>
      <c r="V370" s="71">
        <v>2107</v>
      </c>
      <c r="W370" s="71">
        <v>14</v>
      </c>
      <c r="X370" s="71">
        <v>26002</v>
      </c>
      <c r="Y370" s="71">
        <v>35046</v>
      </c>
      <c r="Z370" s="71">
        <v>49494</v>
      </c>
      <c r="AA370" s="71">
        <v>10373</v>
      </c>
      <c r="AB370" s="71">
        <v>87933</v>
      </c>
      <c r="AC370" s="71">
        <v>0</v>
      </c>
      <c r="AD370" s="71">
        <v>12.5383630848</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2118</v>
      </c>
      <c r="B371" s="70">
        <v>414</v>
      </c>
      <c r="C371" s="70">
        <v>6</v>
      </c>
      <c r="D371" s="70">
        <v>25</v>
      </c>
      <c r="E371" s="70">
        <v>2009</v>
      </c>
      <c r="F371" s="70" t="s">
        <v>176</v>
      </c>
      <c r="G371" s="70" t="s">
        <v>2112</v>
      </c>
      <c r="H371" s="70" t="s">
        <v>2113</v>
      </c>
      <c r="I371" s="148"/>
      <c r="J371" s="71">
        <v>101.4079888399377</v>
      </c>
      <c r="K371" s="71">
        <v>3.4597224599899721</v>
      </c>
      <c r="L371" s="71">
        <v>5.2114188288001611</v>
      </c>
      <c r="M371" s="71">
        <v>107.42937366092031</v>
      </c>
      <c r="N371" s="71">
        <v>103.69954023172529</v>
      </c>
      <c r="O371" s="71">
        <v>98.076369088306038</v>
      </c>
      <c r="P371" s="71">
        <v>50.787566210789848</v>
      </c>
      <c r="Q371" s="71">
        <v>5.1140774644738896</v>
      </c>
      <c r="R371" s="71">
        <v>0</v>
      </c>
      <c r="S371" s="71">
        <v>7.3642754622499993</v>
      </c>
      <c r="T371" s="72"/>
      <c r="U371" s="71">
        <v>15434394</v>
      </c>
      <c r="V371" s="71">
        <v>2198</v>
      </c>
      <c r="W371" s="71">
        <v>80</v>
      </c>
      <c r="X371" s="71">
        <v>28022</v>
      </c>
      <c r="Y371" s="71">
        <v>35273</v>
      </c>
      <c r="Z371" s="71">
        <v>49580</v>
      </c>
      <c r="AA371" s="71">
        <v>10222</v>
      </c>
      <c r="AB371" s="71">
        <v>87724</v>
      </c>
      <c r="AC371" s="71">
        <v>0</v>
      </c>
      <c r="AD371" s="71">
        <v>7.3642754622499993</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70.78</v>
      </c>
      <c r="BK371" s="71">
        <v>0</v>
      </c>
      <c r="BL371" s="71">
        <v>3.4409999999999998</v>
      </c>
      <c r="BM371" s="71">
        <v>0</v>
      </c>
      <c r="BN371" s="72"/>
      <c r="BO371" s="71">
        <v>0</v>
      </c>
      <c r="BP371" s="71">
        <v>0</v>
      </c>
      <c r="BQ371" s="71">
        <v>7</v>
      </c>
      <c r="BR371" s="71">
        <v>0</v>
      </c>
      <c r="BS371" s="71">
        <v>1</v>
      </c>
      <c r="BT371" s="71">
        <v>0</v>
      </c>
      <c r="BU371"/>
      <c r="BV371" s="70">
        <v>74.221000000000004</v>
      </c>
      <c r="BW371" s="70">
        <v>0</v>
      </c>
      <c r="BX371" s="70">
        <v>0</v>
      </c>
      <c r="BY371" s="70">
        <v>0</v>
      </c>
      <c r="BZ371" s="70">
        <v>0</v>
      </c>
      <c r="CA371" s="70">
        <v>0</v>
      </c>
      <c r="CB371" s="70">
        <v>0</v>
      </c>
      <c r="CC371" s="70">
        <v>0</v>
      </c>
      <c r="CD371" s="70">
        <v>0</v>
      </c>
    </row>
    <row r="372" spans="1:82">
      <c r="A372" s="70" t="s">
        <v>2119</v>
      </c>
      <c r="B372" s="70">
        <v>415</v>
      </c>
      <c r="C372" s="70">
        <v>7</v>
      </c>
      <c r="D372" s="70">
        <v>25</v>
      </c>
      <c r="E372" s="70">
        <v>2010</v>
      </c>
      <c r="F372" s="70" t="s">
        <v>177</v>
      </c>
      <c r="G372" s="70" t="s">
        <v>2112</v>
      </c>
      <c r="H372" s="70" t="s">
        <v>2113</v>
      </c>
      <c r="I372" s="148"/>
      <c r="J372" s="71">
        <v>108.6165067291344</v>
      </c>
      <c r="K372" s="71">
        <v>3.6253899881160079</v>
      </c>
      <c r="L372" s="71">
        <v>5.8160407909754879</v>
      </c>
      <c r="M372" s="71">
        <v>109.47511397202921</v>
      </c>
      <c r="N372" s="71">
        <v>112.4508524009937</v>
      </c>
      <c r="O372" s="71">
        <v>98.296131844801195</v>
      </c>
      <c r="P372" s="71">
        <v>51.818332954140573</v>
      </c>
      <c r="Q372" s="71">
        <v>5.3550458050154299</v>
      </c>
      <c r="R372" s="71">
        <v>0</v>
      </c>
      <c r="S372" s="71">
        <v>6.8291597077400006</v>
      </c>
      <c r="T372" s="72"/>
      <c r="U372" s="71">
        <v>17845686</v>
      </c>
      <c r="V372" s="71">
        <v>2198</v>
      </c>
      <c r="W372" s="71">
        <v>80</v>
      </c>
      <c r="X372" s="71">
        <v>28022</v>
      </c>
      <c r="Y372" s="71">
        <v>34940</v>
      </c>
      <c r="Z372" s="71">
        <v>49922</v>
      </c>
      <c r="AA372" s="71">
        <v>10169</v>
      </c>
      <c r="AB372" s="71">
        <v>88020</v>
      </c>
      <c r="AC372" s="71">
        <v>0</v>
      </c>
      <c r="AD372" s="71">
        <v>6.8291597077400006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4.82</v>
      </c>
      <c r="BJ372" s="71">
        <v>74.724000000000004</v>
      </c>
      <c r="BK372" s="71">
        <v>0</v>
      </c>
      <c r="BL372" s="71">
        <v>3.524</v>
      </c>
      <c r="BM372" s="71">
        <v>0</v>
      </c>
      <c r="BN372" s="72"/>
      <c r="BO372" s="71">
        <v>0</v>
      </c>
      <c r="BP372" s="71">
        <v>1</v>
      </c>
      <c r="BQ372" s="71">
        <v>7</v>
      </c>
      <c r="BR372" s="71">
        <v>0</v>
      </c>
      <c r="BS372" s="71">
        <v>1</v>
      </c>
      <c r="BT372" s="71">
        <v>0</v>
      </c>
      <c r="BU372"/>
      <c r="BV372" s="70">
        <v>83.067999999999998</v>
      </c>
      <c r="BW372" s="70">
        <v>0</v>
      </c>
      <c r="BX372" s="70">
        <v>0</v>
      </c>
      <c r="BY372" s="70">
        <v>0</v>
      </c>
      <c r="BZ372" s="70">
        <v>0</v>
      </c>
      <c r="CA372" s="70">
        <v>0</v>
      </c>
      <c r="CB372" s="70">
        <v>0</v>
      </c>
      <c r="CC372" s="70">
        <v>0</v>
      </c>
      <c r="CD372" s="70">
        <v>0</v>
      </c>
    </row>
    <row r="373" spans="1:82">
      <c r="A373" s="70" t="s">
        <v>2120</v>
      </c>
      <c r="B373" s="70">
        <v>416</v>
      </c>
      <c r="C373" s="70">
        <v>8</v>
      </c>
      <c r="D373" s="70">
        <v>25</v>
      </c>
      <c r="E373" s="70">
        <v>2011</v>
      </c>
      <c r="F373" s="70" t="s">
        <v>178</v>
      </c>
      <c r="G373" s="70" t="s">
        <v>2112</v>
      </c>
      <c r="H373" s="70" t="s">
        <v>2113</v>
      </c>
      <c r="I373" s="148"/>
      <c r="J373" s="71">
        <v>112.9218752684764</v>
      </c>
      <c r="K373" s="71">
        <v>5.2723317416457434</v>
      </c>
      <c r="L373" s="71">
        <v>3.296197025408071</v>
      </c>
      <c r="M373" s="71">
        <v>138.91186776565991</v>
      </c>
      <c r="N373" s="71">
        <v>121.66543435957441</v>
      </c>
      <c r="O373" s="71">
        <v>97.368113277120443</v>
      </c>
      <c r="P373" s="71">
        <v>50.696949527789222</v>
      </c>
      <c r="Q373" s="71">
        <v>6.1786674685601497</v>
      </c>
      <c r="R373" s="71">
        <v>0</v>
      </c>
      <c r="S373" s="71">
        <v>4.4413553125200007</v>
      </c>
      <c r="T373" s="72"/>
      <c r="U373" s="71">
        <v>16116426</v>
      </c>
      <c r="V373" s="71">
        <v>2198</v>
      </c>
      <c r="W373" s="71">
        <v>80</v>
      </c>
      <c r="X373" s="71">
        <v>28022</v>
      </c>
      <c r="Y373" s="71">
        <v>35368</v>
      </c>
      <c r="Z373" s="71">
        <v>50525</v>
      </c>
      <c r="AA373" s="71">
        <v>10245</v>
      </c>
      <c r="AB373" s="71">
        <v>88044</v>
      </c>
      <c r="AC373" s="71">
        <v>0</v>
      </c>
      <c r="AD373" s="71">
        <v>4.4413553125200007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3.859</v>
      </c>
      <c r="BJ373" s="71">
        <v>71.626000000000005</v>
      </c>
      <c r="BK373" s="71">
        <v>0</v>
      </c>
      <c r="BL373" s="71">
        <v>17.041</v>
      </c>
      <c r="BM373" s="71">
        <v>0</v>
      </c>
      <c r="BN373" s="72"/>
      <c r="BO373" s="71">
        <v>0</v>
      </c>
      <c r="BP373" s="71">
        <v>1</v>
      </c>
      <c r="BQ373" s="71">
        <v>7</v>
      </c>
      <c r="BR373" s="71">
        <v>0</v>
      </c>
      <c r="BS373" s="71">
        <v>3</v>
      </c>
      <c r="BT373" s="71">
        <v>0</v>
      </c>
      <c r="BU373"/>
      <c r="BV373" s="70">
        <v>80.733000000000004</v>
      </c>
      <c r="BW373" s="70">
        <v>0</v>
      </c>
      <c r="BX373" s="70">
        <v>11.792999999999999</v>
      </c>
      <c r="BY373" s="70">
        <v>0</v>
      </c>
      <c r="BZ373" s="70">
        <v>0</v>
      </c>
      <c r="CA373" s="70">
        <v>0</v>
      </c>
      <c r="CB373" s="70">
        <v>0</v>
      </c>
      <c r="CC373" s="70">
        <v>0</v>
      </c>
      <c r="CD373" s="70">
        <v>0</v>
      </c>
    </row>
    <row r="374" spans="1:82">
      <c r="A374" s="70" t="s">
        <v>2121</v>
      </c>
      <c r="B374" s="70">
        <v>417</v>
      </c>
      <c r="C374" s="70">
        <v>9</v>
      </c>
      <c r="D374" s="70">
        <v>25</v>
      </c>
      <c r="E374" s="70">
        <v>2012</v>
      </c>
      <c r="F374" s="70" t="s">
        <v>179</v>
      </c>
      <c r="G374" s="70" t="s">
        <v>2112</v>
      </c>
      <c r="H374" s="70" t="s">
        <v>2113</v>
      </c>
      <c r="I374" s="148"/>
      <c r="J374" s="71">
        <v>128.42480270267751</v>
      </c>
      <c r="K374" s="71">
        <v>5.14123197589426</v>
      </c>
      <c r="L374" s="71">
        <v>3.2722438537957221</v>
      </c>
      <c r="M374" s="71">
        <v>143.60226338297849</v>
      </c>
      <c r="N374" s="71">
        <v>131.64420262198809</v>
      </c>
      <c r="O374" s="71">
        <v>97.92307481108115</v>
      </c>
      <c r="P374" s="71">
        <v>51.308869820463478</v>
      </c>
      <c r="Q374" s="71">
        <v>6.8102112803689501</v>
      </c>
      <c r="R374" s="71">
        <v>0</v>
      </c>
      <c r="S374" s="71">
        <v>11.35077572608</v>
      </c>
      <c r="T374" s="72"/>
      <c r="U374" s="71">
        <v>17527341</v>
      </c>
      <c r="V374" s="71">
        <v>2198</v>
      </c>
      <c r="W374" s="71">
        <v>80</v>
      </c>
      <c r="X374" s="71">
        <v>28022</v>
      </c>
      <c r="Y374" s="71">
        <v>36355</v>
      </c>
      <c r="Z374" s="71">
        <v>51216</v>
      </c>
      <c r="AA374" s="71">
        <v>10310</v>
      </c>
      <c r="AB374" s="71">
        <v>89319</v>
      </c>
      <c r="AC374" s="71">
        <v>0</v>
      </c>
      <c r="AD374" s="71">
        <v>11.35077572608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3.99</v>
      </c>
      <c r="BJ374" s="71">
        <v>73.67</v>
      </c>
      <c r="BK374" s="71">
        <v>0</v>
      </c>
      <c r="BL374" s="71">
        <v>18.608000000000001</v>
      </c>
      <c r="BM374" s="71">
        <v>0</v>
      </c>
      <c r="BN374" s="72"/>
      <c r="BO374" s="71">
        <v>0</v>
      </c>
      <c r="BP374" s="71">
        <v>1</v>
      </c>
      <c r="BQ374" s="71">
        <v>7</v>
      </c>
      <c r="BR374" s="71">
        <v>0</v>
      </c>
      <c r="BS374" s="71">
        <v>3</v>
      </c>
      <c r="BT374" s="71">
        <v>0</v>
      </c>
      <c r="BU374"/>
      <c r="BV374" s="70">
        <v>84.597999999999999</v>
      </c>
      <c r="BW374" s="70">
        <v>0</v>
      </c>
      <c r="BX374" s="70">
        <v>11.67</v>
      </c>
      <c r="BY374" s="70">
        <v>0</v>
      </c>
      <c r="BZ374" s="70">
        <v>0</v>
      </c>
      <c r="CA374" s="70">
        <v>0</v>
      </c>
      <c r="CB374" s="70">
        <v>0</v>
      </c>
      <c r="CC374" s="70">
        <v>0</v>
      </c>
      <c r="CD374" s="70">
        <v>0</v>
      </c>
    </row>
    <row r="375" spans="1:82">
      <c r="A375" s="70" t="s">
        <v>2122</v>
      </c>
      <c r="B375" s="70">
        <v>418</v>
      </c>
      <c r="C375" s="70">
        <v>10</v>
      </c>
      <c r="D375" s="70">
        <v>25</v>
      </c>
      <c r="E375" s="70">
        <v>2013</v>
      </c>
      <c r="F375" s="70" t="s">
        <v>180</v>
      </c>
      <c r="G375" s="70" t="s">
        <v>2112</v>
      </c>
      <c r="H375" s="70" t="s">
        <v>2113</v>
      </c>
      <c r="I375" s="148"/>
      <c r="J375" s="71">
        <v>136.52681854779101</v>
      </c>
      <c r="K375" s="71">
        <v>4.4319653589942343</v>
      </c>
      <c r="L375" s="71">
        <v>3.374739485729898</v>
      </c>
      <c r="M375" s="71">
        <v>138.34915860158989</v>
      </c>
      <c r="N375" s="71">
        <v>132.6888426356139</v>
      </c>
      <c r="O375" s="71">
        <v>95.319184554120895</v>
      </c>
      <c r="P375" s="71">
        <v>51.68703047907421</v>
      </c>
      <c r="Q375" s="71">
        <v>6.9115824059576303</v>
      </c>
      <c r="R375" s="71">
        <v>0</v>
      </c>
      <c r="S375" s="71">
        <v>6.6342980983200004</v>
      </c>
      <c r="T375" s="72"/>
      <c r="U375" s="71">
        <v>17242536</v>
      </c>
      <c r="V375" s="71">
        <v>2198</v>
      </c>
      <c r="W375" s="71">
        <v>80</v>
      </c>
      <c r="X375" s="71">
        <v>28022</v>
      </c>
      <c r="Y375" s="71">
        <v>36692</v>
      </c>
      <c r="Z375" s="71">
        <v>52080</v>
      </c>
      <c r="AA375" s="71">
        <v>10347</v>
      </c>
      <c r="AB375" s="71">
        <v>89349</v>
      </c>
      <c r="AC375" s="71">
        <v>0</v>
      </c>
      <c r="AD375" s="71">
        <v>6.6342980983200004</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5.15</v>
      </c>
      <c r="BJ375" s="71">
        <v>84.06</v>
      </c>
      <c r="BK375" s="71">
        <v>0</v>
      </c>
      <c r="BL375" s="71">
        <v>19.825000000000003</v>
      </c>
      <c r="BM375" s="71">
        <v>0</v>
      </c>
      <c r="BN375" s="72"/>
      <c r="BO375" s="71">
        <v>0</v>
      </c>
      <c r="BP375" s="71">
        <v>1</v>
      </c>
      <c r="BQ375" s="71">
        <v>8</v>
      </c>
      <c r="BR375" s="71">
        <v>0</v>
      </c>
      <c r="BS375" s="71">
        <v>3</v>
      </c>
      <c r="BT375" s="71">
        <v>0</v>
      </c>
      <c r="BU375"/>
      <c r="BV375" s="70">
        <v>97.513999999999996</v>
      </c>
      <c r="BW375" s="70">
        <v>0</v>
      </c>
      <c r="BX375" s="70">
        <v>11.521000000000001</v>
      </c>
      <c r="BY375" s="70">
        <v>0</v>
      </c>
      <c r="BZ375" s="70">
        <v>0</v>
      </c>
      <c r="CA375" s="70">
        <v>0</v>
      </c>
      <c r="CB375" s="70">
        <v>0</v>
      </c>
      <c r="CC375" s="70">
        <v>0</v>
      </c>
      <c r="CD375" s="70">
        <v>0</v>
      </c>
    </row>
    <row r="376" spans="1:82">
      <c r="A376" s="70" t="s">
        <v>2123</v>
      </c>
      <c r="B376" s="70">
        <v>419</v>
      </c>
      <c r="C376" s="70">
        <v>11</v>
      </c>
      <c r="D376" s="70">
        <v>25</v>
      </c>
      <c r="E376" s="70">
        <v>2014</v>
      </c>
      <c r="F376" s="70" t="s">
        <v>181</v>
      </c>
      <c r="G376" s="70" t="s">
        <v>2112</v>
      </c>
      <c r="H376" s="70" t="s">
        <v>2113</v>
      </c>
      <c r="I376" s="148"/>
      <c r="J376" s="71">
        <v>135.0249139874382</v>
      </c>
      <c r="K376" s="71">
        <v>4.4515711573825358</v>
      </c>
      <c r="L376" s="71">
        <v>2.6489870825031501</v>
      </c>
      <c r="M376" s="71">
        <v>136.98356607220481</v>
      </c>
      <c r="N376" s="71">
        <v>116.8147628607135</v>
      </c>
      <c r="O376" s="71">
        <v>91.612842543115562</v>
      </c>
      <c r="P376" s="71">
        <v>52.528123282074347</v>
      </c>
      <c r="Q376" s="71">
        <v>6.63518516472248</v>
      </c>
      <c r="R376" s="71">
        <v>0</v>
      </c>
      <c r="S376" s="71">
        <v>7.9142626291199996</v>
      </c>
      <c r="T376" s="72"/>
      <c r="U376" s="71">
        <v>18949922</v>
      </c>
      <c r="V376" s="71">
        <v>1942</v>
      </c>
      <c r="W376" s="71">
        <v>59</v>
      </c>
      <c r="X376" s="71">
        <v>30390</v>
      </c>
      <c r="Y376" s="71">
        <v>37180</v>
      </c>
      <c r="Z376" s="71">
        <v>52719</v>
      </c>
      <c r="AA376" s="71">
        <v>10461</v>
      </c>
      <c r="AB376" s="71">
        <v>89402</v>
      </c>
      <c r="AC376" s="71">
        <v>0</v>
      </c>
      <c r="AD376" s="71">
        <v>7.9142626291199996</v>
      </c>
      <c r="AE376" s="72"/>
      <c r="AF376" s="71"/>
      <c r="AG376" s="71"/>
      <c r="AH376" s="71"/>
      <c r="AI376" s="71"/>
      <c r="AJ376" s="71"/>
      <c r="AK376" s="71"/>
      <c r="AL376" s="71"/>
      <c r="AM376" s="71"/>
      <c r="AN376" s="71"/>
      <c r="AO376" s="71"/>
      <c r="AP376" s="71"/>
      <c r="AQ376" s="72"/>
      <c r="AR376" s="71">
        <v>1916</v>
      </c>
      <c r="AS376" s="71">
        <v>240</v>
      </c>
      <c r="AT376" s="71">
        <v>0</v>
      </c>
      <c r="AU376" s="71">
        <v>0</v>
      </c>
      <c r="AV376" s="71">
        <v>0</v>
      </c>
      <c r="AW376" s="71">
        <v>0</v>
      </c>
      <c r="AX376" s="71"/>
      <c r="AY376" s="72"/>
      <c r="AZ376" s="71">
        <v>7497.1</v>
      </c>
      <c r="BA376" s="71">
        <v>15252.4</v>
      </c>
      <c r="BB376" s="71">
        <v>0</v>
      </c>
      <c r="BC376" s="71">
        <v>0</v>
      </c>
      <c r="BD376" s="71">
        <v>0</v>
      </c>
      <c r="BE376" s="71">
        <v>0</v>
      </c>
      <c r="BF376" s="71"/>
      <c r="BG376" s="72"/>
      <c r="BH376" s="71">
        <v>0</v>
      </c>
      <c r="BI376" s="71">
        <v>4.056</v>
      </c>
      <c r="BJ376" s="71">
        <v>82.247</v>
      </c>
      <c r="BK376" s="71">
        <v>0</v>
      </c>
      <c r="BL376" s="71">
        <v>19.64</v>
      </c>
      <c r="BM376" s="71">
        <v>0</v>
      </c>
      <c r="BN376" s="72"/>
      <c r="BO376" s="71">
        <v>0</v>
      </c>
      <c r="BP376" s="71">
        <v>1</v>
      </c>
      <c r="BQ376" s="71">
        <v>8</v>
      </c>
      <c r="BR376" s="71">
        <v>0</v>
      </c>
      <c r="BS376" s="71">
        <v>3</v>
      </c>
      <c r="BT376" s="71">
        <v>0</v>
      </c>
      <c r="BU376"/>
      <c r="BV376" s="70">
        <v>94.484999999999999</v>
      </c>
      <c r="BW376" s="70">
        <v>0</v>
      </c>
      <c r="BX376" s="70">
        <v>11.458</v>
      </c>
      <c r="BY376" s="70">
        <v>0</v>
      </c>
      <c r="BZ376" s="70">
        <v>0</v>
      </c>
      <c r="CA376" s="70">
        <v>0</v>
      </c>
      <c r="CB376" s="70">
        <v>0</v>
      </c>
      <c r="CC376" s="70">
        <v>0</v>
      </c>
      <c r="CD376" s="70">
        <v>0</v>
      </c>
    </row>
    <row r="377" spans="1:82">
      <c r="A377" s="70" t="s">
        <v>2124</v>
      </c>
      <c r="B377" s="70">
        <v>420</v>
      </c>
      <c r="C377" s="70">
        <v>12</v>
      </c>
      <c r="D377" s="70">
        <v>25</v>
      </c>
      <c r="E377" s="70">
        <v>2015</v>
      </c>
      <c r="F377" s="70" t="s">
        <v>182</v>
      </c>
      <c r="G377" s="70" t="s">
        <v>2112</v>
      </c>
      <c r="H377" s="70" t="s">
        <v>2113</v>
      </c>
      <c r="I377" s="148"/>
      <c r="J377" s="71">
        <v>115.3381459403578</v>
      </c>
      <c r="K377" s="71">
        <v>4.2518204063980791</v>
      </c>
      <c r="L377" s="71">
        <v>2.9206052996153282</v>
      </c>
      <c r="M377" s="71">
        <v>143.54654229271</v>
      </c>
      <c r="N377" s="71">
        <v>117.61379593781309</v>
      </c>
      <c r="O377" s="71">
        <v>91.352317178084817</v>
      </c>
      <c r="P377" s="71">
        <v>52.840989563917418</v>
      </c>
      <c r="Q377" s="71">
        <v>6.5079151454134196</v>
      </c>
      <c r="R377" s="71">
        <v>0</v>
      </c>
      <c r="S377" s="71">
        <v>8.0949640692500022</v>
      </c>
      <c r="T377" s="72"/>
      <c r="U377" s="71">
        <v>17382935</v>
      </c>
      <c r="V377" s="71">
        <v>1942</v>
      </c>
      <c r="W377" s="71">
        <v>59</v>
      </c>
      <c r="X377" s="71">
        <v>30390</v>
      </c>
      <c r="Y377" s="71">
        <v>37793</v>
      </c>
      <c r="Z377" s="71">
        <v>53075</v>
      </c>
      <c r="AA377" s="71">
        <v>10515</v>
      </c>
      <c r="AB377" s="71">
        <v>89574</v>
      </c>
      <c r="AC377" s="71">
        <v>0</v>
      </c>
      <c r="AD377" s="71">
        <v>8.0949640692500022</v>
      </c>
      <c r="AE377" s="72"/>
      <c r="AF377" s="71">
        <v>131638721.7678403</v>
      </c>
      <c r="AG377" s="71">
        <v>3511391.9966793661</v>
      </c>
      <c r="AH377" s="71">
        <v>615162.92048625706</v>
      </c>
      <c r="AI377" s="71">
        <v>214901642.91886029</v>
      </c>
      <c r="AJ377" s="71">
        <v>177841894.886096</v>
      </c>
      <c r="AK377" s="71">
        <v>0</v>
      </c>
      <c r="AL377" s="71">
        <v>0</v>
      </c>
      <c r="AM377" s="71">
        <v>12275740.95120218</v>
      </c>
      <c r="AN377" s="71">
        <v>0</v>
      </c>
      <c r="AO377" s="71">
        <v>0</v>
      </c>
      <c r="AP377" s="71">
        <v>540784555.44116437</v>
      </c>
      <c r="AQ377" s="72"/>
      <c r="AR377" s="71">
        <v>2134</v>
      </c>
      <c r="AS377" s="71">
        <v>342</v>
      </c>
      <c r="AT377" s="71">
        <v>0</v>
      </c>
      <c r="AU377" s="71">
        <v>0</v>
      </c>
      <c r="AV377" s="71">
        <v>0</v>
      </c>
      <c r="AW377" s="71">
        <v>0</v>
      </c>
      <c r="AX377" s="71"/>
      <c r="AY377" s="72"/>
      <c r="AZ377" s="71">
        <v>8509.2000000000007</v>
      </c>
      <c r="BA377" s="71">
        <v>23058.400000000001</v>
      </c>
      <c r="BB377" s="71">
        <v>0</v>
      </c>
      <c r="BC377" s="71">
        <v>0</v>
      </c>
      <c r="BD377" s="71">
        <v>0</v>
      </c>
      <c r="BE377" s="71">
        <v>0</v>
      </c>
      <c r="BF377" s="71"/>
      <c r="BG377" s="72"/>
      <c r="BH377" s="71">
        <v>0</v>
      </c>
      <c r="BI377" s="71">
        <v>0</v>
      </c>
      <c r="BJ377" s="71">
        <v>82.643000000000001</v>
      </c>
      <c r="BK377" s="71">
        <v>0</v>
      </c>
      <c r="BL377" s="71">
        <v>20.234999999999999</v>
      </c>
      <c r="BM377" s="71">
        <v>0</v>
      </c>
      <c r="BN377" s="72"/>
      <c r="BO377" s="71">
        <v>0</v>
      </c>
      <c r="BP377" s="71">
        <v>0</v>
      </c>
      <c r="BQ377" s="71">
        <v>9</v>
      </c>
      <c r="BR377" s="71">
        <v>0</v>
      </c>
      <c r="BS377" s="71">
        <v>3</v>
      </c>
      <c r="BT377" s="71">
        <v>0</v>
      </c>
      <c r="BU377"/>
      <c r="BV377" s="70">
        <v>90.777000000000001</v>
      </c>
      <c r="BW377" s="70">
        <v>0</v>
      </c>
      <c r="BX377" s="70">
        <v>12.101000000000001</v>
      </c>
      <c r="BY377" s="70">
        <v>0</v>
      </c>
      <c r="BZ377" s="70">
        <v>0</v>
      </c>
      <c r="CA377" s="70">
        <v>0</v>
      </c>
      <c r="CB377" s="70">
        <v>0</v>
      </c>
      <c r="CC377" s="70">
        <v>0</v>
      </c>
      <c r="CD377" s="70">
        <v>0</v>
      </c>
    </row>
    <row r="378" spans="1:82">
      <c r="A378" s="70" t="s">
        <v>2125</v>
      </c>
      <c r="B378" s="70">
        <v>421</v>
      </c>
      <c r="C378" s="70">
        <v>13</v>
      </c>
      <c r="D378" s="70">
        <v>25</v>
      </c>
      <c r="E378" s="70">
        <v>2016</v>
      </c>
      <c r="F378" s="70" t="s">
        <v>155</v>
      </c>
      <c r="G378" s="70" t="s">
        <v>2112</v>
      </c>
      <c r="H378" s="70" t="s">
        <v>2113</v>
      </c>
      <c r="I378" s="148"/>
      <c r="J378" s="71">
        <v>134.90531491074205</v>
      </c>
      <c r="K378" s="71">
        <v>4.2466768620412827</v>
      </c>
      <c r="L378" s="71">
        <v>3.4219871763451613</v>
      </c>
      <c r="M378" s="71">
        <v>125.62686367094102</v>
      </c>
      <c r="N378" s="71">
        <v>105.52639499527656</v>
      </c>
      <c r="O378" s="71">
        <v>90.977508051725479</v>
      </c>
      <c r="P378" s="71">
        <v>51.88629153383441</v>
      </c>
      <c r="Q378" s="71">
        <v>6.3535628013085352</v>
      </c>
      <c r="R378" s="71">
        <v>0</v>
      </c>
      <c r="S378" s="71">
        <v>9.2710215415999997</v>
      </c>
      <c r="T378" s="72"/>
      <c r="U378" s="71">
        <v>21256394</v>
      </c>
      <c r="V378" s="71">
        <v>1942</v>
      </c>
      <c r="W378" s="71">
        <v>59</v>
      </c>
      <c r="X378" s="71">
        <v>30390</v>
      </c>
      <c r="Y378" s="71">
        <v>38551</v>
      </c>
      <c r="Z378" s="71">
        <v>53507</v>
      </c>
      <c r="AA378" s="71">
        <v>10679</v>
      </c>
      <c r="AB378" s="71">
        <v>89953</v>
      </c>
      <c r="AC378" s="71">
        <v>0</v>
      </c>
      <c r="AD378" s="71">
        <v>9.2710215415999997</v>
      </c>
      <c r="AE378" s="72"/>
      <c r="AF378" s="71">
        <v>156895200.27061221</v>
      </c>
      <c r="AG378" s="71">
        <v>3375619.3165246048</v>
      </c>
      <c r="AH378" s="71">
        <v>535617.11775774846</v>
      </c>
      <c r="AI378" s="71">
        <v>200727654.0774546</v>
      </c>
      <c r="AJ378" s="71">
        <v>154654925.3251352</v>
      </c>
      <c r="AK378" s="71">
        <v>0</v>
      </c>
      <c r="AL378" s="71">
        <v>0</v>
      </c>
      <c r="AM378" s="71">
        <v>12337258.710154651</v>
      </c>
      <c r="AN378" s="71">
        <v>0</v>
      </c>
      <c r="AO378" s="71">
        <v>0</v>
      </c>
      <c r="AP378" s="71">
        <v>528526274.81763899</v>
      </c>
      <c r="AQ378" s="72"/>
      <c r="AR378" s="71">
        <v>2380</v>
      </c>
      <c r="AS378" s="71">
        <v>413</v>
      </c>
      <c r="AT378" s="71">
        <v>0</v>
      </c>
      <c r="AU378" s="71">
        <v>0</v>
      </c>
      <c r="AV378" s="71">
        <v>0</v>
      </c>
      <c r="AW378" s="71">
        <v>0</v>
      </c>
      <c r="AX378" s="71"/>
      <c r="AY378" s="72"/>
      <c r="AZ378" s="71">
        <v>9654.9</v>
      </c>
      <c r="BA378" s="71">
        <v>26762.3</v>
      </c>
      <c r="BB378" s="71">
        <v>0</v>
      </c>
      <c r="BC378" s="71">
        <v>0</v>
      </c>
      <c r="BD378" s="71">
        <v>0</v>
      </c>
      <c r="BE378" s="71">
        <v>0</v>
      </c>
      <c r="BF378" s="71"/>
      <c r="BG378" s="72"/>
      <c r="BH378" s="71">
        <v>0</v>
      </c>
      <c r="BI378" s="71">
        <v>0</v>
      </c>
      <c r="BJ378" s="71">
        <v>94.435000000000002</v>
      </c>
      <c r="BK378" s="71">
        <v>0</v>
      </c>
      <c r="BL378" s="71">
        <v>19.818999999999999</v>
      </c>
      <c r="BM378" s="71">
        <v>0</v>
      </c>
      <c r="BN378" s="72"/>
      <c r="BO378" s="71">
        <v>0</v>
      </c>
      <c r="BP378" s="71">
        <v>0</v>
      </c>
      <c r="BQ378" s="71">
        <v>12</v>
      </c>
      <c r="BR378" s="71">
        <v>0</v>
      </c>
      <c r="BS378" s="71">
        <v>3</v>
      </c>
      <c r="BT378" s="71">
        <v>0</v>
      </c>
      <c r="BU378"/>
      <c r="BV378" s="70">
        <v>102.35899999999999</v>
      </c>
      <c r="BW378" s="70">
        <v>0</v>
      </c>
      <c r="BX378" s="70">
        <v>11.895</v>
      </c>
      <c r="BY378" s="70">
        <v>0</v>
      </c>
      <c r="BZ378" s="70">
        <v>0</v>
      </c>
      <c r="CA378" s="70">
        <v>0</v>
      </c>
      <c r="CB378" s="70">
        <v>0</v>
      </c>
      <c r="CC378" s="70">
        <v>0</v>
      </c>
      <c r="CD378" s="70">
        <v>0</v>
      </c>
    </row>
    <row r="379" spans="1:82">
      <c r="A379" s="70" t="s">
        <v>2126</v>
      </c>
      <c r="B379" s="70">
        <v>422</v>
      </c>
      <c r="C379" s="70">
        <v>14</v>
      </c>
      <c r="D379" s="70">
        <v>25</v>
      </c>
      <c r="E379" s="70">
        <v>2017</v>
      </c>
      <c r="F379" s="70" t="s">
        <v>156</v>
      </c>
      <c r="G379" s="70" t="s">
        <v>2112</v>
      </c>
      <c r="H379" s="70" t="s">
        <v>2113</v>
      </c>
      <c r="I379" s="148"/>
      <c r="J379" s="71">
        <v>101.0729255413957</v>
      </c>
      <c r="K379" s="71">
        <v>4.4235803962135529</v>
      </c>
      <c r="L379" s="71">
        <v>2.9937716282813192</v>
      </c>
      <c r="M379" s="71">
        <v>121.17262260994949</v>
      </c>
      <c r="N379" s="71">
        <v>116.17526645211366</v>
      </c>
      <c r="O379" s="71">
        <v>90.029859480821472</v>
      </c>
      <c r="P379" s="71">
        <v>52.339737278719149</v>
      </c>
      <c r="Q379" s="71">
        <v>6.1600877974286199</v>
      </c>
      <c r="R379" s="71">
        <v>0</v>
      </c>
      <c r="S379" s="71">
        <v>10.768395271999998</v>
      </c>
      <c r="T379" s="72"/>
      <c r="U379" s="71">
        <v>17310802</v>
      </c>
      <c r="V379" s="71">
        <v>1942</v>
      </c>
      <c r="W379" s="71">
        <v>59</v>
      </c>
      <c r="X379" s="71">
        <v>30390</v>
      </c>
      <c r="Y379" s="71">
        <v>39223</v>
      </c>
      <c r="Z379" s="71">
        <v>53828</v>
      </c>
      <c r="AA379" s="71">
        <v>10841</v>
      </c>
      <c r="AB379" s="71">
        <v>90188</v>
      </c>
      <c r="AC379" s="71">
        <v>0</v>
      </c>
      <c r="AD379" s="71">
        <v>10.768395271999999</v>
      </c>
      <c r="AE379" s="72"/>
      <c r="AF379" s="71">
        <v>120423457.6295138</v>
      </c>
      <c r="AG379" s="71">
        <v>3502572.0829939661</v>
      </c>
      <c r="AH379" s="71">
        <v>640190.98375366151</v>
      </c>
      <c r="AI379" s="71">
        <v>201196440.93090051</v>
      </c>
      <c r="AJ379" s="71">
        <v>170989515.65371919</v>
      </c>
      <c r="AK379" s="71">
        <v>0</v>
      </c>
      <c r="AL379" s="71">
        <v>0</v>
      </c>
      <c r="AM379" s="71">
        <v>12388844.369637599</v>
      </c>
      <c r="AN379" s="71">
        <v>0</v>
      </c>
      <c r="AO379" s="71">
        <v>0</v>
      </c>
      <c r="AP379" s="71">
        <v>509141021.65051872</v>
      </c>
      <c r="AQ379" s="72"/>
      <c r="AR379" s="71">
        <v>2542</v>
      </c>
      <c r="AS379" s="71">
        <v>472</v>
      </c>
      <c r="AT379" s="71">
        <v>0</v>
      </c>
      <c r="AU379" s="71">
        <v>0</v>
      </c>
      <c r="AV379" s="71">
        <v>0</v>
      </c>
      <c r="AW379" s="71">
        <v>0</v>
      </c>
      <c r="AX379" s="71"/>
      <c r="AY379" s="72"/>
      <c r="AZ379" s="71">
        <v>10376.4</v>
      </c>
      <c r="BA379" s="71">
        <v>29034.900000000009</v>
      </c>
      <c r="BB379" s="71">
        <v>0</v>
      </c>
      <c r="BC379" s="71">
        <v>0</v>
      </c>
      <c r="BD379" s="71">
        <v>0</v>
      </c>
      <c r="BE379" s="71">
        <v>0</v>
      </c>
      <c r="BF379" s="71"/>
      <c r="BG379" s="72"/>
      <c r="BH379" s="71">
        <v>0</v>
      </c>
      <c r="BI379" s="71">
        <v>0</v>
      </c>
      <c r="BJ379" s="71">
        <v>98.721000000000004</v>
      </c>
      <c r="BK379" s="71">
        <v>0</v>
      </c>
      <c r="BL379" s="71">
        <v>19.274999999999999</v>
      </c>
      <c r="BM379" s="71">
        <v>0</v>
      </c>
      <c r="BN379" s="72"/>
      <c r="BO379" s="71">
        <v>0</v>
      </c>
      <c r="BP379" s="71">
        <v>0</v>
      </c>
      <c r="BQ379" s="71">
        <v>12</v>
      </c>
      <c r="BR379" s="71">
        <v>0</v>
      </c>
      <c r="BS379" s="71">
        <v>3</v>
      </c>
      <c r="BT379" s="71">
        <v>0</v>
      </c>
      <c r="BU379"/>
      <c r="BV379" s="70">
        <v>106.432</v>
      </c>
      <c r="BW379" s="70">
        <v>0</v>
      </c>
      <c r="BX379" s="70">
        <v>11.564</v>
      </c>
      <c r="BY379" s="70">
        <v>0</v>
      </c>
      <c r="BZ379" s="70">
        <v>0</v>
      </c>
      <c r="CA379" s="70">
        <v>0</v>
      </c>
      <c r="CB379" s="70">
        <v>0</v>
      </c>
      <c r="CC379" s="70">
        <v>0</v>
      </c>
      <c r="CD379" s="70">
        <v>0</v>
      </c>
    </row>
    <row r="380" spans="1:82">
      <c r="A380" s="70" t="s">
        <v>2127</v>
      </c>
      <c r="B380" s="70">
        <v>423</v>
      </c>
      <c r="C380" s="70">
        <v>15</v>
      </c>
      <c r="D380" s="70">
        <v>25</v>
      </c>
      <c r="E380" s="70">
        <v>2018</v>
      </c>
      <c r="F380" s="70" t="s">
        <v>183</v>
      </c>
      <c r="G380" s="70" t="s">
        <v>2112</v>
      </c>
      <c r="H380" s="70" t="s">
        <v>2113</v>
      </c>
      <c r="I380" s="148"/>
      <c r="J380" s="71">
        <v>140.54253655212244</v>
      </c>
      <c r="K380" s="71">
        <v>4.1592888982159248</v>
      </c>
      <c r="L380" s="71">
        <v>2.8046162399712453</v>
      </c>
      <c r="M380" s="71">
        <v>119.80018628485206</v>
      </c>
      <c r="N380" s="71">
        <v>111.38378998307802</v>
      </c>
      <c r="O380" s="71">
        <v>88.799550605308951</v>
      </c>
      <c r="P380" s="71">
        <v>52.320623053331374</v>
      </c>
      <c r="Q380" s="71">
        <v>5.7226554458981802</v>
      </c>
      <c r="R380" s="71">
        <v>0</v>
      </c>
      <c r="S380" s="71">
        <v>11.707815014279999</v>
      </c>
      <c r="T380" s="72"/>
      <c r="U380" s="71">
        <v>25610502</v>
      </c>
      <c r="V380" s="71">
        <v>1942</v>
      </c>
      <c r="W380" s="71">
        <v>59</v>
      </c>
      <c r="X380" s="71">
        <v>30390</v>
      </c>
      <c r="Y380" s="71">
        <v>39910</v>
      </c>
      <c r="Z380" s="71">
        <v>54109</v>
      </c>
      <c r="AA380" s="71">
        <v>10946</v>
      </c>
      <c r="AB380" s="71">
        <v>90290</v>
      </c>
      <c r="AC380" s="71">
        <v>0</v>
      </c>
      <c r="AD380" s="71">
        <v>11.707815014279999</v>
      </c>
      <c r="AE380" s="72"/>
      <c r="AF380" s="71">
        <v>170472105.11018789</v>
      </c>
      <c r="AG380" s="71">
        <v>3163031.4350637649</v>
      </c>
      <c r="AH380" s="71">
        <v>611015.10297553532</v>
      </c>
      <c r="AI380" s="71">
        <v>196061281.1856927</v>
      </c>
      <c r="AJ380" s="71">
        <v>174856942.17013389</v>
      </c>
      <c r="AK380" s="71">
        <v>0</v>
      </c>
      <c r="AL380" s="71">
        <v>0</v>
      </c>
      <c r="AM380" s="71">
        <v>12428518.786154769</v>
      </c>
      <c r="AN380" s="71">
        <v>0</v>
      </c>
      <c r="AO380" s="71">
        <v>0</v>
      </c>
      <c r="AP380" s="71">
        <v>557592893.79020858</v>
      </c>
      <c r="AQ380" s="72"/>
      <c r="AR380" s="71">
        <v>2697</v>
      </c>
      <c r="AS380" s="71">
        <v>529</v>
      </c>
      <c r="AT380" s="71">
        <v>0</v>
      </c>
      <c r="AU380" s="71">
        <v>0</v>
      </c>
      <c r="AV380" s="71">
        <v>0</v>
      </c>
      <c r="AW380" s="71">
        <v>0</v>
      </c>
      <c r="AX380" s="71"/>
      <c r="AY380" s="72"/>
      <c r="AZ380" s="71">
        <v>11146.8</v>
      </c>
      <c r="BA380" s="71">
        <v>31338.799999999999</v>
      </c>
      <c r="BB380" s="71">
        <v>0</v>
      </c>
      <c r="BC380" s="71">
        <v>0</v>
      </c>
      <c r="BD380" s="71">
        <v>0</v>
      </c>
      <c r="BE380" s="71">
        <v>0</v>
      </c>
      <c r="BF380" s="71"/>
      <c r="BG380" s="72"/>
      <c r="BH380" s="71">
        <v>0</v>
      </c>
      <c r="BI380" s="71">
        <v>0</v>
      </c>
      <c r="BJ380" s="71">
        <v>99.081999999999994</v>
      </c>
      <c r="BK380" s="71">
        <v>0</v>
      </c>
      <c r="BL380" s="71">
        <v>19.385999999999999</v>
      </c>
      <c r="BM380" s="71">
        <v>0</v>
      </c>
      <c r="BN380" s="72"/>
      <c r="BO380" s="71">
        <v>0</v>
      </c>
      <c r="BP380" s="71">
        <v>0</v>
      </c>
      <c r="BQ380" s="71">
        <v>13</v>
      </c>
      <c r="BR380" s="71">
        <v>0</v>
      </c>
      <c r="BS380" s="71">
        <v>3</v>
      </c>
      <c r="BT380" s="71">
        <v>0</v>
      </c>
      <c r="BU380"/>
      <c r="BV380" s="70">
        <v>106.73699999999999</v>
      </c>
      <c r="BW380" s="70">
        <v>0</v>
      </c>
      <c r="BX380" s="70">
        <v>11.731</v>
      </c>
      <c r="BY380" s="70">
        <v>0</v>
      </c>
      <c r="BZ380" s="70">
        <v>0</v>
      </c>
      <c r="CA380" s="70">
        <v>0</v>
      </c>
      <c r="CB380" s="70">
        <v>0</v>
      </c>
      <c r="CC380" s="70">
        <v>0</v>
      </c>
      <c r="CD380" s="70">
        <v>0</v>
      </c>
    </row>
    <row r="381" spans="1:82">
      <c r="A381" s="70" t="s">
        <v>2128</v>
      </c>
      <c r="B381" s="70">
        <v>424</v>
      </c>
      <c r="C381" s="70">
        <v>16</v>
      </c>
      <c r="D381" s="70">
        <v>25</v>
      </c>
      <c r="E381" s="70">
        <v>2019</v>
      </c>
      <c r="F381" s="70" t="s">
        <v>158</v>
      </c>
      <c r="G381" s="70" t="s">
        <v>2112</v>
      </c>
      <c r="H381" s="70" t="s">
        <v>2113</v>
      </c>
      <c r="I381" s="148"/>
      <c r="J381" s="71">
        <v>131.39199353204651</v>
      </c>
      <c r="K381" s="71">
        <v>3.6719712431892764</v>
      </c>
      <c r="L381" s="71">
        <v>2.8282256645423742</v>
      </c>
      <c r="M381" s="71">
        <v>113.43316803372399</v>
      </c>
      <c r="N381" s="71">
        <v>98.263296482339868</v>
      </c>
      <c r="O381" s="71">
        <v>86.463587368356798</v>
      </c>
      <c r="P381" s="71">
        <v>53.076394977141703</v>
      </c>
      <c r="Q381" s="71">
        <v>5.5753949153590003</v>
      </c>
      <c r="R381" s="71">
        <v>0</v>
      </c>
      <c r="S381" s="71">
        <v>9.3594693057599994</v>
      </c>
      <c r="T381" s="72"/>
      <c r="U381" s="71">
        <v>25023247</v>
      </c>
      <c r="V381" s="71">
        <v>1942</v>
      </c>
      <c r="W381" s="71">
        <v>59</v>
      </c>
      <c r="X381" s="71">
        <v>30390</v>
      </c>
      <c r="Y381" s="71">
        <v>40501</v>
      </c>
      <c r="Z381" s="71">
        <v>54132</v>
      </c>
      <c r="AA381" s="71">
        <v>11021</v>
      </c>
      <c r="AB381" s="71">
        <v>90348</v>
      </c>
      <c r="AC381" s="71">
        <v>0</v>
      </c>
      <c r="AD381" s="71">
        <v>9.3594693057599994</v>
      </c>
      <c r="AE381" s="72"/>
      <c r="AF381" s="71">
        <v>162922216.52377129</v>
      </c>
      <c r="AG381" s="71">
        <v>2953737.03050547</v>
      </c>
      <c r="AH381" s="71">
        <v>647866.45477664983</v>
      </c>
      <c r="AI381" s="71">
        <v>193384149.7879574</v>
      </c>
      <c r="AJ381" s="71">
        <v>156049786.63771251</v>
      </c>
      <c r="AK381" s="71">
        <v>0</v>
      </c>
      <c r="AL381" s="71">
        <v>0</v>
      </c>
      <c r="AM381" s="71">
        <v>12304717.460620144</v>
      </c>
      <c r="AN381" s="71">
        <v>0</v>
      </c>
      <c r="AO381" s="71">
        <v>0</v>
      </c>
      <c r="AP381" s="71">
        <v>528262473.89534342</v>
      </c>
      <c r="AQ381" s="72"/>
      <c r="AR381" s="71">
        <v>2836</v>
      </c>
      <c r="AS381" s="71">
        <v>587</v>
      </c>
      <c r="AT381" s="71">
        <v>0</v>
      </c>
      <c r="AU381" s="71">
        <v>0</v>
      </c>
      <c r="AV381" s="71">
        <v>0</v>
      </c>
      <c r="AW381" s="71">
        <v>0</v>
      </c>
      <c r="AX381" s="71"/>
      <c r="AY381" s="72"/>
      <c r="AZ381" s="71">
        <v>11775.19999999999</v>
      </c>
      <c r="BA381" s="71">
        <v>38141.800000000003</v>
      </c>
      <c r="BB381" s="71">
        <v>0</v>
      </c>
      <c r="BC381" s="71">
        <v>0</v>
      </c>
      <c r="BD381" s="71">
        <v>0</v>
      </c>
      <c r="BE381" s="71">
        <v>0</v>
      </c>
      <c r="BF381" s="71"/>
      <c r="BG381" s="72"/>
      <c r="BH381" s="71">
        <v>0</v>
      </c>
      <c r="BI381" s="71">
        <v>0</v>
      </c>
      <c r="BJ381" s="71">
        <v>96.878</v>
      </c>
      <c r="BK381" s="71">
        <v>0</v>
      </c>
      <c r="BL381" s="71">
        <v>20.271999999999998</v>
      </c>
      <c r="BM381" s="71">
        <v>0</v>
      </c>
      <c r="BN381" s="72"/>
      <c r="BO381" s="71">
        <v>0</v>
      </c>
      <c r="BP381" s="71">
        <v>0</v>
      </c>
      <c r="BQ381" s="71">
        <v>14</v>
      </c>
      <c r="BR381" s="71">
        <v>0</v>
      </c>
      <c r="BS381" s="71">
        <v>3</v>
      </c>
      <c r="BT381" s="71">
        <v>0</v>
      </c>
      <c r="BU381"/>
      <c r="BV381" s="70">
        <v>104.60599999999999</v>
      </c>
      <c r="BW381" s="70">
        <v>0</v>
      </c>
      <c r="BX381" s="70">
        <v>12.544</v>
      </c>
      <c r="BY381" s="70">
        <v>0</v>
      </c>
      <c r="BZ381" s="70">
        <v>0</v>
      </c>
      <c r="CA381" s="70">
        <v>0</v>
      </c>
      <c r="CB381" s="70">
        <v>0</v>
      </c>
      <c r="CC381" s="70">
        <v>0</v>
      </c>
      <c r="CD381" s="70">
        <v>0</v>
      </c>
    </row>
    <row r="382" spans="1:82">
      <c r="A382" s="70" t="s">
        <v>2129</v>
      </c>
      <c r="B382" s="70">
        <v>425</v>
      </c>
      <c r="C382" s="70">
        <v>17</v>
      </c>
      <c r="D382" s="70">
        <v>25</v>
      </c>
      <c r="E382" s="70">
        <v>2020</v>
      </c>
      <c r="F382" s="70" t="s">
        <v>159</v>
      </c>
      <c r="G382" s="70" t="s">
        <v>2112</v>
      </c>
      <c r="H382" s="70" t="s">
        <v>2113</v>
      </c>
      <c r="I382" s="148"/>
      <c r="J382" s="71">
        <v>148.1917861597743</v>
      </c>
      <c r="K382" s="71">
        <v>4.1605708715676482</v>
      </c>
      <c r="L382" s="71">
        <v>4.7035833696349947</v>
      </c>
      <c r="M382" s="71">
        <v>110.07757503352279</v>
      </c>
      <c r="N382" s="71">
        <v>103.90226047663612</v>
      </c>
      <c r="O382" s="71">
        <v>76.314101839477459</v>
      </c>
      <c r="P382" s="71">
        <v>49.858679003005065</v>
      </c>
      <c r="Q382" s="71">
        <v>5.33335119577269</v>
      </c>
      <c r="R382" s="71">
        <v>0</v>
      </c>
      <c r="S382" s="71">
        <v>6.1956132451599997</v>
      </c>
      <c r="T382" s="72"/>
      <c r="U382" s="71">
        <v>26530902</v>
      </c>
      <c r="V382" s="71">
        <v>2009</v>
      </c>
      <c r="W382" s="71">
        <v>100</v>
      </c>
      <c r="X382" s="71">
        <v>32549</v>
      </c>
      <c r="Y382" s="71">
        <v>41124</v>
      </c>
      <c r="Z382" s="71">
        <v>54532</v>
      </c>
      <c r="AA382" s="71">
        <v>11004</v>
      </c>
      <c r="AB382" s="71">
        <v>90456</v>
      </c>
      <c r="AC382" s="71">
        <v>0</v>
      </c>
      <c r="AD382" s="71">
        <v>6.1956132451599997</v>
      </c>
      <c r="AE382" s="72"/>
      <c r="AF382" s="71">
        <v>185940889.33920231</v>
      </c>
      <c r="AG382" s="71">
        <v>3173188.7801496312</v>
      </c>
      <c r="AH382" s="71">
        <v>1109238.8250319264</v>
      </c>
      <c r="AI382" s="71">
        <v>187944618.65557358</v>
      </c>
      <c r="AJ382" s="71">
        <v>178795576.3173894</v>
      </c>
      <c r="AK382" s="71"/>
      <c r="AL382" s="71"/>
      <c r="AM382" s="71">
        <v>11805512.987121062</v>
      </c>
      <c r="AN382" s="71"/>
      <c r="AO382" s="71"/>
      <c r="AP382" s="71">
        <v>568769024.90446794</v>
      </c>
      <c r="AQ382" s="72"/>
      <c r="AR382" s="71">
        <v>2988</v>
      </c>
      <c r="AS382" s="71">
        <v>623</v>
      </c>
      <c r="AT382" s="71">
        <v>0</v>
      </c>
      <c r="AU382" s="71">
        <v>0</v>
      </c>
      <c r="AV382" s="71">
        <v>0</v>
      </c>
      <c r="AW382" s="71">
        <v>0</v>
      </c>
      <c r="AX382" s="71"/>
      <c r="AY382" s="72"/>
      <c r="AZ382" s="71">
        <v>12557.99999999998</v>
      </c>
      <c r="BA382" s="71">
        <v>40552.000000000007</v>
      </c>
      <c r="BB382" s="71">
        <v>0</v>
      </c>
      <c r="BC382" s="71">
        <v>0</v>
      </c>
      <c r="BD382" s="71">
        <v>0</v>
      </c>
      <c r="BE382" s="71">
        <v>0</v>
      </c>
      <c r="BF382" s="71"/>
      <c r="BG382" s="72"/>
      <c r="BH382" s="71">
        <v>0</v>
      </c>
      <c r="BI382" s="71">
        <v>0</v>
      </c>
      <c r="BJ382" s="71">
        <v>90.623000000000005</v>
      </c>
      <c r="BK382" s="71">
        <v>0</v>
      </c>
      <c r="BL382" s="71">
        <v>17.698</v>
      </c>
      <c r="BM382" s="71">
        <v>0</v>
      </c>
      <c r="BN382" s="72"/>
      <c r="BO382" s="71">
        <v>0</v>
      </c>
      <c r="BP382" s="71">
        <v>0</v>
      </c>
      <c r="BQ382" s="71">
        <v>14</v>
      </c>
      <c r="BR382" s="71">
        <v>0</v>
      </c>
      <c r="BS382" s="71">
        <v>3</v>
      </c>
      <c r="BT382" s="71">
        <v>0</v>
      </c>
      <c r="BU382"/>
      <c r="BV382" s="70">
        <v>96.453000000000003</v>
      </c>
      <c r="BW382" s="70">
        <v>0</v>
      </c>
      <c r="BX382" s="70">
        <v>11.868</v>
      </c>
      <c r="BY382" s="70">
        <v>0</v>
      </c>
      <c r="BZ382" s="70">
        <v>0</v>
      </c>
      <c r="CA382" s="70">
        <v>0</v>
      </c>
      <c r="CB382" s="70">
        <v>0</v>
      </c>
      <c r="CC382" s="70">
        <v>0</v>
      </c>
      <c r="CD382" s="70">
        <v>0</v>
      </c>
    </row>
    <row r="383" spans="1:82">
      <c r="A383" s="70" t="s">
        <v>2130</v>
      </c>
      <c r="B383" s="70">
        <v>425</v>
      </c>
      <c r="C383" s="70">
        <v>18</v>
      </c>
      <c r="D383" s="70">
        <v>25</v>
      </c>
      <c r="E383" s="70">
        <v>2021</v>
      </c>
      <c r="F383" s="70" t="s">
        <v>160</v>
      </c>
      <c r="G383" s="70" t="s">
        <v>2112</v>
      </c>
      <c r="H383" s="70" t="s">
        <v>2113</v>
      </c>
      <c r="I383" s="148"/>
      <c r="J383" s="71">
        <v>147.62739715357779</v>
      </c>
      <c r="K383" s="71">
        <v>4.6325503091732685</v>
      </c>
      <c r="L383" s="71">
        <v>4.3246587373562617</v>
      </c>
      <c r="M383" s="71">
        <v>124.77540979328808</v>
      </c>
      <c r="N383" s="71">
        <v>103.53427730387179</v>
      </c>
      <c r="O383" s="71">
        <v>74.339284455777332</v>
      </c>
      <c r="P383" s="71">
        <v>52.00021140911835</v>
      </c>
      <c r="Q383" s="71">
        <v>5.2773187021172498</v>
      </c>
      <c r="R383" s="71">
        <v>0</v>
      </c>
      <c r="S383" s="71">
        <v>6.85785974728</v>
      </c>
      <c r="T383" s="72"/>
      <c r="U383" s="71">
        <v>30533269</v>
      </c>
      <c r="V383" s="71">
        <v>2009</v>
      </c>
      <c r="W383" s="71">
        <v>100</v>
      </c>
      <c r="X383" s="71">
        <v>32549</v>
      </c>
      <c r="Y383" s="71">
        <v>41555</v>
      </c>
      <c r="Z383" s="71">
        <v>54696</v>
      </c>
      <c r="AA383" s="71">
        <v>11191</v>
      </c>
      <c r="AB383" s="71">
        <v>90385</v>
      </c>
      <c r="AC383" s="71">
        <v>0</v>
      </c>
      <c r="AD383" s="71">
        <v>6.85785974728</v>
      </c>
      <c r="AE383" s="72"/>
      <c r="AF383" s="71">
        <v>186568693.93245909</v>
      </c>
      <c r="AG383" s="71">
        <v>3571778.0544660538</v>
      </c>
      <c r="AH383" s="71">
        <v>976765.63174292352</v>
      </c>
      <c r="AI383" s="71">
        <v>210454711.38811278</v>
      </c>
      <c r="AJ383" s="71">
        <v>158607051.27885339</v>
      </c>
      <c r="AK383" s="71">
        <v>0</v>
      </c>
      <c r="AL383" s="71">
        <v>0</v>
      </c>
      <c r="AM383" s="71">
        <v>11864286.499508267</v>
      </c>
      <c r="AN383" s="71">
        <v>0</v>
      </c>
      <c r="AO383" s="71">
        <v>0</v>
      </c>
      <c r="AP383" s="71">
        <v>572043286.78514254</v>
      </c>
      <c r="AQ383" s="72"/>
      <c r="AR383" s="71">
        <v>3199</v>
      </c>
      <c r="AS383" s="71">
        <v>644</v>
      </c>
      <c r="AT383" s="71">
        <v>0</v>
      </c>
      <c r="AU383" s="71">
        <v>0</v>
      </c>
      <c r="AV383" s="71">
        <v>0</v>
      </c>
      <c r="AW383" s="71">
        <v>0</v>
      </c>
      <c r="AX383" s="71"/>
      <c r="AY383" s="72"/>
      <c r="AZ383" s="71">
        <v>13759.39999999996</v>
      </c>
      <c r="BA383" s="71">
        <v>42738.000000000007</v>
      </c>
      <c r="BB383" s="71">
        <v>0</v>
      </c>
      <c r="BC383" s="71">
        <v>0</v>
      </c>
      <c r="BD383" s="71">
        <v>0</v>
      </c>
      <c r="BE383" s="71">
        <v>0</v>
      </c>
      <c r="BF383" s="71"/>
      <c r="BG383" s="72"/>
      <c r="BH383" s="71">
        <v>0</v>
      </c>
      <c r="BI383" s="71">
        <v>0</v>
      </c>
      <c r="BJ383" s="71">
        <v>93.974000000000004</v>
      </c>
      <c r="BK383" s="71">
        <v>0</v>
      </c>
      <c r="BL383" s="71">
        <v>13.802</v>
      </c>
      <c r="BM383" s="71">
        <v>0</v>
      </c>
      <c r="BN383" s="72"/>
      <c r="BO383" s="71">
        <v>0</v>
      </c>
      <c r="BP383" s="71">
        <v>0</v>
      </c>
      <c r="BQ383" s="71">
        <v>14</v>
      </c>
      <c r="BR383" s="71">
        <v>0</v>
      </c>
      <c r="BS383" s="71">
        <v>2</v>
      </c>
      <c r="BT383" s="71">
        <v>0</v>
      </c>
      <c r="BU383"/>
      <c r="BV383" s="70">
        <v>96.298000000000002</v>
      </c>
      <c r="BW383" s="70">
        <v>0</v>
      </c>
      <c r="BX383" s="70">
        <v>11.478</v>
      </c>
      <c r="BY383" s="70">
        <v>0</v>
      </c>
      <c r="BZ383" s="70">
        <v>0</v>
      </c>
      <c r="CA383" s="70">
        <v>0</v>
      </c>
      <c r="CB383" s="70">
        <v>0</v>
      </c>
      <c r="CC383" s="70">
        <v>0</v>
      </c>
      <c r="CD383" s="70">
        <v>0</v>
      </c>
    </row>
    <row r="384" spans="1:82">
      <c r="A384" s="70" t="s">
        <v>2131</v>
      </c>
      <c r="B384" s="70">
        <v>425</v>
      </c>
      <c r="C384" s="70">
        <v>19</v>
      </c>
      <c r="D384" s="70">
        <v>25</v>
      </c>
      <c r="E384" s="70">
        <v>2022</v>
      </c>
      <c r="F384" s="70" t="s">
        <v>161</v>
      </c>
      <c r="G384" s="70" t="s">
        <v>2112</v>
      </c>
      <c r="H384" s="70" t="s">
        <v>2113</v>
      </c>
      <c r="I384" s="148"/>
      <c r="J384" s="71">
        <v>148.36482071700723</v>
      </c>
      <c r="K384" s="71">
        <v>4.4729392647003845</v>
      </c>
      <c r="L384" s="71">
        <v>3.5577491099584435</v>
      </c>
      <c r="M384" s="71">
        <v>120.18171268693317</v>
      </c>
      <c r="N384" s="71">
        <v>106.7615130117924</v>
      </c>
      <c r="O384" s="71">
        <v>78.749394150651781</v>
      </c>
      <c r="P384" s="71">
        <v>52.166806880120589</v>
      </c>
      <c r="Q384" s="71">
        <v>5.3366100931096954</v>
      </c>
      <c r="R384" s="71">
        <v>0</v>
      </c>
      <c r="S384" s="71">
        <v>7.2634296463199997</v>
      </c>
      <c r="T384" s="72"/>
      <c r="U384" s="71">
        <v>33037108</v>
      </c>
      <c r="V384" s="71">
        <v>2009</v>
      </c>
      <c r="W384" s="71">
        <v>100</v>
      </c>
      <c r="X384" s="71">
        <v>32549</v>
      </c>
      <c r="Y384" s="71">
        <v>42332</v>
      </c>
      <c r="Z384" s="71">
        <v>55050</v>
      </c>
      <c r="AA384" s="71">
        <v>11398</v>
      </c>
      <c r="AB384" s="71">
        <v>90651</v>
      </c>
      <c r="AC384" s="71">
        <v>0</v>
      </c>
      <c r="AD384" s="71">
        <v>7.2634296463199997</v>
      </c>
      <c r="AE384" s="72"/>
      <c r="AF384" s="71">
        <v>183637674.87379169</v>
      </c>
      <c r="AG384" s="71">
        <v>3582035.247027196</v>
      </c>
      <c r="AH384" s="71">
        <v>966848.23464648484</v>
      </c>
      <c r="AI384" s="71">
        <v>199049417.6669296</v>
      </c>
      <c r="AJ384" s="71">
        <v>177606586.79544321</v>
      </c>
      <c r="AK384" s="71">
        <v>0</v>
      </c>
      <c r="AL384" s="71">
        <v>0</v>
      </c>
      <c r="AM384" s="71">
        <v>11705518.365299433</v>
      </c>
      <c r="AN384" s="71">
        <v>0</v>
      </c>
      <c r="AO384" s="71">
        <v>0</v>
      </c>
      <c r="AP384" s="71">
        <v>576548081.18313766</v>
      </c>
      <c r="AQ384" s="72"/>
      <c r="AR384" s="71">
        <v>3423</v>
      </c>
      <c r="AS384" s="71">
        <v>655</v>
      </c>
      <c r="AT384" s="71">
        <v>0</v>
      </c>
      <c r="AU384" s="71">
        <v>0</v>
      </c>
      <c r="AV384" s="71">
        <v>0</v>
      </c>
      <c r="AW384" s="71">
        <v>0</v>
      </c>
      <c r="AX384" s="71"/>
      <c r="AY384" s="72"/>
      <c r="AZ384" s="71">
        <v>15131.399999999925</v>
      </c>
      <c r="BA384" s="71">
        <v>44021.80000000001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2132</v>
      </c>
      <c r="B385" s="70">
        <v>425</v>
      </c>
      <c r="C385" s="70">
        <v>20</v>
      </c>
      <c r="D385" s="70">
        <v>25</v>
      </c>
      <c r="E385" s="70">
        <v>2023</v>
      </c>
      <c r="F385" s="70" t="s">
        <v>1539</v>
      </c>
      <c r="G385" s="70" t="s">
        <v>2112</v>
      </c>
      <c r="H385" s="70" t="s">
        <v>2113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3612</v>
      </c>
      <c r="AS385" s="71">
        <v>676</v>
      </c>
      <c r="AT385" s="71">
        <v>0</v>
      </c>
      <c r="AU385" s="71">
        <v>0</v>
      </c>
      <c r="AV385" s="71">
        <v>0</v>
      </c>
      <c r="AW385" s="71">
        <v>1</v>
      </c>
      <c r="AX385" s="71"/>
      <c r="AY385" s="72"/>
      <c r="AZ385" s="71">
        <v>16242.499999999907</v>
      </c>
      <c r="BA385" s="71">
        <v>45563.400000000009</v>
      </c>
      <c r="BB385" s="71">
        <v>0</v>
      </c>
      <c r="BC385" s="71">
        <v>0</v>
      </c>
      <c r="BD385" s="71">
        <v>0</v>
      </c>
      <c r="BE385" s="71">
        <v>25</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2133</v>
      </c>
      <c r="B386" s="70">
        <v>425</v>
      </c>
      <c r="C386" s="70">
        <v>21</v>
      </c>
      <c r="D386" s="70">
        <v>25</v>
      </c>
      <c r="E386" s="70">
        <v>2024</v>
      </c>
      <c r="F386" s="70" t="s">
        <v>1554</v>
      </c>
      <c r="G386" s="1064" t="s">
        <v>2112</v>
      </c>
      <c r="H386" s="70" t="s">
        <v>2113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2134</v>
      </c>
      <c r="B387" s="70">
        <v>222</v>
      </c>
      <c r="C387" s="70">
        <v>1</v>
      </c>
      <c r="D387" s="70">
        <v>14</v>
      </c>
      <c r="E387" s="70">
        <v>1990</v>
      </c>
      <c r="F387" s="70" t="s">
        <v>787</v>
      </c>
      <c r="G387" s="1064" t="s">
        <v>2135</v>
      </c>
      <c r="H387" s="70" t="s">
        <v>2136</v>
      </c>
      <c r="I387" s="148"/>
      <c r="J387" s="71">
        <v>616.68138469253597</v>
      </c>
      <c r="K387" s="71">
        <v>15.256961082756749</v>
      </c>
      <c r="L387" s="71">
        <v>20.290862920606131</v>
      </c>
      <c r="M387" s="71">
        <v>57.331111599136399</v>
      </c>
      <c r="N387" s="71">
        <v>105.6347992951528</v>
      </c>
      <c r="O387" s="71">
        <v>75.599601161619873</v>
      </c>
      <c r="P387" s="71">
        <v>97.833256569124373</v>
      </c>
      <c r="Q387" s="71">
        <v>5.7223774749761001</v>
      </c>
      <c r="R387" s="71">
        <v>5.7829961000916787</v>
      </c>
      <c r="S387" s="71">
        <v>5.9585008949249261</v>
      </c>
      <c r="T387" s="72"/>
      <c r="U387" s="71">
        <v>41979235</v>
      </c>
      <c r="V387" s="71">
        <v>4804</v>
      </c>
      <c r="W387" s="71">
        <v>188</v>
      </c>
      <c r="X387" s="71">
        <v>22857</v>
      </c>
      <c r="Y387" s="71">
        <v>24696</v>
      </c>
      <c r="Z387" s="71">
        <v>31095</v>
      </c>
      <c r="AA387" s="71">
        <v>23755</v>
      </c>
      <c r="AB387" s="71">
        <v>92912</v>
      </c>
      <c r="AC387" s="71">
        <v>1001625.333333333</v>
      </c>
      <c r="AD387" s="71">
        <v>5.9585008949249261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2137</v>
      </c>
      <c r="B388" s="70">
        <v>223</v>
      </c>
      <c r="C388" s="70">
        <v>2</v>
      </c>
      <c r="D388" s="70">
        <v>14</v>
      </c>
      <c r="E388" s="70">
        <v>2005</v>
      </c>
      <c r="F388" s="70" t="s">
        <v>789</v>
      </c>
      <c r="G388" s="70" t="s">
        <v>2135</v>
      </c>
      <c r="H388" s="70" t="s">
        <v>2136</v>
      </c>
      <c r="I388" s="148"/>
      <c r="J388" s="71">
        <v>618.92763312291686</v>
      </c>
      <c r="K388" s="71">
        <v>10.02472399586939</v>
      </c>
      <c r="L388" s="71">
        <v>24.948314801724209</v>
      </c>
      <c r="M388" s="71">
        <v>109.6902807528961</v>
      </c>
      <c r="N388" s="71">
        <v>156.59796283087761</v>
      </c>
      <c r="O388" s="71">
        <v>121.5821999229062</v>
      </c>
      <c r="P388" s="71">
        <v>87.936238764994414</v>
      </c>
      <c r="Q388" s="71">
        <v>5.5867268468315396</v>
      </c>
      <c r="R388" s="71">
        <v>5.0753487301273026</v>
      </c>
      <c r="S388" s="71">
        <v>14.191015308000001</v>
      </c>
      <c r="T388" s="72"/>
      <c r="U388" s="71">
        <v>42245719</v>
      </c>
      <c r="V388" s="71">
        <v>3852</v>
      </c>
      <c r="W388" s="71">
        <v>220</v>
      </c>
      <c r="X388" s="71">
        <v>23194</v>
      </c>
      <c r="Y388" s="71">
        <v>30245</v>
      </c>
      <c r="Z388" s="71">
        <v>57869</v>
      </c>
      <c r="AA388" s="71">
        <v>17487</v>
      </c>
      <c r="AB388" s="71">
        <v>94828</v>
      </c>
      <c r="AC388" s="71">
        <v>897470.33333333337</v>
      </c>
      <c r="AD388" s="71">
        <v>14.191015308000001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2138</v>
      </c>
      <c r="B389" s="70">
        <v>224</v>
      </c>
      <c r="C389" s="70">
        <v>3</v>
      </c>
      <c r="D389" s="70">
        <v>14</v>
      </c>
      <c r="E389" s="70">
        <v>2006</v>
      </c>
      <c r="F389" s="70" t="s">
        <v>790</v>
      </c>
      <c r="G389" s="70" t="s">
        <v>2135</v>
      </c>
      <c r="H389" s="70" t="s">
        <v>2136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2139</v>
      </c>
      <c r="B390" s="70">
        <v>225</v>
      </c>
      <c r="C390" s="70">
        <v>4</v>
      </c>
      <c r="D390" s="70">
        <v>14</v>
      </c>
      <c r="E390" s="70">
        <v>2007</v>
      </c>
      <c r="F390" s="70" t="s">
        <v>791</v>
      </c>
      <c r="G390" s="70" t="s">
        <v>2135</v>
      </c>
      <c r="H390" s="70" t="s">
        <v>2136</v>
      </c>
      <c r="I390" s="148"/>
      <c r="J390" s="71">
        <v>778.91186555947752</v>
      </c>
      <c r="K390" s="71">
        <v>12.05226819455593</v>
      </c>
      <c r="L390" s="71">
        <v>22.715614011427039</v>
      </c>
      <c r="M390" s="71">
        <v>149.7041179240928</v>
      </c>
      <c r="N390" s="71">
        <v>206.2659174159127</v>
      </c>
      <c r="O390" s="71">
        <v>119.1310404844413</v>
      </c>
      <c r="P390" s="71">
        <v>85.804543198745947</v>
      </c>
      <c r="Q390" s="71">
        <v>5.9049279780537596</v>
      </c>
      <c r="R390" s="71">
        <v>4.4424560476800279</v>
      </c>
      <c r="S390" s="71">
        <v>7.1902206004800009</v>
      </c>
      <c r="T390" s="72"/>
      <c r="U390" s="71">
        <v>56258257</v>
      </c>
      <c r="V390" s="71">
        <v>3697</v>
      </c>
      <c r="W390" s="71">
        <v>190</v>
      </c>
      <c r="X390" s="71">
        <v>26262</v>
      </c>
      <c r="Y390" s="71">
        <v>31036</v>
      </c>
      <c r="Z390" s="71">
        <v>58945</v>
      </c>
      <c r="AA390" s="71">
        <v>16803</v>
      </c>
      <c r="AB390" s="71">
        <v>94929</v>
      </c>
      <c r="AC390" s="71">
        <v>808096</v>
      </c>
      <c r="AD390" s="71">
        <v>7.1902206004800009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2140</v>
      </c>
      <c r="B391" s="70">
        <v>226</v>
      </c>
      <c r="C391" s="70">
        <v>5</v>
      </c>
      <c r="D391" s="70">
        <v>14</v>
      </c>
      <c r="E391" s="70">
        <v>2008</v>
      </c>
      <c r="F391" s="70" t="s">
        <v>792</v>
      </c>
      <c r="G391" s="70" t="s">
        <v>2135</v>
      </c>
      <c r="H391" s="70" t="s">
        <v>2136</v>
      </c>
      <c r="I391" s="148"/>
      <c r="J391" s="71">
        <v>663.30417946558885</v>
      </c>
      <c r="K391" s="71">
        <v>8.428700267211779</v>
      </c>
      <c r="L391" s="71">
        <v>19.170585685648351</v>
      </c>
      <c r="M391" s="71">
        <v>144.7262038725346</v>
      </c>
      <c r="N391" s="71">
        <v>175.72237463653551</v>
      </c>
      <c r="O391" s="71">
        <v>115.9135421155916</v>
      </c>
      <c r="P391" s="71">
        <v>82.911582596606721</v>
      </c>
      <c r="Q391" s="71">
        <v>5.7897930688828296</v>
      </c>
      <c r="R391" s="71">
        <v>4.3886291691943571</v>
      </c>
      <c r="S391" s="71">
        <v>17.113635247800001</v>
      </c>
      <c r="T391" s="72"/>
      <c r="U391" s="71">
        <v>56168517</v>
      </c>
      <c r="V391" s="71">
        <v>3697</v>
      </c>
      <c r="W391" s="71">
        <v>190</v>
      </c>
      <c r="X391" s="71">
        <v>26262</v>
      </c>
      <c r="Y391" s="71">
        <v>31269</v>
      </c>
      <c r="Z391" s="71">
        <v>59366</v>
      </c>
      <c r="AA391" s="71">
        <v>16255</v>
      </c>
      <c r="AB391" s="71">
        <v>94609</v>
      </c>
      <c r="AC391" s="71">
        <v>828951.66666666663</v>
      </c>
      <c r="AD391" s="71">
        <v>17.113635247800001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2141</v>
      </c>
      <c r="B392" s="70">
        <v>227</v>
      </c>
      <c r="C392" s="70">
        <v>6</v>
      </c>
      <c r="D392" s="70">
        <v>14</v>
      </c>
      <c r="E392" s="70">
        <v>2009</v>
      </c>
      <c r="F392" s="70" t="s">
        <v>176</v>
      </c>
      <c r="G392" s="70" t="s">
        <v>2135</v>
      </c>
      <c r="H392" s="70" t="s">
        <v>2136</v>
      </c>
      <c r="I392" s="148"/>
      <c r="J392" s="71">
        <v>475.32057205172879</v>
      </c>
      <c r="K392" s="71">
        <v>7.2114984402843083</v>
      </c>
      <c r="L392" s="71">
        <v>40.885860652653612</v>
      </c>
      <c r="M392" s="71">
        <v>139.59420389998121</v>
      </c>
      <c r="N392" s="71">
        <v>140.41928720524459</v>
      </c>
      <c r="O392" s="71">
        <v>118.03583992535739</v>
      </c>
      <c r="P392" s="71">
        <v>78.879221401144576</v>
      </c>
      <c r="Q392" s="71">
        <v>5.5017548975452399</v>
      </c>
      <c r="R392" s="71">
        <v>3.696900050708404</v>
      </c>
      <c r="S392" s="71">
        <v>12.9053872605</v>
      </c>
      <c r="T392" s="72"/>
      <c r="U392" s="71">
        <v>40233633</v>
      </c>
      <c r="V392" s="71">
        <v>3701</v>
      </c>
      <c r="W392" s="71">
        <v>621</v>
      </c>
      <c r="X392" s="71">
        <v>29944</v>
      </c>
      <c r="Y392" s="71">
        <v>31569</v>
      </c>
      <c r="Z392" s="71">
        <v>59670</v>
      </c>
      <c r="AA392" s="71">
        <v>15876</v>
      </c>
      <c r="AB392" s="71">
        <v>94374</v>
      </c>
      <c r="AC392" s="71">
        <v>681241.33333333337</v>
      </c>
      <c r="AD392" s="71">
        <v>12.9053872605</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657.322</v>
      </c>
      <c r="BK392" s="71">
        <v>211.5</v>
      </c>
      <c r="BL392" s="71">
        <v>28.004999999999999</v>
      </c>
      <c r="BM392" s="71">
        <v>0</v>
      </c>
      <c r="BN392" s="72"/>
      <c r="BO392" s="71">
        <v>0</v>
      </c>
      <c r="BP392" s="71">
        <v>0</v>
      </c>
      <c r="BQ392" s="71">
        <v>16</v>
      </c>
      <c r="BR392" s="71">
        <v>1</v>
      </c>
      <c r="BS392" s="71">
        <v>3</v>
      </c>
      <c r="BT392" s="71">
        <v>0</v>
      </c>
      <c r="BU392"/>
      <c r="BV392" s="70">
        <v>881.221</v>
      </c>
      <c r="BW392" s="70">
        <v>0</v>
      </c>
      <c r="BX392" s="70">
        <v>12.106</v>
      </c>
      <c r="BY392" s="70">
        <v>0</v>
      </c>
      <c r="BZ392" s="70">
        <v>3.5</v>
      </c>
      <c r="CA392" s="70">
        <v>0</v>
      </c>
      <c r="CB392" s="70">
        <v>0</v>
      </c>
      <c r="CC392" s="70">
        <v>0</v>
      </c>
      <c r="CD392" s="70">
        <v>0</v>
      </c>
    </row>
    <row r="393" spans="1:82">
      <c r="A393" s="70" t="s">
        <v>2142</v>
      </c>
      <c r="B393" s="70">
        <v>228</v>
      </c>
      <c r="C393" s="70">
        <v>7</v>
      </c>
      <c r="D393" s="70">
        <v>14</v>
      </c>
      <c r="E393" s="70">
        <v>2010</v>
      </c>
      <c r="F393" s="70" t="s">
        <v>177</v>
      </c>
      <c r="G393" s="70" t="s">
        <v>2135</v>
      </c>
      <c r="H393" s="70" t="s">
        <v>2136</v>
      </c>
      <c r="I393" s="148"/>
      <c r="J393" s="71">
        <v>495.55791939526267</v>
      </c>
      <c r="K393" s="71">
        <v>8.0976039677474709</v>
      </c>
      <c r="L393" s="71">
        <v>38.247521610847443</v>
      </c>
      <c r="M393" s="71">
        <v>161.84539243351881</v>
      </c>
      <c r="N393" s="71">
        <v>169.2820044862919</v>
      </c>
      <c r="O393" s="71">
        <v>118.6594705639818</v>
      </c>
      <c r="P393" s="71">
        <v>79.676610686492481</v>
      </c>
      <c r="Q393" s="71">
        <v>5.7253117533149602</v>
      </c>
      <c r="R393" s="71">
        <v>4.4945376643055441</v>
      </c>
      <c r="S393" s="71">
        <v>12.196875697499999</v>
      </c>
      <c r="T393" s="72"/>
      <c r="U393" s="71">
        <v>42831897</v>
      </c>
      <c r="V393" s="71">
        <v>3701</v>
      </c>
      <c r="W393" s="71">
        <v>621</v>
      </c>
      <c r="X393" s="71">
        <v>29944</v>
      </c>
      <c r="Y393" s="71">
        <v>31847</v>
      </c>
      <c r="Z393" s="71">
        <v>60264</v>
      </c>
      <c r="AA393" s="71">
        <v>15636</v>
      </c>
      <c r="AB393" s="71">
        <v>94106</v>
      </c>
      <c r="AC393" s="71">
        <v>784874.66666666663</v>
      </c>
      <c r="AD393" s="71">
        <v>12.196875697499999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586.19000000000005</v>
      </c>
      <c r="BK393" s="71">
        <v>245.3</v>
      </c>
      <c r="BL393" s="71">
        <v>24.492999999999999</v>
      </c>
      <c r="BM393" s="71">
        <v>0</v>
      </c>
      <c r="BN393" s="72"/>
      <c r="BO393" s="71">
        <v>0</v>
      </c>
      <c r="BP393" s="71">
        <v>0</v>
      </c>
      <c r="BQ393" s="71">
        <v>16</v>
      </c>
      <c r="BR393" s="71">
        <v>1</v>
      </c>
      <c r="BS393" s="71">
        <v>3</v>
      </c>
      <c r="BT393" s="71">
        <v>0</v>
      </c>
      <c r="BU393"/>
      <c r="BV393" s="70">
        <v>839.00599999999997</v>
      </c>
      <c r="BW393" s="70">
        <v>0</v>
      </c>
      <c r="BX393" s="70">
        <v>12.677</v>
      </c>
      <c r="BY393" s="70">
        <v>0</v>
      </c>
      <c r="BZ393" s="70">
        <v>4.3</v>
      </c>
      <c r="CA393" s="70">
        <v>0</v>
      </c>
      <c r="CB393" s="70">
        <v>0</v>
      </c>
      <c r="CC393" s="70">
        <v>0</v>
      </c>
      <c r="CD393" s="70">
        <v>0</v>
      </c>
    </row>
    <row r="394" spans="1:82">
      <c r="A394" s="70" t="s">
        <v>2143</v>
      </c>
      <c r="B394" s="70">
        <v>229</v>
      </c>
      <c r="C394" s="70">
        <v>8</v>
      </c>
      <c r="D394" s="70">
        <v>14</v>
      </c>
      <c r="E394" s="70">
        <v>2011</v>
      </c>
      <c r="F394" s="70" t="s">
        <v>178</v>
      </c>
      <c r="G394" s="70" t="s">
        <v>2135</v>
      </c>
      <c r="H394" s="70" t="s">
        <v>2136</v>
      </c>
      <c r="I394" s="148"/>
      <c r="J394" s="71">
        <v>630.5943804423398</v>
      </c>
      <c r="K394" s="71">
        <v>11.17764271460234</v>
      </c>
      <c r="L394" s="71">
        <v>34.108452798269802</v>
      </c>
      <c r="M394" s="71">
        <v>204.61481011102941</v>
      </c>
      <c r="N394" s="71">
        <v>215.38383119793801</v>
      </c>
      <c r="O394" s="71">
        <v>117.3697688476941</v>
      </c>
      <c r="P394" s="71">
        <v>76.55264120984863</v>
      </c>
      <c r="Q394" s="71">
        <v>6.5850627176450596</v>
      </c>
      <c r="R394" s="71">
        <v>4.7814377238782351</v>
      </c>
      <c r="S394" s="71">
        <v>10.670810231100001</v>
      </c>
      <c r="T394" s="72"/>
      <c r="U394" s="71">
        <v>43840136</v>
      </c>
      <c r="V394" s="71">
        <v>3701</v>
      </c>
      <c r="W394" s="71">
        <v>621</v>
      </c>
      <c r="X394" s="71">
        <v>29944</v>
      </c>
      <c r="Y394" s="71">
        <v>32185</v>
      </c>
      <c r="Z394" s="71">
        <v>60904</v>
      </c>
      <c r="AA394" s="71">
        <v>15470</v>
      </c>
      <c r="AB394" s="71">
        <v>93835</v>
      </c>
      <c r="AC394" s="71">
        <v>833594.66666666663</v>
      </c>
      <c r="AD394" s="71">
        <v>10.670810231100001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574.75699999999995</v>
      </c>
      <c r="BK394" s="71">
        <v>285</v>
      </c>
      <c r="BL394" s="71">
        <v>25.17</v>
      </c>
      <c r="BM394" s="71">
        <v>0</v>
      </c>
      <c r="BN394" s="72"/>
      <c r="BO394" s="71">
        <v>0</v>
      </c>
      <c r="BP394" s="71">
        <v>0</v>
      </c>
      <c r="BQ394" s="71">
        <v>15</v>
      </c>
      <c r="BR394" s="71">
        <v>1</v>
      </c>
      <c r="BS394" s="71">
        <v>3</v>
      </c>
      <c r="BT394" s="71">
        <v>0</v>
      </c>
      <c r="BU394"/>
      <c r="BV394" s="70">
        <v>867.26499999999999</v>
      </c>
      <c r="BW394" s="70">
        <v>0</v>
      </c>
      <c r="BX394" s="70">
        <v>12.662000000000001</v>
      </c>
      <c r="BY394" s="70">
        <v>0</v>
      </c>
      <c r="BZ394" s="70">
        <v>5</v>
      </c>
      <c r="CA394" s="70">
        <v>0</v>
      </c>
      <c r="CB394" s="70">
        <v>0</v>
      </c>
      <c r="CC394" s="70">
        <v>0</v>
      </c>
      <c r="CD394" s="70">
        <v>0</v>
      </c>
    </row>
    <row r="395" spans="1:82">
      <c r="A395" s="70" t="s">
        <v>2144</v>
      </c>
      <c r="B395" s="70">
        <v>230</v>
      </c>
      <c r="C395" s="70">
        <v>9</v>
      </c>
      <c r="D395" s="70">
        <v>14</v>
      </c>
      <c r="E395" s="70">
        <v>2012</v>
      </c>
      <c r="F395" s="70" t="s">
        <v>179</v>
      </c>
      <c r="G395" s="70" t="s">
        <v>2135</v>
      </c>
      <c r="H395" s="70" t="s">
        <v>2136</v>
      </c>
      <c r="I395" s="148"/>
      <c r="J395" s="71">
        <v>666.68262932230596</v>
      </c>
      <c r="K395" s="71">
        <v>10.10688790306059</v>
      </c>
      <c r="L395" s="71">
        <v>33.18929520752701</v>
      </c>
      <c r="M395" s="71">
        <v>197.92743031060829</v>
      </c>
      <c r="N395" s="71">
        <v>232.2711403254292</v>
      </c>
      <c r="O395" s="71">
        <v>118.02353727376655</v>
      </c>
      <c r="P395" s="71">
        <v>76.694567682169009</v>
      </c>
      <c r="Q395" s="71">
        <v>7.2575462212205597</v>
      </c>
      <c r="R395" s="71">
        <v>5.0164578615666793</v>
      </c>
      <c r="S395" s="71">
        <v>16.669766518759999</v>
      </c>
      <c r="T395" s="72"/>
      <c r="U395" s="71">
        <v>45663346</v>
      </c>
      <c r="V395" s="71">
        <v>3701</v>
      </c>
      <c r="W395" s="71">
        <v>621</v>
      </c>
      <c r="X395" s="71">
        <v>29944</v>
      </c>
      <c r="Y395" s="71">
        <v>33202</v>
      </c>
      <c r="Z395" s="71">
        <v>61729</v>
      </c>
      <c r="AA395" s="71">
        <v>15411</v>
      </c>
      <c r="AB395" s="71">
        <v>95186</v>
      </c>
      <c r="AC395" s="71">
        <v>851916</v>
      </c>
      <c r="AD395" s="71">
        <v>16.669766518759999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763.03200000000004</v>
      </c>
      <c r="BK395" s="71">
        <v>286.10000000000002</v>
      </c>
      <c r="BL395" s="71">
        <v>31.891999999999999</v>
      </c>
      <c r="BM395" s="71">
        <v>0</v>
      </c>
      <c r="BN395" s="72"/>
      <c r="BO395" s="71">
        <v>0</v>
      </c>
      <c r="BP395" s="71">
        <v>0</v>
      </c>
      <c r="BQ395" s="71">
        <v>15</v>
      </c>
      <c r="BR395" s="71">
        <v>1</v>
      </c>
      <c r="BS395" s="71">
        <v>3</v>
      </c>
      <c r="BT395" s="71">
        <v>0</v>
      </c>
      <c r="BU395"/>
      <c r="BV395" s="70">
        <v>1063.009</v>
      </c>
      <c r="BW395" s="70">
        <v>0</v>
      </c>
      <c r="BX395" s="70">
        <v>12.914999999999999</v>
      </c>
      <c r="BY395" s="70">
        <v>0</v>
      </c>
      <c r="BZ395" s="70">
        <v>5.0999999999999996</v>
      </c>
      <c r="CA395" s="70">
        <v>0</v>
      </c>
      <c r="CB395" s="70">
        <v>0</v>
      </c>
      <c r="CC395" s="70">
        <v>0</v>
      </c>
      <c r="CD395" s="70">
        <v>0</v>
      </c>
    </row>
    <row r="396" spans="1:82">
      <c r="A396" s="70" t="s">
        <v>2145</v>
      </c>
      <c r="B396" s="70">
        <v>231</v>
      </c>
      <c r="C396" s="70">
        <v>10</v>
      </c>
      <c r="D396" s="70">
        <v>14</v>
      </c>
      <c r="E396" s="70">
        <v>2013</v>
      </c>
      <c r="F396" s="70" t="s">
        <v>180</v>
      </c>
      <c r="G396" s="70" t="s">
        <v>2135</v>
      </c>
      <c r="H396" s="70" t="s">
        <v>2136</v>
      </c>
      <c r="I396" s="148"/>
      <c r="J396" s="71">
        <v>626.94825421091844</v>
      </c>
      <c r="K396" s="71">
        <v>8.0801508356636997</v>
      </c>
      <c r="L396" s="71">
        <v>30.385575481530399</v>
      </c>
      <c r="M396" s="71">
        <v>189.93666194821179</v>
      </c>
      <c r="N396" s="71">
        <v>200.826630789706</v>
      </c>
      <c r="O396" s="71">
        <v>114.54042257615195</v>
      </c>
      <c r="P396" s="71">
        <v>76.059411044204495</v>
      </c>
      <c r="Q396" s="71">
        <v>7.34724516782798</v>
      </c>
      <c r="R396" s="71">
        <v>5.0847065094197799</v>
      </c>
      <c r="S396" s="71">
        <v>17.070606772600001</v>
      </c>
      <c r="T396" s="72"/>
      <c r="U396" s="71">
        <v>45181121</v>
      </c>
      <c r="V396" s="71">
        <v>3701</v>
      </c>
      <c r="W396" s="71">
        <v>621</v>
      </c>
      <c r="X396" s="71">
        <v>29944</v>
      </c>
      <c r="Y396" s="71">
        <v>33370</v>
      </c>
      <c r="Z396" s="71">
        <v>62582</v>
      </c>
      <c r="AA396" s="71">
        <v>15226</v>
      </c>
      <c r="AB396" s="71">
        <v>94981</v>
      </c>
      <c r="AC396" s="71">
        <v>842901</v>
      </c>
      <c r="AD396" s="71">
        <v>17.070606772600001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849.17</v>
      </c>
      <c r="BK396" s="71">
        <v>305.10000000000002</v>
      </c>
      <c r="BL396" s="71">
        <v>32.491</v>
      </c>
      <c r="BM396" s="71">
        <v>0</v>
      </c>
      <c r="BN396" s="72"/>
      <c r="BO396" s="71">
        <v>0</v>
      </c>
      <c r="BP396" s="71">
        <v>0</v>
      </c>
      <c r="BQ396" s="71">
        <v>17</v>
      </c>
      <c r="BR396" s="71">
        <v>1</v>
      </c>
      <c r="BS396" s="71">
        <v>3</v>
      </c>
      <c r="BT396" s="71">
        <v>0</v>
      </c>
      <c r="BU396"/>
      <c r="BV396" s="70">
        <v>1168.5360000000001</v>
      </c>
      <c r="BW396" s="70">
        <v>0</v>
      </c>
      <c r="BX396" s="70">
        <v>13.125</v>
      </c>
      <c r="BY396" s="70">
        <v>0</v>
      </c>
      <c r="BZ396" s="70">
        <v>5.0999999999999996</v>
      </c>
      <c r="CA396" s="70">
        <v>0</v>
      </c>
      <c r="CB396" s="70">
        <v>0</v>
      </c>
      <c r="CC396" s="70">
        <v>0</v>
      </c>
      <c r="CD396" s="70">
        <v>0</v>
      </c>
    </row>
    <row r="397" spans="1:82">
      <c r="A397" s="70" t="s">
        <v>2146</v>
      </c>
      <c r="B397" s="70">
        <v>232</v>
      </c>
      <c r="C397" s="70">
        <v>11</v>
      </c>
      <c r="D397" s="70">
        <v>14</v>
      </c>
      <c r="E397" s="70">
        <v>2014</v>
      </c>
      <c r="F397" s="70" t="s">
        <v>181</v>
      </c>
      <c r="G397" s="70" t="s">
        <v>2135</v>
      </c>
      <c r="H397" s="70" t="s">
        <v>2136</v>
      </c>
      <c r="I397" s="148"/>
      <c r="J397" s="71">
        <v>648.87627692717001</v>
      </c>
      <c r="K397" s="71">
        <v>8.6100206973997171</v>
      </c>
      <c r="L397" s="71">
        <v>17.817029442161751</v>
      </c>
      <c r="M397" s="71">
        <v>185.61909400627411</v>
      </c>
      <c r="N397" s="71">
        <v>197.73048756947989</v>
      </c>
      <c r="O397" s="71">
        <v>109.94792290640797</v>
      </c>
      <c r="P397" s="71">
        <v>75.671428913188066</v>
      </c>
      <c r="Q397" s="71">
        <v>7.0284632366656599</v>
      </c>
      <c r="R397" s="71">
        <v>5.0498820648845841</v>
      </c>
      <c r="S397" s="71">
        <v>13.098443079999999</v>
      </c>
      <c r="T397" s="72"/>
      <c r="U397" s="71">
        <v>48366826</v>
      </c>
      <c r="V397" s="71">
        <v>3281</v>
      </c>
      <c r="W397" s="71">
        <v>417</v>
      </c>
      <c r="X397" s="71">
        <v>28946</v>
      </c>
      <c r="Y397" s="71">
        <v>33712</v>
      </c>
      <c r="Z397" s="71">
        <v>63270</v>
      </c>
      <c r="AA397" s="71">
        <v>15070</v>
      </c>
      <c r="AB397" s="71">
        <v>94701</v>
      </c>
      <c r="AC397" s="71">
        <v>839760.33333333337</v>
      </c>
      <c r="AD397" s="71">
        <v>13.098443079999999</v>
      </c>
      <c r="AE397" s="72"/>
      <c r="AF397" s="71"/>
      <c r="AG397" s="71"/>
      <c r="AH397" s="71"/>
      <c r="AI397" s="71"/>
      <c r="AJ397" s="71"/>
      <c r="AK397" s="71"/>
      <c r="AL397" s="71"/>
      <c r="AM397" s="71"/>
      <c r="AN397" s="71"/>
      <c r="AO397" s="71"/>
      <c r="AP397" s="71"/>
      <c r="AQ397" s="72"/>
      <c r="AR397" s="71">
        <v>995</v>
      </c>
      <c r="AS397" s="71">
        <v>167</v>
      </c>
      <c r="AT397" s="71">
        <v>0</v>
      </c>
      <c r="AU397" s="71">
        <v>0</v>
      </c>
      <c r="AV397" s="71">
        <v>0</v>
      </c>
      <c r="AW397" s="71">
        <v>0</v>
      </c>
      <c r="AX397" s="71"/>
      <c r="AY397" s="72"/>
      <c r="AZ397" s="71">
        <v>3983.241</v>
      </c>
      <c r="BA397" s="71">
        <v>14691</v>
      </c>
      <c r="BB397" s="71">
        <v>0</v>
      </c>
      <c r="BC397" s="71">
        <v>0</v>
      </c>
      <c r="BD397" s="71">
        <v>0</v>
      </c>
      <c r="BE397" s="71">
        <v>0</v>
      </c>
      <c r="BF397" s="71"/>
      <c r="BG397" s="72"/>
      <c r="BH397" s="71">
        <v>0</v>
      </c>
      <c r="BI397" s="71">
        <v>0</v>
      </c>
      <c r="BJ397" s="71">
        <v>831.64099999999996</v>
      </c>
      <c r="BK397" s="71">
        <v>274.8</v>
      </c>
      <c r="BL397" s="71">
        <v>23.905999999999999</v>
      </c>
      <c r="BM397" s="71">
        <v>0</v>
      </c>
      <c r="BN397" s="72"/>
      <c r="BO397" s="71">
        <v>0</v>
      </c>
      <c r="BP397" s="71">
        <v>0</v>
      </c>
      <c r="BQ397" s="71">
        <v>17</v>
      </c>
      <c r="BR397" s="71">
        <v>1</v>
      </c>
      <c r="BS397" s="71">
        <v>2</v>
      </c>
      <c r="BT397" s="71">
        <v>0</v>
      </c>
      <c r="BU397"/>
      <c r="BV397" s="70">
        <v>1112.4760000000001</v>
      </c>
      <c r="BW397" s="70">
        <v>0</v>
      </c>
      <c r="BX397" s="70">
        <v>13.071</v>
      </c>
      <c r="BY397" s="70">
        <v>0</v>
      </c>
      <c r="BZ397" s="70">
        <v>4.8</v>
      </c>
      <c r="CA397" s="70">
        <v>0</v>
      </c>
      <c r="CB397" s="70">
        <v>0</v>
      </c>
      <c r="CC397" s="70">
        <v>0</v>
      </c>
      <c r="CD397" s="70">
        <v>0</v>
      </c>
    </row>
    <row r="398" spans="1:82">
      <c r="A398" s="70" t="s">
        <v>2147</v>
      </c>
      <c r="B398" s="70">
        <v>233</v>
      </c>
      <c r="C398" s="70">
        <v>12</v>
      </c>
      <c r="D398" s="70">
        <v>14</v>
      </c>
      <c r="E398" s="70">
        <v>2015</v>
      </c>
      <c r="F398" s="70" t="s">
        <v>182</v>
      </c>
      <c r="G398" s="70" t="s">
        <v>2135</v>
      </c>
      <c r="H398" s="70" t="s">
        <v>2136</v>
      </c>
      <c r="I398" s="148"/>
      <c r="J398" s="71">
        <v>569.77561174606024</v>
      </c>
      <c r="K398" s="71">
        <v>8.1203490855843619</v>
      </c>
      <c r="L398" s="71">
        <v>16.740058253319521</v>
      </c>
      <c r="M398" s="71">
        <v>167.39517092269591</v>
      </c>
      <c r="N398" s="71">
        <v>189.1443809113994</v>
      </c>
      <c r="O398" s="71">
        <v>109.62450180667734</v>
      </c>
      <c r="P398" s="71">
        <v>75.294012994405577</v>
      </c>
      <c r="Q398" s="71">
        <v>6.8513509068215201</v>
      </c>
      <c r="R398" s="71">
        <v>4.4115022823899563</v>
      </c>
      <c r="S398" s="71">
        <v>12.294269866600001</v>
      </c>
      <c r="T398" s="72"/>
      <c r="U398" s="71">
        <v>49955348</v>
      </c>
      <c r="V398" s="71">
        <v>3281</v>
      </c>
      <c r="W398" s="71">
        <v>417</v>
      </c>
      <c r="X398" s="71">
        <v>28946</v>
      </c>
      <c r="Y398" s="71">
        <v>34004</v>
      </c>
      <c r="Z398" s="71">
        <v>63691</v>
      </c>
      <c r="AA398" s="71">
        <v>14983</v>
      </c>
      <c r="AB398" s="71">
        <v>94301</v>
      </c>
      <c r="AC398" s="71">
        <v>754074.33333333337</v>
      </c>
      <c r="AD398" s="71">
        <v>12.294269866600001</v>
      </c>
      <c r="AE398" s="72"/>
      <c r="AF398" s="71">
        <v>600192291.69585073</v>
      </c>
      <c r="AG398" s="71">
        <v>5814962.5311902929</v>
      </c>
      <c r="AH398" s="71">
        <v>2172087.3929366888</v>
      </c>
      <c r="AI398" s="71">
        <v>176598680.4672007</v>
      </c>
      <c r="AJ398" s="71">
        <v>250892885.74225259</v>
      </c>
      <c r="AK398" s="71">
        <v>0</v>
      </c>
      <c r="AL398" s="71">
        <v>0</v>
      </c>
      <c r="AM398" s="71">
        <v>12923556.472182959</v>
      </c>
      <c r="AN398" s="71">
        <v>0</v>
      </c>
      <c r="AO398" s="71">
        <v>0</v>
      </c>
      <c r="AP398" s="71">
        <v>1048594464.301614</v>
      </c>
      <c r="AQ398" s="72"/>
      <c r="AR398" s="71">
        <v>1080</v>
      </c>
      <c r="AS398" s="71">
        <v>229</v>
      </c>
      <c r="AT398" s="71">
        <v>0</v>
      </c>
      <c r="AU398" s="71">
        <v>0</v>
      </c>
      <c r="AV398" s="71">
        <v>0</v>
      </c>
      <c r="AW398" s="71">
        <v>1</v>
      </c>
      <c r="AX398" s="71"/>
      <c r="AY398" s="72"/>
      <c r="AZ398" s="71">
        <v>4361.1989999999996</v>
      </c>
      <c r="BA398" s="71">
        <v>25097</v>
      </c>
      <c r="BB398" s="71">
        <v>0</v>
      </c>
      <c r="BC398" s="71">
        <v>0</v>
      </c>
      <c r="BD398" s="71">
        <v>0</v>
      </c>
      <c r="BE398" s="71">
        <v>5750</v>
      </c>
      <c r="BF398" s="71"/>
      <c r="BG398" s="72"/>
      <c r="BH398" s="71">
        <v>0</v>
      </c>
      <c r="BI398" s="71">
        <v>0</v>
      </c>
      <c r="BJ398" s="71">
        <v>830.07399999999996</v>
      </c>
      <c r="BK398" s="71">
        <v>295.8</v>
      </c>
      <c r="BL398" s="71">
        <v>28.85</v>
      </c>
      <c r="BM398" s="71">
        <v>0</v>
      </c>
      <c r="BN398" s="72"/>
      <c r="BO398" s="71">
        <v>0</v>
      </c>
      <c r="BP398" s="71">
        <v>0</v>
      </c>
      <c r="BQ398" s="71">
        <v>18</v>
      </c>
      <c r="BR398" s="71">
        <v>1</v>
      </c>
      <c r="BS398" s="71">
        <v>3</v>
      </c>
      <c r="BT398" s="71">
        <v>0</v>
      </c>
      <c r="BU398"/>
      <c r="BV398" s="70">
        <v>1136.93</v>
      </c>
      <c r="BW398" s="70">
        <v>0</v>
      </c>
      <c r="BX398" s="70">
        <v>12.994</v>
      </c>
      <c r="BY398" s="70">
        <v>0</v>
      </c>
      <c r="BZ398" s="70">
        <v>4.8</v>
      </c>
      <c r="CA398" s="70">
        <v>0</v>
      </c>
      <c r="CB398" s="70">
        <v>0</v>
      </c>
      <c r="CC398" s="70">
        <v>0</v>
      </c>
      <c r="CD398" s="70">
        <v>0</v>
      </c>
    </row>
    <row r="399" spans="1:82">
      <c r="A399" s="70" t="s">
        <v>2148</v>
      </c>
      <c r="B399" s="70">
        <v>234</v>
      </c>
      <c r="C399" s="70">
        <v>13</v>
      </c>
      <c r="D399" s="70">
        <v>14</v>
      </c>
      <c r="E399" s="70">
        <v>2016</v>
      </c>
      <c r="F399" s="70" t="s">
        <v>155</v>
      </c>
      <c r="G399" s="70" t="s">
        <v>2135</v>
      </c>
      <c r="H399" s="70" t="s">
        <v>2136</v>
      </c>
      <c r="I399" s="148"/>
      <c r="J399" s="71">
        <v>582.63589124774023</v>
      </c>
      <c r="K399" s="71">
        <v>8.1847545639005244</v>
      </c>
      <c r="L399" s="71">
        <v>19.512192777216455</v>
      </c>
      <c r="M399" s="71">
        <v>139.79046474526677</v>
      </c>
      <c r="N399" s="71">
        <v>185.64088164655385</v>
      </c>
      <c r="O399" s="71">
        <v>109.4035692167422</v>
      </c>
      <c r="P399" s="71">
        <v>75.815497059083441</v>
      </c>
      <c r="Q399" s="71">
        <v>6.6347489041845851</v>
      </c>
      <c r="R399" s="71">
        <v>3.9414293511591643</v>
      </c>
      <c r="S399" s="71">
        <v>12.894842450000001</v>
      </c>
      <c r="T399" s="72"/>
      <c r="U399" s="71">
        <v>49352233</v>
      </c>
      <c r="V399" s="71">
        <v>3281</v>
      </c>
      <c r="W399" s="71">
        <v>417</v>
      </c>
      <c r="X399" s="71">
        <v>28946</v>
      </c>
      <c r="Y399" s="71">
        <v>34379</v>
      </c>
      <c r="Z399" s="71">
        <v>64344</v>
      </c>
      <c r="AA399" s="71">
        <v>15604</v>
      </c>
      <c r="AB399" s="71">
        <v>93934</v>
      </c>
      <c r="AC399" s="71">
        <v>673157.33579680882</v>
      </c>
      <c r="AD399" s="71">
        <v>12.894842450000001</v>
      </c>
      <c r="AE399" s="72"/>
      <c r="AF399" s="71">
        <v>622111390.82142007</v>
      </c>
      <c r="AG399" s="71">
        <v>5510914.5365840821</v>
      </c>
      <c r="AH399" s="71">
        <v>1992946.015919978</v>
      </c>
      <c r="AI399" s="71">
        <v>169640747.57315481</v>
      </c>
      <c r="AJ399" s="71">
        <v>239147630.01444241</v>
      </c>
      <c r="AK399" s="71">
        <v>0</v>
      </c>
      <c r="AL399" s="71">
        <v>0</v>
      </c>
      <c r="AM399" s="71">
        <v>12883261.92211118</v>
      </c>
      <c r="AN399" s="71">
        <v>0</v>
      </c>
      <c r="AO399" s="71">
        <v>0</v>
      </c>
      <c r="AP399" s="71">
        <v>1051286890.8836325</v>
      </c>
      <c r="AQ399" s="72"/>
      <c r="AR399" s="71">
        <v>1180</v>
      </c>
      <c r="AS399" s="71">
        <v>251</v>
      </c>
      <c r="AT399" s="71">
        <v>0</v>
      </c>
      <c r="AU399" s="71">
        <v>1</v>
      </c>
      <c r="AV399" s="71">
        <v>0</v>
      </c>
      <c r="AW399" s="71">
        <v>1</v>
      </c>
      <c r="AX399" s="71"/>
      <c r="AY399" s="72"/>
      <c r="AZ399" s="71">
        <v>4838.3490000000002</v>
      </c>
      <c r="BA399" s="71">
        <v>27147.4</v>
      </c>
      <c r="BB399" s="71">
        <v>0</v>
      </c>
      <c r="BC399" s="71">
        <v>89</v>
      </c>
      <c r="BD399" s="71">
        <v>0</v>
      </c>
      <c r="BE399" s="71">
        <v>5750</v>
      </c>
      <c r="BF399" s="71"/>
      <c r="BG399" s="72"/>
      <c r="BH399" s="71">
        <v>0</v>
      </c>
      <c r="BI399" s="71">
        <v>0</v>
      </c>
      <c r="BJ399" s="71">
        <v>824.38199999999995</v>
      </c>
      <c r="BK399" s="71">
        <v>300.10000000000002</v>
      </c>
      <c r="BL399" s="71">
        <v>28.341000000000001</v>
      </c>
      <c r="BM399" s="71">
        <v>0</v>
      </c>
      <c r="BN399" s="72"/>
      <c r="BO399" s="71">
        <v>0</v>
      </c>
      <c r="BP399" s="71">
        <v>0</v>
      </c>
      <c r="BQ399" s="71">
        <v>19</v>
      </c>
      <c r="BR399" s="71">
        <v>1</v>
      </c>
      <c r="BS399" s="71">
        <v>3</v>
      </c>
      <c r="BT399" s="71">
        <v>0</v>
      </c>
      <c r="BU399"/>
      <c r="BV399" s="70">
        <v>1134.751</v>
      </c>
      <c r="BW399" s="70">
        <v>0</v>
      </c>
      <c r="BX399" s="70">
        <v>12.972</v>
      </c>
      <c r="BY399" s="70">
        <v>0</v>
      </c>
      <c r="BZ399" s="70">
        <v>5.0999999999999996</v>
      </c>
      <c r="CA399" s="70">
        <v>0</v>
      </c>
      <c r="CB399" s="70">
        <v>0</v>
      </c>
      <c r="CC399" s="70">
        <v>0</v>
      </c>
      <c r="CD399" s="70">
        <v>0</v>
      </c>
    </row>
    <row r="400" spans="1:82">
      <c r="A400" s="70" t="s">
        <v>2149</v>
      </c>
      <c r="B400" s="70">
        <v>235</v>
      </c>
      <c r="C400" s="70">
        <v>14</v>
      </c>
      <c r="D400" s="70">
        <v>14</v>
      </c>
      <c r="E400" s="70">
        <v>2017</v>
      </c>
      <c r="F400" s="70" t="s">
        <v>156</v>
      </c>
      <c r="G400" s="70" t="s">
        <v>2135</v>
      </c>
      <c r="H400" s="70" t="s">
        <v>2136</v>
      </c>
      <c r="I400" s="148"/>
      <c r="J400" s="71">
        <v>532.08948525679489</v>
      </c>
      <c r="K400" s="71">
        <v>7.6013365435990243</v>
      </c>
      <c r="L400" s="71">
        <v>17.724556663390867</v>
      </c>
      <c r="M400" s="71">
        <v>134.81169601026212</v>
      </c>
      <c r="N400" s="71">
        <v>190.75012740508618</v>
      </c>
      <c r="O400" s="71">
        <v>108.28403735058602</v>
      </c>
      <c r="P400" s="71">
        <v>74.842782704059061</v>
      </c>
      <c r="Q400" s="71">
        <v>6.3912242801812997</v>
      </c>
      <c r="R400" s="71">
        <v>4.0582736455075894</v>
      </c>
      <c r="S400" s="71">
        <v>9.2209626700499996</v>
      </c>
      <c r="T400" s="72"/>
      <c r="U400" s="71">
        <v>50497567</v>
      </c>
      <c r="V400" s="71">
        <v>3281</v>
      </c>
      <c r="W400" s="71">
        <v>417</v>
      </c>
      <c r="X400" s="71">
        <v>28946</v>
      </c>
      <c r="Y400" s="71">
        <v>34756</v>
      </c>
      <c r="Z400" s="71">
        <v>64742</v>
      </c>
      <c r="AA400" s="71">
        <v>15502</v>
      </c>
      <c r="AB400" s="71">
        <v>93572</v>
      </c>
      <c r="AC400" s="71">
        <v>706865.99999999988</v>
      </c>
      <c r="AD400" s="71">
        <v>9.2209626700499996</v>
      </c>
      <c r="AE400" s="72"/>
      <c r="AF400" s="71">
        <v>615377569.02365279</v>
      </c>
      <c r="AG400" s="71">
        <v>5348230.0186888482</v>
      </c>
      <c r="AH400" s="71">
        <v>2594023.3072452932</v>
      </c>
      <c r="AI400" s="71">
        <v>178480118.88258961</v>
      </c>
      <c r="AJ400" s="71">
        <v>254399272.20113471</v>
      </c>
      <c r="AK400" s="71">
        <v>0</v>
      </c>
      <c r="AL400" s="71">
        <v>0</v>
      </c>
      <c r="AM400" s="71">
        <v>12853693.898919251</v>
      </c>
      <c r="AN400" s="71">
        <v>0</v>
      </c>
      <c r="AO400" s="71">
        <v>0</v>
      </c>
      <c r="AP400" s="71">
        <v>1069052907.3322304</v>
      </c>
      <c r="AQ400" s="72"/>
      <c r="AR400" s="71">
        <v>1255</v>
      </c>
      <c r="AS400" s="71">
        <v>280</v>
      </c>
      <c r="AT400" s="71">
        <v>0</v>
      </c>
      <c r="AU400" s="71">
        <v>1</v>
      </c>
      <c r="AV400" s="71">
        <v>0</v>
      </c>
      <c r="AW400" s="71">
        <v>1</v>
      </c>
      <c r="AX400" s="71"/>
      <c r="AY400" s="72"/>
      <c r="AZ400" s="71">
        <v>5225.6489999999994</v>
      </c>
      <c r="BA400" s="71">
        <v>29305.5</v>
      </c>
      <c r="BB400" s="71">
        <v>0</v>
      </c>
      <c r="BC400" s="71">
        <v>89</v>
      </c>
      <c r="BD400" s="71">
        <v>0</v>
      </c>
      <c r="BE400" s="71">
        <v>5750</v>
      </c>
      <c r="BF400" s="71"/>
      <c r="BG400" s="72"/>
      <c r="BH400" s="71">
        <v>0</v>
      </c>
      <c r="BI400" s="71">
        <v>0</v>
      </c>
      <c r="BJ400" s="71">
        <v>852.29499999999996</v>
      </c>
      <c r="BK400" s="71">
        <v>296.3</v>
      </c>
      <c r="BL400" s="71">
        <v>28.669</v>
      </c>
      <c r="BM400" s="71">
        <v>0</v>
      </c>
      <c r="BN400" s="72"/>
      <c r="BO400" s="71">
        <v>0</v>
      </c>
      <c r="BP400" s="71">
        <v>0</v>
      </c>
      <c r="BQ400" s="71">
        <v>19</v>
      </c>
      <c r="BR400" s="71">
        <v>1</v>
      </c>
      <c r="BS400" s="71">
        <v>3</v>
      </c>
      <c r="BT400" s="71">
        <v>0</v>
      </c>
      <c r="BU400"/>
      <c r="BV400" s="70">
        <v>1159.068</v>
      </c>
      <c r="BW400" s="70">
        <v>0</v>
      </c>
      <c r="BX400" s="70">
        <v>12.896000000000001</v>
      </c>
      <c r="BY400" s="70">
        <v>0</v>
      </c>
      <c r="BZ400" s="70">
        <v>5.3</v>
      </c>
      <c r="CA400" s="70">
        <v>0</v>
      </c>
      <c r="CB400" s="70">
        <v>0</v>
      </c>
      <c r="CC400" s="70">
        <v>0</v>
      </c>
      <c r="CD400" s="70">
        <v>0</v>
      </c>
    </row>
    <row r="401" spans="1:82">
      <c r="A401" s="70" t="s">
        <v>2150</v>
      </c>
      <c r="B401" s="70">
        <v>236</v>
      </c>
      <c r="C401" s="70">
        <v>15</v>
      </c>
      <c r="D401" s="70">
        <v>14</v>
      </c>
      <c r="E401" s="70">
        <v>2018</v>
      </c>
      <c r="F401" s="70" t="s">
        <v>183</v>
      </c>
      <c r="G401" s="70" t="s">
        <v>2135</v>
      </c>
      <c r="H401" s="70" t="s">
        <v>2136</v>
      </c>
      <c r="I401" s="148"/>
      <c r="J401" s="71">
        <v>493.83931732083528</v>
      </c>
      <c r="K401" s="71">
        <v>6.9534406835266864</v>
      </c>
      <c r="L401" s="71">
        <v>16.389968275612851</v>
      </c>
      <c r="M401" s="71">
        <v>131.00807993524376</v>
      </c>
      <c r="N401" s="71">
        <v>179.3015040828945</v>
      </c>
      <c r="O401" s="71">
        <v>106.11996785730827</v>
      </c>
      <c r="P401" s="71">
        <v>74.657026445275235</v>
      </c>
      <c r="Q401" s="71">
        <v>5.89974149436246</v>
      </c>
      <c r="R401" s="71">
        <v>4.3047724189614707</v>
      </c>
      <c r="S401" s="71">
        <v>10.687328094690001</v>
      </c>
      <c r="T401" s="72"/>
      <c r="U401" s="71">
        <v>53568296</v>
      </c>
      <c r="V401" s="71">
        <v>3281</v>
      </c>
      <c r="W401" s="71">
        <v>417</v>
      </c>
      <c r="X401" s="71">
        <v>28946</v>
      </c>
      <c r="Y401" s="71">
        <v>35114</v>
      </c>
      <c r="Z401" s="71">
        <v>64663</v>
      </c>
      <c r="AA401" s="71">
        <v>15619</v>
      </c>
      <c r="AB401" s="71">
        <v>93084</v>
      </c>
      <c r="AC401" s="71">
        <v>746862.33333333326</v>
      </c>
      <c r="AD401" s="71">
        <v>10.687328094690001</v>
      </c>
      <c r="AE401" s="72"/>
      <c r="AF401" s="71">
        <v>598184252.20951211</v>
      </c>
      <c r="AG401" s="71">
        <v>4766307.6045820285</v>
      </c>
      <c r="AH401" s="71">
        <v>2464961.2856283071</v>
      </c>
      <c r="AI401" s="71">
        <v>174189098.07898769</v>
      </c>
      <c r="AJ401" s="71">
        <v>254258760.97425729</v>
      </c>
      <c r="AK401" s="71">
        <v>0</v>
      </c>
      <c r="AL401" s="71">
        <v>0</v>
      </c>
      <c r="AM401" s="71">
        <v>12813115.98948312</v>
      </c>
      <c r="AN401" s="71">
        <v>0</v>
      </c>
      <c r="AO401" s="71">
        <v>0</v>
      </c>
      <c r="AP401" s="71">
        <v>1046676496.1424506</v>
      </c>
      <c r="AQ401" s="72"/>
      <c r="AR401" s="71">
        <v>1337</v>
      </c>
      <c r="AS401" s="71">
        <v>291</v>
      </c>
      <c r="AT401" s="71">
        <v>0</v>
      </c>
      <c r="AU401" s="71">
        <v>1</v>
      </c>
      <c r="AV401" s="71">
        <v>0</v>
      </c>
      <c r="AW401" s="71">
        <v>1</v>
      </c>
      <c r="AX401" s="71"/>
      <c r="AY401" s="72"/>
      <c r="AZ401" s="71">
        <v>5640.0040000000008</v>
      </c>
      <c r="BA401" s="71">
        <v>31175.200000000001</v>
      </c>
      <c r="BB401" s="71">
        <v>0</v>
      </c>
      <c r="BC401" s="71">
        <v>89</v>
      </c>
      <c r="BD401" s="71">
        <v>0</v>
      </c>
      <c r="BE401" s="71">
        <v>5750</v>
      </c>
      <c r="BF401" s="71"/>
      <c r="BG401" s="72"/>
      <c r="BH401" s="71">
        <v>0</v>
      </c>
      <c r="BI401" s="71">
        <v>0</v>
      </c>
      <c r="BJ401" s="71">
        <v>802.99900000000002</v>
      </c>
      <c r="BK401" s="71">
        <v>212.1</v>
      </c>
      <c r="BL401" s="71">
        <v>27.789000000000001</v>
      </c>
      <c r="BM401" s="71">
        <v>0</v>
      </c>
      <c r="BN401" s="72"/>
      <c r="BO401" s="71">
        <v>0</v>
      </c>
      <c r="BP401" s="71">
        <v>0</v>
      </c>
      <c r="BQ401" s="71">
        <v>19</v>
      </c>
      <c r="BR401" s="71">
        <v>1</v>
      </c>
      <c r="BS401" s="71">
        <v>3</v>
      </c>
      <c r="BT401" s="71">
        <v>0</v>
      </c>
      <c r="BU401"/>
      <c r="BV401" s="70">
        <v>1026.817</v>
      </c>
      <c r="BW401" s="70">
        <v>0</v>
      </c>
      <c r="BX401" s="70">
        <v>12.971</v>
      </c>
      <c r="BY401" s="70">
        <v>0</v>
      </c>
      <c r="BZ401" s="70">
        <v>3.1</v>
      </c>
      <c r="CA401" s="70">
        <v>0</v>
      </c>
      <c r="CB401" s="70">
        <v>0</v>
      </c>
      <c r="CC401" s="70">
        <v>0</v>
      </c>
      <c r="CD401" s="70">
        <v>0</v>
      </c>
    </row>
    <row r="402" spans="1:82">
      <c r="A402" s="70" t="s">
        <v>2151</v>
      </c>
      <c r="B402" s="70">
        <v>237</v>
      </c>
      <c r="C402" s="70">
        <v>16</v>
      </c>
      <c r="D402" s="70">
        <v>14</v>
      </c>
      <c r="E402" s="70">
        <v>2019</v>
      </c>
      <c r="F402" s="70" t="s">
        <v>158</v>
      </c>
      <c r="G402" s="70" t="s">
        <v>2135</v>
      </c>
      <c r="H402" s="70" t="s">
        <v>2136</v>
      </c>
      <c r="I402" s="148"/>
      <c r="J402" s="71">
        <v>473.65705620165164</v>
      </c>
      <c r="K402" s="71">
        <v>6.2580990713256224</v>
      </c>
      <c r="L402" s="71">
        <v>16.488329733498428</v>
      </c>
      <c r="M402" s="71">
        <v>116.22165978684035</v>
      </c>
      <c r="N402" s="71">
        <v>166.78366238723368</v>
      </c>
      <c r="O402" s="71">
        <v>103.42822494759491</v>
      </c>
      <c r="P402" s="71">
        <v>71.396203206254029</v>
      </c>
      <c r="Q402" s="71">
        <v>5.7318303219029696</v>
      </c>
      <c r="R402" s="71">
        <v>3.4472032646249002</v>
      </c>
      <c r="S402" s="71">
        <v>15.06261786736</v>
      </c>
      <c r="T402" s="72"/>
      <c r="U402" s="71">
        <v>53126700</v>
      </c>
      <c r="V402" s="71">
        <v>3281</v>
      </c>
      <c r="W402" s="71">
        <v>417</v>
      </c>
      <c r="X402" s="71">
        <v>28946</v>
      </c>
      <c r="Y402" s="71">
        <v>35674</v>
      </c>
      <c r="Z402" s="71">
        <v>64753</v>
      </c>
      <c r="AA402" s="71">
        <v>14825</v>
      </c>
      <c r="AB402" s="71">
        <v>92883</v>
      </c>
      <c r="AC402" s="71">
        <v>607873</v>
      </c>
      <c r="AD402" s="71">
        <v>15.06261786736</v>
      </c>
      <c r="AE402" s="72"/>
      <c r="AF402" s="71">
        <v>604246829.46454704</v>
      </c>
      <c r="AG402" s="71">
        <v>4598627.9971497068</v>
      </c>
      <c r="AH402" s="71">
        <v>2638989.6800885769</v>
      </c>
      <c r="AI402" s="71">
        <v>170667287.06674489</v>
      </c>
      <c r="AJ402" s="71">
        <v>236937110.32357031</v>
      </c>
      <c r="AK402" s="71">
        <v>0</v>
      </c>
      <c r="AL402" s="71">
        <v>0</v>
      </c>
      <c r="AM402" s="71">
        <v>12649965.377150362</v>
      </c>
      <c r="AN402" s="71">
        <v>0</v>
      </c>
      <c r="AO402" s="71">
        <v>0</v>
      </c>
      <c r="AP402" s="71">
        <v>1031738809.9092509</v>
      </c>
      <c r="AQ402" s="72"/>
      <c r="AR402" s="71">
        <v>1463</v>
      </c>
      <c r="AS402" s="71">
        <v>309</v>
      </c>
      <c r="AT402" s="71">
        <v>0</v>
      </c>
      <c r="AU402" s="71">
        <v>1</v>
      </c>
      <c r="AV402" s="71">
        <v>0</v>
      </c>
      <c r="AW402" s="71">
        <v>1</v>
      </c>
      <c r="AX402" s="71"/>
      <c r="AY402" s="72"/>
      <c r="AZ402" s="71">
        <v>6274.7070000000058</v>
      </c>
      <c r="BA402" s="71">
        <v>35045.599999999999</v>
      </c>
      <c r="BB402" s="71">
        <v>0</v>
      </c>
      <c r="BC402" s="71">
        <v>89</v>
      </c>
      <c r="BD402" s="71">
        <v>0</v>
      </c>
      <c r="BE402" s="71">
        <v>5750</v>
      </c>
      <c r="BF402" s="71"/>
      <c r="BG402" s="72"/>
      <c r="BH402" s="71">
        <v>0</v>
      </c>
      <c r="BI402" s="71">
        <v>0</v>
      </c>
      <c r="BJ402" s="71">
        <v>708.95100000000002</v>
      </c>
      <c r="BK402" s="71">
        <v>248.3</v>
      </c>
      <c r="BL402" s="71">
        <v>27.291999999999998</v>
      </c>
      <c r="BM402" s="71">
        <v>0</v>
      </c>
      <c r="BN402" s="72"/>
      <c r="BO402" s="71">
        <v>0</v>
      </c>
      <c r="BP402" s="71">
        <v>0</v>
      </c>
      <c r="BQ402" s="71">
        <v>19</v>
      </c>
      <c r="BR402" s="71">
        <v>1</v>
      </c>
      <c r="BS402" s="71">
        <v>3</v>
      </c>
      <c r="BT402" s="71">
        <v>0</v>
      </c>
      <c r="BU402"/>
      <c r="BV402" s="70">
        <v>966.46900000000005</v>
      </c>
      <c r="BW402" s="70">
        <v>0</v>
      </c>
      <c r="BX402" s="70">
        <v>12.773999999999999</v>
      </c>
      <c r="BY402" s="70">
        <v>0</v>
      </c>
      <c r="BZ402" s="70">
        <v>5.3</v>
      </c>
      <c r="CA402" s="70">
        <v>0</v>
      </c>
      <c r="CB402" s="70">
        <v>0</v>
      </c>
      <c r="CC402" s="70">
        <v>0</v>
      </c>
      <c r="CD402" s="70">
        <v>0</v>
      </c>
    </row>
    <row r="403" spans="1:82">
      <c r="A403" s="70" t="s">
        <v>2152</v>
      </c>
      <c r="B403" s="70">
        <v>238</v>
      </c>
      <c r="C403" s="70">
        <v>17</v>
      </c>
      <c r="D403" s="70">
        <v>14</v>
      </c>
      <c r="E403" s="70">
        <v>2020</v>
      </c>
      <c r="F403" s="70" t="s">
        <v>159</v>
      </c>
      <c r="G403" s="70" t="s">
        <v>2135</v>
      </c>
      <c r="H403" s="70" t="s">
        <v>2136</v>
      </c>
      <c r="I403" s="148"/>
      <c r="J403" s="71">
        <v>414.91953309266592</v>
      </c>
      <c r="K403" s="71">
        <v>6.4673517685670641</v>
      </c>
      <c r="L403" s="71">
        <v>38.984035354077243</v>
      </c>
      <c r="M403" s="71">
        <v>106.56088467764845</v>
      </c>
      <c r="N403" s="71">
        <v>159.52222045114561</v>
      </c>
      <c r="O403" s="71">
        <v>90.980202244335587</v>
      </c>
      <c r="P403" s="71">
        <v>67.194130281221845</v>
      </c>
      <c r="Q403" s="71">
        <v>5.44378463069887</v>
      </c>
      <c r="R403" s="71">
        <v>2.6439345841960304</v>
      </c>
      <c r="S403" s="71">
        <v>11.153792808</v>
      </c>
      <c r="T403" s="72"/>
      <c r="U403" s="71">
        <v>47639215</v>
      </c>
      <c r="V403" s="71">
        <v>2951</v>
      </c>
      <c r="W403" s="71">
        <v>1434</v>
      </c>
      <c r="X403" s="71">
        <v>28474</v>
      </c>
      <c r="Y403" s="71">
        <v>36012</v>
      </c>
      <c r="Z403" s="71">
        <v>65012</v>
      </c>
      <c r="AA403" s="71">
        <v>14830</v>
      </c>
      <c r="AB403" s="71">
        <v>92329</v>
      </c>
      <c r="AC403" s="71">
        <v>468689.66666666663</v>
      </c>
      <c r="AD403" s="71">
        <v>11.153792808</v>
      </c>
      <c r="AE403" s="72"/>
      <c r="AF403" s="71">
        <v>556429235.55927265</v>
      </c>
      <c r="AG403" s="71">
        <v>4602541.3606267432</v>
      </c>
      <c r="AH403" s="71">
        <v>5901426.9320547711</v>
      </c>
      <c r="AI403" s="71">
        <v>163653001.01533315</v>
      </c>
      <c r="AJ403" s="71">
        <v>262006900.42386171</v>
      </c>
      <c r="AK403" s="71"/>
      <c r="AL403" s="71"/>
      <c r="AM403" s="71">
        <v>12049960.296585087</v>
      </c>
      <c r="AN403" s="71"/>
      <c r="AO403" s="71"/>
      <c r="AP403" s="71">
        <v>1004643065.5877342</v>
      </c>
      <c r="AQ403" s="72"/>
      <c r="AR403" s="71">
        <v>1542</v>
      </c>
      <c r="AS403" s="71">
        <v>321</v>
      </c>
      <c r="AT403" s="71">
        <v>0</v>
      </c>
      <c r="AU403" s="71">
        <v>1</v>
      </c>
      <c r="AV403" s="71">
        <v>0</v>
      </c>
      <c r="AW403" s="71">
        <v>1</v>
      </c>
      <c r="AX403" s="71"/>
      <c r="AY403" s="72"/>
      <c r="AZ403" s="71">
        <v>6699.4940000000051</v>
      </c>
      <c r="BA403" s="71">
        <v>37632.80000000001</v>
      </c>
      <c r="BB403" s="71">
        <v>0</v>
      </c>
      <c r="BC403" s="71">
        <v>89</v>
      </c>
      <c r="BD403" s="71">
        <v>0</v>
      </c>
      <c r="BE403" s="71">
        <v>5750</v>
      </c>
      <c r="BF403" s="71"/>
      <c r="BG403" s="72"/>
      <c r="BH403" s="71">
        <v>0</v>
      </c>
      <c r="BI403" s="71">
        <v>0</v>
      </c>
      <c r="BJ403" s="71">
        <v>597.97699999999998</v>
      </c>
      <c r="BK403" s="71">
        <v>222.9</v>
      </c>
      <c r="BL403" s="71">
        <v>26.018000000000001</v>
      </c>
      <c r="BM403" s="71">
        <v>0</v>
      </c>
      <c r="BN403" s="72"/>
      <c r="BO403" s="71">
        <v>0</v>
      </c>
      <c r="BP403" s="71">
        <v>0</v>
      </c>
      <c r="BQ403" s="71">
        <v>18</v>
      </c>
      <c r="BR403" s="71">
        <v>1</v>
      </c>
      <c r="BS403" s="71">
        <v>3</v>
      </c>
      <c r="BT403" s="71">
        <v>0</v>
      </c>
      <c r="BU403"/>
      <c r="BV403" s="70">
        <v>829.54300000000001</v>
      </c>
      <c r="BW403" s="70">
        <v>0</v>
      </c>
      <c r="BX403" s="70">
        <v>12.452</v>
      </c>
      <c r="BY403" s="70">
        <v>0</v>
      </c>
      <c r="BZ403" s="70">
        <v>4.9000000000000004</v>
      </c>
      <c r="CA403" s="70">
        <v>0</v>
      </c>
      <c r="CB403" s="70">
        <v>0</v>
      </c>
      <c r="CC403" s="70">
        <v>0</v>
      </c>
      <c r="CD403" s="70">
        <v>0</v>
      </c>
    </row>
    <row r="404" spans="1:82">
      <c r="A404" s="70" t="s">
        <v>2153</v>
      </c>
      <c r="B404" s="70">
        <v>238</v>
      </c>
      <c r="C404" s="70">
        <v>18</v>
      </c>
      <c r="D404" s="70">
        <v>14</v>
      </c>
      <c r="E404" s="70">
        <v>2021</v>
      </c>
      <c r="F404" s="70" t="s">
        <v>160</v>
      </c>
      <c r="G404" s="70" t="s">
        <v>2135</v>
      </c>
      <c r="H404" s="70" t="s">
        <v>2136</v>
      </c>
      <c r="I404" s="148"/>
      <c r="J404" s="71">
        <v>450.43827467201697</v>
      </c>
      <c r="K404" s="71">
        <v>6.782477049275534</v>
      </c>
      <c r="L404" s="71">
        <v>34.729717685642065</v>
      </c>
      <c r="M404" s="71">
        <v>115.33942977983293</v>
      </c>
      <c r="N404" s="71">
        <v>170.86969459773823</v>
      </c>
      <c r="O404" s="71">
        <v>88.332945285759124</v>
      </c>
      <c r="P404" s="71">
        <v>69.271660413469419</v>
      </c>
      <c r="Q404" s="71">
        <v>5.3587687169366802</v>
      </c>
      <c r="R404" s="71">
        <v>2.9177946231968273</v>
      </c>
      <c r="S404" s="71">
        <v>17.265184305599998</v>
      </c>
      <c r="T404" s="72"/>
      <c r="U404" s="71">
        <v>56049114</v>
      </c>
      <c r="V404" s="71">
        <v>2951</v>
      </c>
      <c r="W404" s="71">
        <v>1434</v>
      </c>
      <c r="X404" s="71">
        <v>28474</v>
      </c>
      <c r="Y404" s="71">
        <v>36188</v>
      </c>
      <c r="Z404" s="71">
        <v>64992</v>
      </c>
      <c r="AA404" s="71">
        <v>14908</v>
      </c>
      <c r="AB404" s="71">
        <v>91780</v>
      </c>
      <c r="AC404" s="71">
        <v>501780.33333333326</v>
      </c>
      <c r="AD404" s="71">
        <v>17.265184305599998</v>
      </c>
      <c r="AE404" s="72"/>
      <c r="AF404" s="71">
        <v>607354396.73795211</v>
      </c>
      <c r="AG404" s="71">
        <v>4761237.0613293797</v>
      </c>
      <c r="AH404" s="71">
        <v>5103256.0389289698</v>
      </c>
      <c r="AI404" s="71">
        <v>177645668.34912801</v>
      </c>
      <c r="AJ404" s="71">
        <v>265209250.49202791</v>
      </c>
      <c r="AK404" s="71">
        <v>0</v>
      </c>
      <c r="AL404" s="71">
        <v>0</v>
      </c>
      <c r="AM404" s="71">
        <v>12047399.623000151</v>
      </c>
      <c r="AN404" s="71">
        <v>0</v>
      </c>
      <c r="AO404" s="71">
        <v>0</v>
      </c>
      <c r="AP404" s="71">
        <v>1072121208.3023665</v>
      </c>
      <c r="AQ404" s="72"/>
      <c r="AR404" s="71">
        <v>1609</v>
      </c>
      <c r="AS404" s="71">
        <v>326</v>
      </c>
      <c r="AT404" s="71">
        <v>0</v>
      </c>
      <c r="AU404" s="71">
        <v>1</v>
      </c>
      <c r="AV404" s="71">
        <v>0</v>
      </c>
      <c r="AW404" s="71">
        <v>1</v>
      </c>
      <c r="AX404" s="71"/>
      <c r="AY404" s="72"/>
      <c r="AZ404" s="71">
        <v>7039.6090000000058</v>
      </c>
      <c r="BA404" s="71">
        <v>36536.199999999997</v>
      </c>
      <c r="BB404" s="71">
        <v>0</v>
      </c>
      <c r="BC404" s="71">
        <v>89</v>
      </c>
      <c r="BD404" s="71">
        <v>0</v>
      </c>
      <c r="BE404" s="71">
        <v>5750</v>
      </c>
      <c r="BF404" s="71"/>
      <c r="BG404" s="72"/>
      <c r="BH404" s="71">
        <v>0</v>
      </c>
      <c r="BI404" s="71">
        <v>0</v>
      </c>
      <c r="BJ404" s="71">
        <v>624.33199999999999</v>
      </c>
      <c r="BK404" s="71">
        <v>227.1</v>
      </c>
      <c r="BL404" s="71">
        <v>26.321999999999999</v>
      </c>
      <c r="BM404" s="71">
        <v>0</v>
      </c>
      <c r="BN404" s="72"/>
      <c r="BO404" s="71">
        <v>0</v>
      </c>
      <c r="BP404" s="71">
        <v>0</v>
      </c>
      <c r="BQ404" s="71">
        <v>18</v>
      </c>
      <c r="BR404" s="71">
        <v>1</v>
      </c>
      <c r="BS404" s="71">
        <v>3</v>
      </c>
      <c r="BT404" s="71">
        <v>0</v>
      </c>
      <c r="BU404"/>
      <c r="BV404" s="70">
        <v>859.94100000000003</v>
      </c>
      <c r="BW404" s="70">
        <v>0</v>
      </c>
      <c r="BX404" s="70">
        <v>12.712999999999999</v>
      </c>
      <c r="BY404" s="70">
        <v>0</v>
      </c>
      <c r="BZ404" s="70">
        <v>5.0999999999999996</v>
      </c>
      <c r="CA404" s="70">
        <v>0</v>
      </c>
      <c r="CB404" s="70">
        <v>0</v>
      </c>
      <c r="CC404" s="70">
        <v>0</v>
      </c>
      <c r="CD404" s="70">
        <v>0</v>
      </c>
    </row>
    <row r="405" spans="1:82">
      <c r="A405" s="70" t="s">
        <v>2154</v>
      </c>
      <c r="B405" s="70">
        <v>238</v>
      </c>
      <c r="C405" s="70">
        <v>19</v>
      </c>
      <c r="D405" s="70">
        <v>14</v>
      </c>
      <c r="E405" s="70">
        <v>2022</v>
      </c>
      <c r="F405" s="70" t="s">
        <v>161</v>
      </c>
      <c r="G405" s="70" t="s">
        <v>2135</v>
      </c>
      <c r="H405" s="70" t="s">
        <v>2136</v>
      </c>
      <c r="I405" s="148"/>
      <c r="J405" s="71">
        <v>434.6019169121937</v>
      </c>
      <c r="K405" s="71">
        <v>6.4273243665152506</v>
      </c>
      <c r="L405" s="71">
        <v>33.265442626197292</v>
      </c>
      <c r="M405" s="71">
        <v>119.43307710537184</v>
      </c>
      <c r="N405" s="71">
        <v>166.82607202342217</v>
      </c>
      <c r="O405" s="71">
        <v>92.927146111180548</v>
      </c>
      <c r="P405" s="71">
        <v>68.579350262478229</v>
      </c>
      <c r="Q405" s="71">
        <v>5.3836470972728563</v>
      </c>
      <c r="R405" s="71">
        <v>2.9068695091971661</v>
      </c>
      <c r="S405" s="71">
        <v>10.11312059392</v>
      </c>
      <c r="T405" s="72"/>
      <c r="U405" s="71">
        <v>59805977</v>
      </c>
      <c r="V405" s="71">
        <v>2951</v>
      </c>
      <c r="W405" s="71">
        <v>1434</v>
      </c>
      <c r="X405" s="71">
        <v>28474</v>
      </c>
      <c r="Y405" s="71">
        <v>36624</v>
      </c>
      <c r="Z405" s="71">
        <v>64961</v>
      </c>
      <c r="AA405" s="71">
        <v>14984</v>
      </c>
      <c r="AB405" s="71">
        <v>91450</v>
      </c>
      <c r="AC405" s="71">
        <v>506180</v>
      </c>
      <c r="AD405" s="71">
        <v>10.11312059392</v>
      </c>
      <c r="AE405" s="72"/>
      <c r="AF405" s="71">
        <v>569307695.95850873</v>
      </c>
      <c r="AG405" s="71">
        <v>4793493.9589108331</v>
      </c>
      <c r="AH405" s="71">
        <v>5832173.9203668712</v>
      </c>
      <c r="AI405" s="71">
        <v>169160587.61443701</v>
      </c>
      <c r="AJ405" s="71">
        <v>277804040.73388511</v>
      </c>
      <c r="AK405" s="71">
        <v>0</v>
      </c>
      <c r="AL405" s="71">
        <v>0</v>
      </c>
      <c r="AM405" s="71">
        <v>11808691.073530719</v>
      </c>
      <c r="AN405" s="71">
        <v>0</v>
      </c>
      <c r="AO405" s="71">
        <v>0</v>
      </c>
      <c r="AP405" s="71">
        <v>1038706683.2596393</v>
      </c>
      <c r="AQ405" s="72"/>
      <c r="AR405" s="71">
        <v>1688</v>
      </c>
      <c r="AS405" s="71">
        <v>326</v>
      </c>
      <c r="AT405" s="71">
        <v>0</v>
      </c>
      <c r="AU405" s="71">
        <v>1</v>
      </c>
      <c r="AV405" s="71">
        <v>0</v>
      </c>
      <c r="AW405" s="71">
        <v>1</v>
      </c>
      <c r="AX405" s="71"/>
      <c r="AY405" s="72"/>
      <c r="AZ405" s="71">
        <v>7481.9970000000048</v>
      </c>
      <c r="BA405" s="71">
        <v>36536.200000000004</v>
      </c>
      <c r="BB405" s="71">
        <v>0</v>
      </c>
      <c r="BC405" s="71">
        <v>89</v>
      </c>
      <c r="BD405" s="71">
        <v>0</v>
      </c>
      <c r="BE405" s="71">
        <v>5750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2155</v>
      </c>
      <c r="B406" s="70">
        <v>238</v>
      </c>
      <c r="C406" s="70">
        <v>20</v>
      </c>
      <c r="D406" s="70">
        <v>14</v>
      </c>
      <c r="E406" s="70">
        <v>2023</v>
      </c>
      <c r="F406" s="70" t="s">
        <v>1539</v>
      </c>
      <c r="G406" s="1064" t="s">
        <v>2135</v>
      </c>
      <c r="H406" s="70" t="s">
        <v>2136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1775</v>
      </c>
      <c r="AS406" s="71">
        <v>326</v>
      </c>
      <c r="AT406" s="71">
        <v>0</v>
      </c>
      <c r="AU406" s="71">
        <v>1</v>
      </c>
      <c r="AV406" s="71">
        <v>0</v>
      </c>
      <c r="AW406" s="71">
        <v>1</v>
      </c>
      <c r="AX406" s="71"/>
      <c r="AY406" s="72"/>
      <c r="AZ406" s="71">
        <v>7935.8120000000017</v>
      </c>
      <c r="BA406" s="71">
        <v>36536.200000000004</v>
      </c>
      <c r="BB406" s="71">
        <v>0</v>
      </c>
      <c r="BC406" s="71">
        <v>89</v>
      </c>
      <c r="BD406" s="71">
        <v>0</v>
      </c>
      <c r="BE406" s="71">
        <v>5750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2156</v>
      </c>
      <c r="B407" s="70">
        <v>238</v>
      </c>
      <c r="C407" s="70">
        <v>21</v>
      </c>
      <c r="D407" s="70">
        <v>14</v>
      </c>
      <c r="E407" s="70">
        <v>2024</v>
      </c>
      <c r="F407" s="70" t="s">
        <v>1554</v>
      </c>
      <c r="G407" s="1064" t="s">
        <v>2135</v>
      </c>
      <c r="H407" s="70" t="s">
        <v>2136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2157</v>
      </c>
      <c r="B408" s="70">
        <v>290</v>
      </c>
      <c r="C408" s="70">
        <v>1</v>
      </c>
      <c r="D408" s="70">
        <v>18</v>
      </c>
      <c r="E408" s="70">
        <v>1990</v>
      </c>
      <c r="F408" s="70" t="s">
        <v>787</v>
      </c>
      <c r="G408" s="70" t="s">
        <v>2158</v>
      </c>
      <c r="H408" s="70" t="s">
        <v>2159</v>
      </c>
      <c r="I408" s="148"/>
      <c r="J408" s="71">
        <v>478.19694374180358</v>
      </c>
      <c r="K408" s="71">
        <v>10.064219478691269</v>
      </c>
      <c r="L408" s="71">
        <v>9.9469121185839917</v>
      </c>
      <c r="M408" s="71">
        <v>55.523480997313662</v>
      </c>
      <c r="N408" s="71">
        <v>89.754225105801311</v>
      </c>
      <c r="O408" s="71">
        <v>69.156798682819669</v>
      </c>
      <c r="P408" s="71">
        <v>87.475410209564373</v>
      </c>
      <c r="Q408" s="71">
        <v>5.1348163299004099</v>
      </c>
      <c r="R408" s="71">
        <v>3.536117987019447</v>
      </c>
      <c r="S408" s="71">
        <v>5.1767079222666759</v>
      </c>
      <c r="T408" s="72"/>
      <c r="U408" s="71">
        <v>28816521</v>
      </c>
      <c r="V408" s="71">
        <v>3610</v>
      </c>
      <c r="W408" s="71">
        <v>95</v>
      </c>
      <c r="X408" s="71">
        <v>18273</v>
      </c>
      <c r="Y408" s="71">
        <v>21981</v>
      </c>
      <c r="Z408" s="71">
        <v>28445</v>
      </c>
      <c r="AA408" s="71">
        <v>21240</v>
      </c>
      <c r="AB408" s="71">
        <v>83372</v>
      </c>
      <c r="AC408" s="71">
        <v>612462</v>
      </c>
      <c r="AD408" s="71">
        <v>5.1767079222666759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2160</v>
      </c>
      <c r="B409" s="70">
        <v>291</v>
      </c>
      <c r="C409" s="70">
        <v>2</v>
      </c>
      <c r="D409" s="70">
        <v>18</v>
      </c>
      <c r="E409" s="70">
        <v>2005</v>
      </c>
      <c r="F409" s="70" t="s">
        <v>789</v>
      </c>
      <c r="G409" s="70" t="s">
        <v>2158</v>
      </c>
      <c r="H409" s="70" t="s">
        <v>2159</v>
      </c>
      <c r="I409" s="148"/>
      <c r="J409" s="71">
        <v>482.40343586422063</v>
      </c>
      <c r="K409" s="71">
        <v>7.9937498933033977</v>
      </c>
      <c r="L409" s="71">
        <v>19.702850996626331</v>
      </c>
      <c r="M409" s="71">
        <v>98.171590852896628</v>
      </c>
      <c r="N409" s="71">
        <v>132.07736080161879</v>
      </c>
      <c r="O409" s="71">
        <v>117.0440611640979</v>
      </c>
      <c r="P409" s="71">
        <v>83.732276072277813</v>
      </c>
      <c r="Q409" s="71">
        <v>5.5170901242078996</v>
      </c>
      <c r="R409" s="71">
        <v>3.6719792568959728</v>
      </c>
      <c r="S409" s="71">
        <v>12.14984346178681</v>
      </c>
      <c r="T409" s="72"/>
      <c r="U409" s="71">
        <v>34824074</v>
      </c>
      <c r="V409" s="71">
        <v>3404</v>
      </c>
      <c r="W409" s="71">
        <v>116</v>
      </c>
      <c r="X409" s="71">
        <v>18488</v>
      </c>
      <c r="Y409" s="71">
        <v>27819</v>
      </c>
      <c r="Z409" s="71">
        <v>55709</v>
      </c>
      <c r="AA409" s="71">
        <v>16651</v>
      </c>
      <c r="AB409" s="71">
        <v>93646</v>
      </c>
      <c r="AC409" s="71">
        <v>649313.5</v>
      </c>
      <c r="AD409" s="71">
        <v>12.14984346178681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2161</v>
      </c>
      <c r="B410" s="70">
        <v>292</v>
      </c>
      <c r="C410" s="70">
        <v>3</v>
      </c>
      <c r="D410" s="70">
        <v>18</v>
      </c>
      <c r="E410" s="70">
        <v>2006</v>
      </c>
      <c r="F410" s="70" t="s">
        <v>790</v>
      </c>
      <c r="G410" s="70" t="s">
        <v>2158</v>
      </c>
      <c r="H410" s="70" t="s">
        <v>2159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2162</v>
      </c>
      <c r="B411" s="70">
        <v>293</v>
      </c>
      <c r="C411" s="70">
        <v>4</v>
      </c>
      <c r="D411" s="70">
        <v>18</v>
      </c>
      <c r="E411" s="70">
        <v>2007</v>
      </c>
      <c r="F411" s="70" t="s">
        <v>791</v>
      </c>
      <c r="G411" s="70" t="s">
        <v>2158</v>
      </c>
      <c r="H411" s="70" t="s">
        <v>2159</v>
      </c>
      <c r="I411" s="148"/>
      <c r="J411" s="71">
        <v>620.6385881558507</v>
      </c>
      <c r="K411" s="71">
        <v>9.1482119299460329</v>
      </c>
      <c r="L411" s="71">
        <v>9.0073995572327501</v>
      </c>
      <c r="M411" s="71">
        <v>137.43112584133519</v>
      </c>
      <c r="N411" s="71">
        <v>196.93918129592399</v>
      </c>
      <c r="O411" s="71">
        <v>114.4886789611101</v>
      </c>
      <c r="P411" s="71">
        <v>83.072564944188471</v>
      </c>
      <c r="Q411" s="71">
        <v>5.8282309076438699</v>
      </c>
      <c r="R411" s="71">
        <v>3.8253908456150598</v>
      </c>
      <c r="S411" s="71">
        <v>13.926475241421279</v>
      </c>
      <c r="T411" s="72"/>
      <c r="U411" s="71">
        <v>38873305</v>
      </c>
      <c r="V411" s="71">
        <v>3130</v>
      </c>
      <c r="W411" s="71">
        <v>126</v>
      </c>
      <c r="X411" s="71">
        <v>22612</v>
      </c>
      <c r="Y411" s="71">
        <v>28323</v>
      </c>
      <c r="Z411" s="71">
        <v>56648</v>
      </c>
      <c r="AA411" s="71">
        <v>16268</v>
      </c>
      <c r="AB411" s="71">
        <v>93696</v>
      </c>
      <c r="AC411" s="71">
        <v>695850</v>
      </c>
      <c r="AD411" s="71">
        <v>13.926475241421279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2163</v>
      </c>
      <c r="B412" s="70">
        <v>294</v>
      </c>
      <c r="C412" s="70">
        <v>5</v>
      </c>
      <c r="D412" s="70">
        <v>18</v>
      </c>
      <c r="E412" s="70">
        <v>2008</v>
      </c>
      <c r="F412" s="70" t="s">
        <v>792</v>
      </c>
      <c r="G412" s="70" t="s">
        <v>2158</v>
      </c>
      <c r="H412" s="70" t="s">
        <v>2159</v>
      </c>
      <c r="I412" s="148"/>
      <c r="J412" s="71">
        <v>465.87359907867562</v>
      </c>
      <c r="K412" s="71">
        <v>6.350679100249975</v>
      </c>
      <c r="L412" s="71">
        <v>7.7187423139751159</v>
      </c>
      <c r="M412" s="71">
        <v>140.2939910146396</v>
      </c>
      <c r="N412" s="71">
        <v>180.532031944496</v>
      </c>
      <c r="O412" s="71">
        <v>111.07128249819</v>
      </c>
      <c r="P412" s="71">
        <v>81.034531695619265</v>
      </c>
      <c r="Q412" s="71">
        <v>5.7333693754761796</v>
      </c>
      <c r="R412" s="71">
        <v>3.4725557389549748</v>
      </c>
      <c r="S412" s="71">
        <v>11.80684329197862</v>
      </c>
      <c r="T412" s="72"/>
      <c r="U412" s="71">
        <v>38461404</v>
      </c>
      <c r="V412" s="71">
        <v>3130</v>
      </c>
      <c r="W412" s="71">
        <v>126</v>
      </c>
      <c r="X412" s="71">
        <v>22612</v>
      </c>
      <c r="Y412" s="71">
        <v>28554</v>
      </c>
      <c r="Z412" s="71">
        <v>56886</v>
      </c>
      <c r="AA412" s="71">
        <v>15887</v>
      </c>
      <c r="AB412" s="71">
        <v>93687</v>
      </c>
      <c r="AC412" s="71">
        <v>655918</v>
      </c>
      <c r="AD412" s="71">
        <v>11.80684329197862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2164</v>
      </c>
      <c r="B413" s="70">
        <v>295</v>
      </c>
      <c r="C413" s="70">
        <v>6</v>
      </c>
      <c r="D413" s="70">
        <v>18</v>
      </c>
      <c r="E413" s="70">
        <v>2009</v>
      </c>
      <c r="F413" s="70" t="s">
        <v>176</v>
      </c>
      <c r="G413" s="70" t="s">
        <v>2158</v>
      </c>
      <c r="H413" s="70" t="s">
        <v>2159</v>
      </c>
      <c r="I413" s="148"/>
      <c r="J413" s="71">
        <v>405.37263702483199</v>
      </c>
      <c r="K413" s="71">
        <v>5.2188975258164154</v>
      </c>
      <c r="L413" s="71">
        <v>14.83041148177036</v>
      </c>
      <c r="M413" s="71">
        <v>129.54696604472801</v>
      </c>
      <c r="N413" s="71">
        <v>132.76857514268821</v>
      </c>
      <c r="O413" s="71">
        <v>113.3911583073796</v>
      </c>
      <c r="P413" s="71">
        <v>76.936554761698389</v>
      </c>
      <c r="Q413" s="71">
        <v>5.4538344689761198</v>
      </c>
      <c r="R413" s="71">
        <v>3.2543092338676751</v>
      </c>
      <c r="S413" s="71">
        <v>13.638655574264741</v>
      </c>
      <c r="T413" s="72"/>
      <c r="U413" s="71">
        <v>30555246</v>
      </c>
      <c r="V413" s="71">
        <v>2944</v>
      </c>
      <c r="W413" s="71">
        <v>326</v>
      </c>
      <c r="X413" s="71">
        <v>23639</v>
      </c>
      <c r="Y413" s="71">
        <v>28762</v>
      </c>
      <c r="Z413" s="71">
        <v>57322</v>
      </c>
      <c r="AA413" s="71">
        <v>15485</v>
      </c>
      <c r="AB413" s="71">
        <v>93552</v>
      </c>
      <c r="AC413" s="71">
        <v>599683.5</v>
      </c>
      <c r="AD413" s="71">
        <v>13.638655574264741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406.88499999999999</v>
      </c>
      <c r="BK413" s="71">
        <v>46.2</v>
      </c>
      <c r="BL413" s="71">
        <v>9.6999999999999993</v>
      </c>
      <c r="BM413" s="71">
        <v>0</v>
      </c>
      <c r="BN413" s="72"/>
      <c r="BO413" s="71">
        <v>0</v>
      </c>
      <c r="BP413" s="71">
        <v>0</v>
      </c>
      <c r="BQ413" s="71">
        <v>15</v>
      </c>
      <c r="BR413" s="71">
        <v>1</v>
      </c>
      <c r="BS413" s="71">
        <v>2</v>
      </c>
      <c r="BT413" s="71">
        <v>0</v>
      </c>
      <c r="BU413"/>
      <c r="BV413" s="70">
        <v>462.78500000000003</v>
      </c>
      <c r="BW413" s="70">
        <v>0</v>
      </c>
      <c r="BX413" s="70">
        <v>0</v>
      </c>
      <c r="BY413" s="70">
        <v>0</v>
      </c>
      <c r="BZ413" s="70">
        <v>0</v>
      </c>
      <c r="CA413" s="70">
        <v>0</v>
      </c>
      <c r="CB413" s="70">
        <v>0</v>
      </c>
      <c r="CC413" s="70">
        <v>0</v>
      </c>
      <c r="CD413" s="70">
        <v>0</v>
      </c>
    </row>
    <row r="414" spans="1:82">
      <c r="A414" s="70" t="s">
        <v>2165</v>
      </c>
      <c r="B414" s="70">
        <v>296</v>
      </c>
      <c r="C414" s="70">
        <v>7</v>
      </c>
      <c r="D414" s="70">
        <v>18</v>
      </c>
      <c r="E414" s="70">
        <v>2010</v>
      </c>
      <c r="F414" s="70" t="s">
        <v>177</v>
      </c>
      <c r="G414" s="70" t="s">
        <v>2158</v>
      </c>
      <c r="H414" s="70" t="s">
        <v>2159</v>
      </c>
      <c r="I414" s="148"/>
      <c r="J414" s="71">
        <v>417.67963180706261</v>
      </c>
      <c r="K414" s="71">
        <v>5.884220803468323</v>
      </c>
      <c r="L414" s="71">
        <v>13.94388986998689</v>
      </c>
      <c r="M414" s="71">
        <v>151.0691300891429</v>
      </c>
      <c r="N414" s="71">
        <v>151.45478726612211</v>
      </c>
      <c r="O414" s="71">
        <v>113.8019617049392</v>
      </c>
      <c r="P414" s="71">
        <v>77.031934238149589</v>
      </c>
      <c r="Q414" s="71">
        <v>5.6731119203144704</v>
      </c>
      <c r="R414" s="71">
        <v>3.5463957276147942</v>
      </c>
      <c r="S414" s="71">
        <v>15.62950673770789</v>
      </c>
      <c r="T414" s="72"/>
      <c r="U414" s="71">
        <v>31718174</v>
      </c>
      <c r="V414" s="71">
        <v>2944</v>
      </c>
      <c r="W414" s="71">
        <v>326</v>
      </c>
      <c r="X414" s="71">
        <v>23639</v>
      </c>
      <c r="Y414" s="71">
        <v>28926</v>
      </c>
      <c r="Z414" s="71">
        <v>57797</v>
      </c>
      <c r="AA414" s="71">
        <v>15117</v>
      </c>
      <c r="AB414" s="71">
        <v>93248</v>
      </c>
      <c r="AC414" s="71">
        <v>619302</v>
      </c>
      <c r="AD414" s="71">
        <v>15.62950673770789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372.60899999999998</v>
      </c>
      <c r="BK414" s="71">
        <v>41.2</v>
      </c>
      <c r="BL414" s="71">
        <v>7.3010000000000002</v>
      </c>
      <c r="BM414" s="71">
        <v>0</v>
      </c>
      <c r="BN414" s="72"/>
      <c r="BO414" s="71">
        <v>0</v>
      </c>
      <c r="BP414" s="71">
        <v>0</v>
      </c>
      <c r="BQ414" s="71">
        <v>16</v>
      </c>
      <c r="BR414" s="71">
        <v>1</v>
      </c>
      <c r="BS414" s="71">
        <v>2</v>
      </c>
      <c r="BT414" s="71">
        <v>0</v>
      </c>
      <c r="BU414"/>
      <c r="BV414" s="70">
        <v>421.11</v>
      </c>
      <c r="BW414" s="70">
        <v>0</v>
      </c>
      <c r="BX414" s="70">
        <v>0</v>
      </c>
      <c r="BY414" s="70">
        <v>0</v>
      </c>
      <c r="BZ414" s="70">
        <v>0</v>
      </c>
      <c r="CA414" s="70">
        <v>0</v>
      </c>
      <c r="CB414" s="70">
        <v>0</v>
      </c>
      <c r="CC414" s="70">
        <v>0</v>
      </c>
      <c r="CD414" s="70">
        <v>0</v>
      </c>
    </row>
    <row r="415" spans="1:82">
      <c r="A415" s="70" t="s">
        <v>2166</v>
      </c>
      <c r="B415" s="70">
        <v>297</v>
      </c>
      <c r="C415" s="70">
        <v>8</v>
      </c>
      <c r="D415" s="70">
        <v>18</v>
      </c>
      <c r="E415" s="70">
        <v>2011</v>
      </c>
      <c r="F415" s="70" t="s">
        <v>178</v>
      </c>
      <c r="G415" s="70" t="s">
        <v>2158</v>
      </c>
      <c r="H415" s="70" t="s">
        <v>2159</v>
      </c>
      <c r="I415" s="148"/>
      <c r="J415" s="71">
        <v>479.03795477395522</v>
      </c>
      <c r="K415" s="71">
        <v>7.9641206181992086</v>
      </c>
      <c r="L415" s="71">
        <v>14.933218632857439</v>
      </c>
      <c r="M415" s="71">
        <v>179.99297208322889</v>
      </c>
      <c r="N415" s="71">
        <v>204.84556135131251</v>
      </c>
      <c r="O415" s="71">
        <v>112.76778855069729</v>
      </c>
      <c r="P415" s="71">
        <v>73.850783284795156</v>
      </c>
      <c r="Q415" s="71">
        <v>6.5397283486399003</v>
      </c>
      <c r="R415" s="71">
        <v>3.480356563953682</v>
      </c>
      <c r="S415" s="71">
        <v>19.186982288118791</v>
      </c>
      <c r="T415" s="72"/>
      <c r="U415" s="71">
        <v>31256810</v>
      </c>
      <c r="V415" s="71">
        <v>2944</v>
      </c>
      <c r="W415" s="71">
        <v>326</v>
      </c>
      <c r="X415" s="71">
        <v>23639</v>
      </c>
      <c r="Y415" s="71">
        <v>29198</v>
      </c>
      <c r="Z415" s="71">
        <v>58516</v>
      </c>
      <c r="AA415" s="71">
        <v>14924</v>
      </c>
      <c r="AB415" s="71">
        <v>93189</v>
      </c>
      <c r="AC415" s="71">
        <v>606764.5</v>
      </c>
      <c r="AD415" s="71">
        <v>19.186982288118791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383.66300000000001</v>
      </c>
      <c r="BK415" s="71">
        <v>62.1</v>
      </c>
      <c r="BL415" s="71">
        <v>7.782</v>
      </c>
      <c r="BM415" s="71">
        <v>0</v>
      </c>
      <c r="BN415" s="72"/>
      <c r="BO415" s="71">
        <v>0</v>
      </c>
      <c r="BP415" s="71">
        <v>0</v>
      </c>
      <c r="BQ415" s="71">
        <v>17</v>
      </c>
      <c r="BR415" s="71">
        <v>1</v>
      </c>
      <c r="BS415" s="71">
        <v>2</v>
      </c>
      <c r="BT415" s="71">
        <v>0</v>
      </c>
      <c r="BU415"/>
      <c r="BV415" s="70">
        <v>453.54500000000002</v>
      </c>
      <c r="BW415" s="70">
        <v>0</v>
      </c>
      <c r="BX415" s="70">
        <v>0</v>
      </c>
      <c r="BY415" s="70">
        <v>0</v>
      </c>
      <c r="BZ415" s="70">
        <v>0</v>
      </c>
      <c r="CA415" s="70">
        <v>0</v>
      </c>
      <c r="CB415" s="70">
        <v>0</v>
      </c>
      <c r="CC415" s="70">
        <v>0</v>
      </c>
      <c r="CD415" s="70">
        <v>0</v>
      </c>
    </row>
    <row r="416" spans="1:82">
      <c r="A416" s="70" t="s">
        <v>2167</v>
      </c>
      <c r="B416" s="70">
        <v>298</v>
      </c>
      <c r="C416" s="70">
        <v>9</v>
      </c>
      <c r="D416" s="70">
        <v>18</v>
      </c>
      <c r="E416" s="70">
        <v>2012</v>
      </c>
      <c r="F416" s="70" t="s">
        <v>179</v>
      </c>
      <c r="G416" s="70" t="s">
        <v>2158</v>
      </c>
      <c r="H416" s="70" t="s">
        <v>2159</v>
      </c>
      <c r="I416" s="148"/>
      <c r="J416" s="71">
        <v>469.83189003023563</v>
      </c>
      <c r="K416" s="71">
        <v>7.2336535514559026</v>
      </c>
      <c r="L416" s="71">
        <v>14.495570424079739</v>
      </c>
      <c r="M416" s="71">
        <v>174.46733738214999</v>
      </c>
      <c r="N416" s="71">
        <v>226.86919266280549</v>
      </c>
      <c r="O416" s="71">
        <v>113.47880225295393</v>
      </c>
      <c r="P416" s="71">
        <v>73.41000375573779</v>
      </c>
      <c r="Q416" s="71">
        <v>7.17550558778672</v>
      </c>
      <c r="R416" s="71">
        <v>3.5537335653211199</v>
      </c>
      <c r="S416" s="71">
        <v>17.581984062350841</v>
      </c>
      <c r="T416" s="72"/>
      <c r="U416" s="71">
        <v>31596457</v>
      </c>
      <c r="V416" s="71">
        <v>2944</v>
      </c>
      <c r="W416" s="71">
        <v>326</v>
      </c>
      <c r="X416" s="71">
        <v>23639</v>
      </c>
      <c r="Y416" s="71">
        <v>30245</v>
      </c>
      <c r="Z416" s="71">
        <v>59352</v>
      </c>
      <c r="AA416" s="71">
        <v>14751</v>
      </c>
      <c r="AB416" s="71">
        <v>94110</v>
      </c>
      <c r="AC416" s="71">
        <v>603510</v>
      </c>
      <c r="AD416" s="71">
        <v>17.581984062350841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452.28300000000002</v>
      </c>
      <c r="BK416" s="71">
        <v>61.6</v>
      </c>
      <c r="BL416" s="71">
        <v>10.349</v>
      </c>
      <c r="BM416" s="71">
        <v>0</v>
      </c>
      <c r="BN416" s="72"/>
      <c r="BO416" s="71">
        <v>0</v>
      </c>
      <c r="BP416" s="71">
        <v>0</v>
      </c>
      <c r="BQ416" s="71">
        <v>17</v>
      </c>
      <c r="BR416" s="71">
        <v>1</v>
      </c>
      <c r="BS416" s="71">
        <v>2</v>
      </c>
      <c r="BT416" s="71">
        <v>0</v>
      </c>
      <c r="BU416"/>
      <c r="BV416" s="70">
        <v>524.23199999999997</v>
      </c>
      <c r="BW416" s="70">
        <v>0</v>
      </c>
      <c r="BX416" s="70">
        <v>0</v>
      </c>
      <c r="BY416" s="70">
        <v>0</v>
      </c>
      <c r="BZ416" s="70">
        <v>0</v>
      </c>
      <c r="CA416" s="70">
        <v>0</v>
      </c>
      <c r="CB416" s="70">
        <v>0</v>
      </c>
      <c r="CC416" s="70">
        <v>0</v>
      </c>
      <c r="CD416" s="70">
        <v>0</v>
      </c>
    </row>
    <row r="417" spans="1:82">
      <c r="A417" s="70" t="s">
        <v>2168</v>
      </c>
      <c r="B417" s="70">
        <v>299</v>
      </c>
      <c r="C417" s="70">
        <v>10</v>
      </c>
      <c r="D417" s="70">
        <v>18</v>
      </c>
      <c r="E417" s="70">
        <v>2013</v>
      </c>
      <c r="F417" s="70" t="s">
        <v>180</v>
      </c>
      <c r="G417" s="70" t="s">
        <v>2158</v>
      </c>
      <c r="H417" s="70" t="s">
        <v>2159</v>
      </c>
      <c r="I417" s="148"/>
      <c r="J417" s="71">
        <v>442.02815666694232</v>
      </c>
      <c r="K417" s="71">
        <v>6.0649844934969872</v>
      </c>
      <c r="L417" s="71">
        <v>15.292067913832829</v>
      </c>
      <c r="M417" s="71">
        <v>179.29133541169611</v>
      </c>
      <c r="N417" s="71">
        <v>217.4381231441254</v>
      </c>
      <c r="O417" s="71">
        <v>109.92271323225704</v>
      </c>
      <c r="P417" s="71">
        <v>72.942303958194813</v>
      </c>
      <c r="Q417" s="71">
        <v>7.2682658212602202</v>
      </c>
      <c r="R417" s="71">
        <v>3.6445189383703309</v>
      </c>
      <c r="S417" s="71">
        <v>16.065371194541729</v>
      </c>
      <c r="T417" s="72"/>
      <c r="U417" s="71">
        <v>28297979</v>
      </c>
      <c r="V417" s="71">
        <v>2944</v>
      </c>
      <c r="W417" s="71">
        <v>326</v>
      </c>
      <c r="X417" s="71">
        <v>23639</v>
      </c>
      <c r="Y417" s="71">
        <v>30395</v>
      </c>
      <c r="Z417" s="71">
        <v>60059</v>
      </c>
      <c r="AA417" s="71">
        <v>14602</v>
      </c>
      <c r="AB417" s="71">
        <v>93960</v>
      </c>
      <c r="AC417" s="71">
        <v>604158.5</v>
      </c>
      <c r="AD417" s="71">
        <v>16.065371194541729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460.62099999999998</v>
      </c>
      <c r="BK417" s="71">
        <v>66.599999999999994</v>
      </c>
      <c r="BL417" s="71">
        <v>10.933999999999999</v>
      </c>
      <c r="BM417" s="71">
        <v>0</v>
      </c>
      <c r="BN417" s="72"/>
      <c r="BO417" s="71">
        <v>0</v>
      </c>
      <c r="BP417" s="71">
        <v>0</v>
      </c>
      <c r="BQ417" s="71">
        <v>17</v>
      </c>
      <c r="BR417" s="71">
        <v>1</v>
      </c>
      <c r="BS417" s="71">
        <v>2</v>
      </c>
      <c r="BT417" s="71">
        <v>0</v>
      </c>
      <c r="BU417"/>
      <c r="BV417" s="70">
        <v>538.15499999999997</v>
      </c>
      <c r="BW417" s="70">
        <v>0</v>
      </c>
      <c r="BX417" s="70">
        <v>0</v>
      </c>
      <c r="BY417" s="70">
        <v>0</v>
      </c>
      <c r="BZ417" s="70">
        <v>0</v>
      </c>
      <c r="CA417" s="70">
        <v>0</v>
      </c>
      <c r="CB417" s="70">
        <v>0</v>
      </c>
      <c r="CC417" s="70">
        <v>0</v>
      </c>
      <c r="CD417" s="70">
        <v>0</v>
      </c>
    </row>
    <row r="418" spans="1:82">
      <c r="A418" s="70" t="s">
        <v>2169</v>
      </c>
      <c r="B418" s="70">
        <v>300</v>
      </c>
      <c r="C418" s="70">
        <v>11</v>
      </c>
      <c r="D418" s="70">
        <v>18</v>
      </c>
      <c r="E418" s="70">
        <v>2014</v>
      </c>
      <c r="F418" s="70" t="s">
        <v>181</v>
      </c>
      <c r="G418" s="70" t="s">
        <v>2158</v>
      </c>
      <c r="H418" s="70" t="s">
        <v>2159</v>
      </c>
      <c r="I418" s="148"/>
      <c r="J418" s="71">
        <v>436.18755204986599</v>
      </c>
      <c r="K418" s="71">
        <v>6.255231923168469</v>
      </c>
      <c r="L418" s="71">
        <v>8.8001369757493215</v>
      </c>
      <c r="M418" s="71">
        <v>187.1556577936922</v>
      </c>
      <c r="N418" s="71">
        <v>221.97847605099801</v>
      </c>
      <c r="O418" s="71">
        <v>105.94934268501324</v>
      </c>
      <c r="P418" s="71">
        <v>73.125615080474972</v>
      </c>
      <c r="Q418" s="71">
        <v>6.9416288633549401</v>
      </c>
      <c r="R418" s="71">
        <v>3.6369858469859691</v>
      </c>
      <c r="S418" s="71">
        <v>18.184883978007381</v>
      </c>
      <c r="T418" s="72"/>
      <c r="U418" s="71">
        <v>29490959</v>
      </c>
      <c r="V418" s="71">
        <v>2655</v>
      </c>
      <c r="W418" s="71">
        <v>242</v>
      </c>
      <c r="X418" s="71">
        <v>24183</v>
      </c>
      <c r="Y418" s="71">
        <v>30569</v>
      </c>
      <c r="Z418" s="71">
        <v>60969</v>
      </c>
      <c r="AA418" s="71">
        <v>14563</v>
      </c>
      <c r="AB418" s="71">
        <v>93531</v>
      </c>
      <c r="AC418" s="71">
        <v>604805.5</v>
      </c>
      <c r="AD418" s="71">
        <v>18.184883978007381</v>
      </c>
      <c r="AE418" s="72"/>
      <c r="AF418" s="71"/>
      <c r="AG418" s="71"/>
      <c r="AH418" s="71"/>
      <c r="AI418" s="71"/>
      <c r="AJ418" s="71"/>
      <c r="AK418" s="71"/>
      <c r="AL418" s="71"/>
      <c r="AM418" s="71"/>
      <c r="AN418" s="71"/>
      <c r="AO418" s="71"/>
      <c r="AP418" s="71"/>
      <c r="AQ418" s="72"/>
      <c r="AR418" s="71">
        <v>1212</v>
      </c>
      <c r="AS418" s="71">
        <v>182</v>
      </c>
      <c r="AT418" s="71">
        <v>0</v>
      </c>
      <c r="AU418" s="71">
        <v>0</v>
      </c>
      <c r="AV418" s="71">
        <v>0</v>
      </c>
      <c r="AW418" s="71">
        <v>0</v>
      </c>
      <c r="AX418" s="71"/>
      <c r="AY418" s="72"/>
      <c r="AZ418" s="71">
        <v>5190.3230000000003</v>
      </c>
      <c r="BA418" s="71">
        <v>21273.599999999999</v>
      </c>
      <c r="BB418" s="71">
        <v>0</v>
      </c>
      <c r="BC418" s="71">
        <v>0</v>
      </c>
      <c r="BD418" s="71">
        <v>0</v>
      </c>
      <c r="BE418" s="71">
        <v>0</v>
      </c>
      <c r="BF418" s="71"/>
      <c r="BG418" s="72"/>
      <c r="BH418" s="71">
        <v>0</v>
      </c>
      <c r="BI418" s="71">
        <v>0</v>
      </c>
      <c r="BJ418" s="71">
        <v>435.26100000000002</v>
      </c>
      <c r="BK418" s="71">
        <v>54.3</v>
      </c>
      <c r="BL418" s="71">
        <v>9.173</v>
      </c>
      <c r="BM418" s="71">
        <v>0</v>
      </c>
      <c r="BN418" s="72"/>
      <c r="BO418" s="71">
        <v>0</v>
      </c>
      <c r="BP418" s="71">
        <v>0</v>
      </c>
      <c r="BQ418" s="71">
        <v>16</v>
      </c>
      <c r="BR418" s="71">
        <v>1</v>
      </c>
      <c r="BS418" s="71">
        <v>2</v>
      </c>
      <c r="BT418" s="71">
        <v>0</v>
      </c>
      <c r="BU418"/>
      <c r="BV418" s="70">
        <v>498.73399999999998</v>
      </c>
      <c r="BW418" s="70">
        <v>0</v>
      </c>
      <c r="BX418" s="70">
        <v>0</v>
      </c>
      <c r="BY418" s="70">
        <v>0</v>
      </c>
      <c r="BZ418" s="70">
        <v>0</v>
      </c>
      <c r="CA418" s="70">
        <v>0</v>
      </c>
      <c r="CB418" s="70">
        <v>0</v>
      </c>
      <c r="CC418" s="70">
        <v>0</v>
      </c>
      <c r="CD418" s="70">
        <v>0</v>
      </c>
    </row>
    <row r="419" spans="1:82">
      <c r="A419" s="70" t="s">
        <v>2170</v>
      </c>
      <c r="B419" s="70">
        <v>301</v>
      </c>
      <c r="C419" s="70">
        <v>12</v>
      </c>
      <c r="D419" s="70">
        <v>18</v>
      </c>
      <c r="E419" s="70">
        <v>2015</v>
      </c>
      <c r="F419" s="70" t="s">
        <v>182</v>
      </c>
      <c r="G419" s="70" t="s">
        <v>2158</v>
      </c>
      <c r="H419" s="70" t="s">
        <v>2159</v>
      </c>
      <c r="I419" s="148"/>
      <c r="J419" s="71">
        <v>414.27030901162692</v>
      </c>
      <c r="K419" s="71">
        <v>6.0814810419639613</v>
      </c>
      <c r="L419" s="71">
        <v>7.0800290382797559</v>
      </c>
      <c r="M419" s="71">
        <v>140.35805189346681</v>
      </c>
      <c r="N419" s="71">
        <v>211.99577971622301</v>
      </c>
      <c r="O419" s="71">
        <v>105.4540512268846</v>
      </c>
      <c r="P419" s="71">
        <v>71.93711513147673</v>
      </c>
      <c r="Q419" s="71">
        <v>6.7598067859469202</v>
      </c>
      <c r="R419" s="71">
        <v>3.7842629263987715</v>
      </c>
      <c r="S419" s="71">
        <v>19.008122849764451</v>
      </c>
      <c r="T419" s="72"/>
      <c r="U419" s="71">
        <v>31199526</v>
      </c>
      <c r="V419" s="71">
        <v>2655</v>
      </c>
      <c r="W419" s="71">
        <v>242</v>
      </c>
      <c r="X419" s="71">
        <v>24183</v>
      </c>
      <c r="Y419" s="71">
        <v>30786</v>
      </c>
      <c r="Z419" s="71">
        <v>61268</v>
      </c>
      <c r="AA419" s="71">
        <v>14315</v>
      </c>
      <c r="AB419" s="71">
        <v>93041</v>
      </c>
      <c r="AC419" s="71">
        <v>646858</v>
      </c>
      <c r="AD419" s="71">
        <v>19.008122849764451</v>
      </c>
      <c r="AE419" s="72"/>
      <c r="AF419" s="71">
        <v>354587490.44248289</v>
      </c>
      <c r="AG419" s="71">
        <v>4503990.0034561576</v>
      </c>
      <c r="AH419" s="71">
        <v>1008287.07723489</v>
      </c>
      <c r="AI419" s="71">
        <v>153707158.46316889</v>
      </c>
      <c r="AJ419" s="71">
        <v>293954719.07719892</v>
      </c>
      <c r="AK419" s="71">
        <v>0</v>
      </c>
      <c r="AL419" s="71">
        <v>0</v>
      </c>
      <c r="AM419" s="71">
        <v>12750878.757684169</v>
      </c>
      <c r="AN419" s="71">
        <v>0</v>
      </c>
      <c r="AO419" s="71">
        <v>0</v>
      </c>
      <c r="AP419" s="71">
        <v>820512523.82122576</v>
      </c>
      <c r="AQ419" s="72"/>
      <c r="AR419" s="71">
        <v>1291</v>
      </c>
      <c r="AS419" s="71">
        <v>253</v>
      </c>
      <c r="AT419" s="71">
        <v>0</v>
      </c>
      <c r="AU419" s="71">
        <v>0</v>
      </c>
      <c r="AV419" s="71">
        <v>0</v>
      </c>
      <c r="AW419" s="71">
        <v>0</v>
      </c>
      <c r="AX419" s="71"/>
      <c r="AY419" s="72"/>
      <c r="AZ419" s="71">
        <v>5576.1729999999998</v>
      </c>
      <c r="BA419" s="71">
        <v>27194.5</v>
      </c>
      <c r="BB419" s="71">
        <v>0</v>
      </c>
      <c r="BC419" s="71">
        <v>0</v>
      </c>
      <c r="BD419" s="71">
        <v>0</v>
      </c>
      <c r="BE419" s="71">
        <v>0</v>
      </c>
      <c r="BF419" s="71"/>
      <c r="BG419" s="72"/>
      <c r="BH419" s="71">
        <v>0</v>
      </c>
      <c r="BI419" s="71">
        <v>0</v>
      </c>
      <c r="BJ419" s="71">
        <v>441.01600000000002</v>
      </c>
      <c r="BK419" s="71">
        <v>64.099999999999994</v>
      </c>
      <c r="BL419" s="71">
        <v>8.532</v>
      </c>
      <c r="BM419" s="71">
        <v>0</v>
      </c>
      <c r="BN419" s="72"/>
      <c r="BO419" s="71">
        <v>0</v>
      </c>
      <c r="BP419" s="71">
        <v>0</v>
      </c>
      <c r="BQ419" s="71">
        <v>16</v>
      </c>
      <c r="BR419" s="71">
        <v>1</v>
      </c>
      <c r="BS419" s="71">
        <v>2</v>
      </c>
      <c r="BT419" s="71">
        <v>0</v>
      </c>
      <c r="BU419"/>
      <c r="BV419" s="70">
        <v>513.64800000000002</v>
      </c>
      <c r="BW419" s="70">
        <v>0</v>
      </c>
      <c r="BX419" s="70">
        <v>0</v>
      </c>
      <c r="BY419" s="70">
        <v>0</v>
      </c>
      <c r="BZ419" s="70">
        <v>0</v>
      </c>
      <c r="CA419" s="70">
        <v>0</v>
      </c>
      <c r="CB419" s="70">
        <v>0</v>
      </c>
      <c r="CC419" s="70">
        <v>0</v>
      </c>
      <c r="CD419" s="70">
        <v>0</v>
      </c>
    </row>
    <row r="420" spans="1:82">
      <c r="A420" s="70" t="s">
        <v>2171</v>
      </c>
      <c r="B420" s="70">
        <v>302</v>
      </c>
      <c r="C420" s="70">
        <v>13</v>
      </c>
      <c r="D420" s="70">
        <v>18</v>
      </c>
      <c r="E420" s="70">
        <v>2016</v>
      </c>
      <c r="F420" s="70" t="s">
        <v>155</v>
      </c>
      <c r="G420" s="70" t="s">
        <v>2158</v>
      </c>
      <c r="H420" s="70" t="s">
        <v>2159</v>
      </c>
      <c r="I420" s="148"/>
      <c r="J420" s="71">
        <v>404.36451252044907</v>
      </c>
      <c r="K420" s="71">
        <v>6.1617843938609891</v>
      </c>
      <c r="L420" s="71">
        <v>8.9595634452315061</v>
      </c>
      <c r="M420" s="71">
        <v>123.81321379011389</v>
      </c>
      <c r="N420" s="71">
        <v>206.55883810351207</v>
      </c>
      <c r="O420" s="71">
        <v>104.99471283574299</v>
      </c>
      <c r="P420" s="71">
        <v>71.549539200978145</v>
      </c>
      <c r="Q420" s="71">
        <v>6.5518269034871519</v>
      </c>
      <c r="R420" s="71">
        <v>3.6893680940445197</v>
      </c>
      <c r="S420" s="71">
        <v>14.247946442318083</v>
      </c>
      <c r="T420" s="72"/>
      <c r="U420" s="71">
        <v>29697786</v>
      </c>
      <c r="V420" s="71">
        <v>2655</v>
      </c>
      <c r="W420" s="71">
        <v>242</v>
      </c>
      <c r="X420" s="71">
        <v>24183</v>
      </c>
      <c r="Y420" s="71">
        <v>31093</v>
      </c>
      <c r="Z420" s="71">
        <v>61751</v>
      </c>
      <c r="AA420" s="71">
        <v>14726</v>
      </c>
      <c r="AB420" s="71">
        <v>92760</v>
      </c>
      <c r="AC420" s="71">
        <v>630107.75424158259</v>
      </c>
      <c r="AD420" s="71">
        <v>14.24794644231808</v>
      </c>
      <c r="AE420" s="72"/>
      <c r="AF420" s="71">
        <v>349002035.85428232</v>
      </c>
      <c r="AG420" s="71">
        <v>4282425.6423927946</v>
      </c>
      <c r="AH420" s="71">
        <v>999492.0464202374</v>
      </c>
      <c r="AI420" s="71">
        <v>152414809.62718049</v>
      </c>
      <c r="AJ420" s="71">
        <v>268495422.22984463</v>
      </c>
      <c r="AK420" s="71">
        <v>0</v>
      </c>
      <c r="AL420" s="71">
        <v>0</v>
      </c>
      <c r="AM420" s="71">
        <v>12722245.14973315</v>
      </c>
      <c r="AN420" s="71">
        <v>0</v>
      </c>
      <c r="AO420" s="71">
        <v>0</v>
      </c>
      <c r="AP420" s="71">
        <v>787916430.54985368</v>
      </c>
      <c r="AQ420" s="72"/>
      <c r="AR420" s="71">
        <v>1395</v>
      </c>
      <c r="AS420" s="71">
        <v>298</v>
      </c>
      <c r="AT420" s="71">
        <v>1</v>
      </c>
      <c r="AU420" s="71">
        <v>0</v>
      </c>
      <c r="AV420" s="71">
        <v>0</v>
      </c>
      <c r="AW420" s="71">
        <v>0</v>
      </c>
      <c r="AX420" s="71"/>
      <c r="AY420" s="72"/>
      <c r="AZ420" s="71">
        <v>6133.9670000000006</v>
      </c>
      <c r="BA420" s="71">
        <v>36129.300000000003</v>
      </c>
      <c r="BB420" s="71">
        <v>8000</v>
      </c>
      <c r="BC420" s="71">
        <v>0</v>
      </c>
      <c r="BD420" s="71">
        <v>0</v>
      </c>
      <c r="BE420" s="71">
        <v>0</v>
      </c>
      <c r="BF420" s="71"/>
      <c r="BG420" s="72"/>
      <c r="BH420" s="71">
        <v>0</v>
      </c>
      <c r="BI420" s="71">
        <v>0</v>
      </c>
      <c r="BJ420" s="71">
        <v>458.60700000000003</v>
      </c>
      <c r="BK420" s="71">
        <v>65.8</v>
      </c>
      <c r="BL420" s="71">
        <v>8.625</v>
      </c>
      <c r="BM420" s="71">
        <v>0</v>
      </c>
      <c r="BN420" s="72"/>
      <c r="BO420" s="71">
        <v>0</v>
      </c>
      <c r="BP420" s="71">
        <v>0</v>
      </c>
      <c r="BQ420" s="71">
        <v>17</v>
      </c>
      <c r="BR420" s="71">
        <v>1</v>
      </c>
      <c r="BS420" s="71">
        <v>2</v>
      </c>
      <c r="BT420" s="71">
        <v>0</v>
      </c>
      <c r="BU420"/>
      <c r="BV420" s="70">
        <v>533.03200000000004</v>
      </c>
      <c r="BW420" s="70">
        <v>0</v>
      </c>
      <c r="BX420" s="70">
        <v>0</v>
      </c>
      <c r="BY420" s="70">
        <v>0</v>
      </c>
      <c r="BZ420" s="70">
        <v>0</v>
      </c>
      <c r="CA420" s="70">
        <v>0</v>
      </c>
      <c r="CB420" s="70">
        <v>0</v>
      </c>
      <c r="CC420" s="70">
        <v>0</v>
      </c>
      <c r="CD420" s="70">
        <v>0</v>
      </c>
    </row>
    <row r="421" spans="1:82">
      <c r="A421" s="70" t="s">
        <v>2172</v>
      </c>
      <c r="B421" s="70">
        <v>303</v>
      </c>
      <c r="C421" s="70">
        <v>14</v>
      </c>
      <c r="D421" s="70">
        <v>18</v>
      </c>
      <c r="E421" s="70">
        <v>2017</v>
      </c>
      <c r="F421" s="70" t="s">
        <v>156</v>
      </c>
      <c r="G421" s="70" t="s">
        <v>2158</v>
      </c>
      <c r="H421" s="70" t="s">
        <v>2159</v>
      </c>
      <c r="I421" s="148"/>
      <c r="J421" s="71">
        <v>351.21157747250572</v>
      </c>
      <c r="K421" s="71">
        <v>5.9563372612142862</v>
      </c>
      <c r="L421" s="71">
        <v>9.1897354045640718</v>
      </c>
      <c r="M421" s="71">
        <v>113.83198662532752</v>
      </c>
      <c r="N421" s="71">
        <v>205.99755453679691</v>
      </c>
      <c r="O421" s="71">
        <v>104.07423657193499</v>
      </c>
      <c r="P421" s="71">
        <v>70.78731002495897</v>
      </c>
      <c r="Q421" s="71">
        <v>6.31855016149074</v>
      </c>
      <c r="R421" s="71">
        <v>3.5167617178660335</v>
      </c>
      <c r="S421" s="71">
        <v>13.200255707155458</v>
      </c>
      <c r="T421" s="72"/>
      <c r="U421" s="71">
        <v>29226214</v>
      </c>
      <c r="V421" s="71">
        <v>2655</v>
      </c>
      <c r="W421" s="71">
        <v>242</v>
      </c>
      <c r="X421" s="71">
        <v>24183</v>
      </c>
      <c r="Y421" s="71">
        <v>31399</v>
      </c>
      <c r="Z421" s="71">
        <v>62225</v>
      </c>
      <c r="AA421" s="71">
        <v>14662</v>
      </c>
      <c r="AB421" s="71">
        <v>92508</v>
      </c>
      <c r="AC421" s="71">
        <v>612545.99999999988</v>
      </c>
      <c r="AD421" s="71">
        <v>13.20025570715546</v>
      </c>
      <c r="AE421" s="72"/>
      <c r="AF421" s="71">
        <v>330598418.15935338</v>
      </c>
      <c r="AG421" s="71">
        <v>4319168.8234497672</v>
      </c>
      <c r="AH421" s="71">
        <v>1433422.643405779</v>
      </c>
      <c r="AI421" s="71">
        <v>153706851.9852249</v>
      </c>
      <c r="AJ421" s="71">
        <v>282221859.2689817</v>
      </c>
      <c r="AK421" s="71">
        <v>0</v>
      </c>
      <c r="AL421" s="71">
        <v>0</v>
      </c>
      <c r="AM421" s="71">
        <v>12707535.53628459</v>
      </c>
      <c r="AN421" s="71">
        <v>0</v>
      </c>
      <c r="AO421" s="71">
        <v>0</v>
      </c>
      <c r="AP421" s="71">
        <v>784987256.41670001</v>
      </c>
      <c r="AQ421" s="72"/>
      <c r="AR421" s="71">
        <v>1456</v>
      </c>
      <c r="AS421" s="71">
        <v>316</v>
      </c>
      <c r="AT421" s="71">
        <v>1</v>
      </c>
      <c r="AU421" s="71">
        <v>0</v>
      </c>
      <c r="AV421" s="71">
        <v>0</v>
      </c>
      <c r="AW421" s="71">
        <v>0</v>
      </c>
      <c r="AX421" s="71"/>
      <c r="AY421" s="72"/>
      <c r="AZ421" s="71">
        <v>6474.9480000000003</v>
      </c>
      <c r="BA421" s="71">
        <v>36676.699999999997</v>
      </c>
      <c r="BB421" s="71">
        <v>8000</v>
      </c>
      <c r="BC421" s="71">
        <v>0</v>
      </c>
      <c r="BD421" s="71">
        <v>0</v>
      </c>
      <c r="BE421" s="71">
        <v>0</v>
      </c>
      <c r="BF421" s="71"/>
      <c r="BG421" s="72"/>
      <c r="BH421" s="71">
        <v>0</v>
      </c>
      <c r="BI421" s="71">
        <v>0</v>
      </c>
      <c r="BJ421" s="71">
        <v>463.43099999999998</v>
      </c>
      <c r="BK421" s="71">
        <v>56.2</v>
      </c>
      <c r="BL421" s="71">
        <v>9.4830000000000005</v>
      </c>
      <c r="BM421" s="71">
        <v>0</v>
      </c>
      <c r="BN421" s="72"/>
      <c r="BO421" s="71">
        <v>0</v>
      </c>
      <c r="BP421" s="71">
        <v>0</v>
      </c>
      <c r="BQ421" s="71">
        <v>17</v>
      </c>
      <c r="BR421" s="71">
        <v>1</v>
      </c>
      <c r="BS421" s="71">
        <v>2</v>
      </c>
      <c r="BT421" s="71">
        <v>0</v>
      </c>
      <c r="BU421"/>
      <c r="BV421" s="70">
        <v>529.11400000000003</v>
      </c>
      <c r="BW421" s="70">
        <v>0</v>
      </c>
      <c r="BX421" s="70">
        <v>0</v>
      </c>
      <c r="BY421" s="70">
        <v>0</v>
      </c>
      <c r="BZ421" s="70">
        <v>0</v>
      </c>
      <c r="CA421" s="70">
        <v>0</v>
      </c>
      <c r="CB421" s="70">
        <v>0</v>
      </c>
      <c r="CC421" s="70">
        <v>0</v>
      </c>
      <c r="CD421" s="70">
        <v>0</v>
      </c>
    </row>
    <row r="422" spans="1:82">
      <c r="A422" s="70" t="s">
        <v>2173</v>
      </c>
      <c r="B422" s="70">
        <v>304</v>
      </c>
      <c r="C422" s="70">
        <v>15</v>
      </c>
      <c r="D422" s="70">
        <v>18</v>
      </c>
      <c r="E422" s="70">
        <v>2018</v>
      </c>
      <c r="F422" s="70" t="s">
        <v>183</v>
      </c>
      <c r="G422" s="70" t="s">
        <v>2158</v>
      </c>
      <c r="H422" s="70" t="s">
        <v>2159</v>
      </c>
      <c r="I422" s="148"/>
      <c r="J422" s="71">
        <v>373.42691349984773</v>
      </c>
      <c r="K422" s="71">
        <v>5.4334655442630142</v>
      </c>
      <c r="L422" s="71">
        <v>8.222706903087202</v>
      </c>
      <c r="M422" s="71">
        <v>103.63560864409887</v>
      </c>
      <c r="N422" s="71">
        <v>189.46101312356944</v>
      </c>
      <c r="O422" s="71">
        <v>102.44549237623697</v>
      </c>
      <c r="P422" s="71">
        <v>70.871357391900617</v>
      </c>
      <c r="Q422" s="71">
        <v>5.8312901943118396</v>
      </c>
      <c r="R422" s="71">
        <v>3.8829028505863388</v>
      </c>
      <c r="S422" s="71">
        <v>13.615662590061371</v>
      </c>
      <c r="T422" s="72"/>
      <c r="U422" s="71">
        <v>30894754</v>
      </c>
      <c r="V422" s="71">
        <v>2655</v>
      </c>
      <c r="W422" s="71">
        <v>242</v>
      </c>
      <c r="X422" s="71">
        <v>24183</v>
      </c>
      <c r="Y422" s="71">
        <v>31727</v>
      </c>
      <c r="Z422" s="71">
        <v>62424</v>
      </c>
      <c r="AA422" s="71">
        <v>14827</v>
      </c>
      <c r="AB422" s="71">
        <v>92004</v>
      </c>
      <c r="AC422" s="71">
        <v>673669.5</v>
      </c>
      <c r="AD422" s="71">
        <v>13.615662590061371</v>
      </c>
      <c r="AE422" s="72"/>
      <c r="AF422" s="71">
        <v>360796949.80893302</v>
      </c>
      <c r="AG422" s="71">
        <v>3843282.4655351029</v>
      </c>
      <c r="AH422" s="71">
        <v>1326394.725416464</v>
      </c>
      <c r="AI422" s="71">
        <v>144494436.36490881</v>
      </c>
      <c r="AJ422" s="71">
        <v>280073346.02254188</v>
      </c>
      <c r="AK422" s="71">
        <v>0</v>
      </c>
      <c r="AL422" s="71">
        <v>0</v>
      </c>
      <c r="AM422" s="71">
        <v>12664452.789914539</v>
      </c>
      <c r="AN422" s="71">
        <v>0</v>
      </c>
      <c r="AO422" s="71">
        <v>0</v>
      </c>
      <c r="AP422" s="71">
        <v>803198862.17724979</v>
      </c>
      <c r="AQ422" s="72"/>
      <c r="AR422" s="71">
        <v>1564</v>
      </c>
      <c r="AS422" s="71">
        <v>342</v>
      </c>
      <c r="AT422" s="71">
        <v>1</v>
      </c>
      <c r="AU422" s="71">
        <v>0</v>
      </c>
      <c r="AV422" s="71">
        <v>0</v>
      </c>
      <c r="AW422" s="71">
        <v>0</v>
      </c>
      <c r="AX422" s="71"/>
      <c r="AY422" s="72"/>
      <c r="AZ422" s="71">
        <v>7087.6829999999991</v>
      </c>
      <c r="BA422" s="71">
        <v>42341</v>
      </c>
      <c r="BB422" s="71">
        <v>8000</v>
      </c>
      <c r="BC422" s="71">
        <v>0</v>
      </c>
      <c r="BD422" s="71">
        <v>0</v>
      </c>
      <c r="BE422" s="71">
        <v>0</v>
      </c>
      <c r="BF422" s="71"/>
      <c r="BG422" s="72"/>
      <c r="BH422" s="71">
        <v>0</v>
      </c>
      <c r="BI422" s="71">
        <v>0</v>
      </c>
      <c r="BJ422" s="71">
        <v>429.86799999999999</v>
      </c>
      <c r="BK422" s="71">
        <v>49.2</v>
      </c>
      <c r="BL422" s="71">
        <v>8.7100000000000009</v>
      </c>
      <c r="BM422" s="71">
        <v>0</v>
      </c>
      <c r="BN422" s="72"/>
      <c r="BO422" s="71">
        <v>0</v>
      </c>
      <c r="BP422" s="71">
        <v>0</v>
      </c>
      <c r="BQ422" s="71">
        <v>16</v>
      </c>
      <c r="BR422" s="71">
        <v>1</v>
      </c>
      <c r="BS422" s="71">
        <v>2</v>
      </c>
      <c r="BT422" s="71">
        <v>0</v>
      </c>
      <c r="BU422"/>
      <c r="BV422" s="70">
        <v>487.77800000000002</v>
      </c>
      <c r="BW422" s="70">
        <v>0</v>
      </c>
      <c r="BX422" s="70">
        <v>0</v>
      </c>
      <c r="BY422" s="70">
        <v>0</v>
      </c>
      <c r="BZ422" s="70">
        <v>0</v>
      </c>
      <c r="CA422" s="70">
        <v>0</v>
      </c>
      <c r="CB422" s="70">
        <v>0</v>
      </c>
      <c r="CC422" s="70">
        <v>0</v>
      </c>
      <c r="CD422" s="70">
        <v>0</v>
      </c>
    </row>
    <row r="423" spans="1:82">
      <c r="A423" s="70" t="s">
        <v>2174</v>
      </c>
      <c r="B423" s="70">
        <v>305</v>
      </c>
      <c r="C423" s="70">
        <v>16</v>
      </c>
      <c r="D423" s="70">
        <v>18</v>
      </c>
      <c r="E423" s="70">
        <v>2019</v>
      </c>
      <c r="F423" s="70" t="s">
        <v>158</v>
      </c>
      <c r="G423" s="70" t="s">
        <v>2158</v>
      </c>
      <c r="H423" s="70" t="s">
        <v>2159</v>
      </c>
      <c r="I423" s="148"/>
      <c r="J423" s="71">
        <v>338.05094565512013</v>
      </c>
      <c r="K423" s="71">
        <v>4.8909428841550184</v>
      </c>
      <c r="L423" s="71">
        <v>8.2679150211932555</v>
      </c>
      <c r="M423" s="71">
        <v>103.70281636918411</v>
      </c>
      <c r="N423" s="71">
        <v>157.98562747495097</v>
      </c>
      <c r="O423" s="71">
        <v>99.97492050862374</v>
      </c>
      <c r="P423" s="71">
        <v>69.282008723451639</v>
      </c>
      <c r="Q423" s="71">
        <v>5.6388330210501998</v>
      </c>
      <c r="R423" s="71">
        <v>3.7968300769233356</v>
      </c>
      <c r="S423" s="71">
        <v>14.402884949619409</v>
      </c>
      <c r="T423" s="72"/>
      <c r="U423" s="71">
        <v>30382209</v>
      </c>
      <c r="V423" s="71">
        <v>2655</v>
      </c>
      <c r="W423" s="71">
        <v>242</v>
      </c>
      <c r="X423" s="71">
        <v>24183</v>
      </c>
      <c r="Y423" s="71">
        <v>32066</v>
      </c>
      <c r="Z423" s="71">
        <v>62591</v>
      </c>
      <c r="AA423" s="71">
        <v>14386</v>
      </c>
      <c r="AB423" s="71">
        <v>91376</v>
      </c>
      <c r="AC423" s="71">
        <v>669525.5</v>
      </c>
      <c r="AD423" s="71">
        <v>14.402884949619409</v>
      </c>
      <c r="AE423" s="72"/>
      <c r="AF423" s="71">
        <v>330852624.09180433</v>
      </c>
      <c r="AG423" s="71">
        <v>3712197.173596961</v>
      </c>
      <c r="AH423" s="71">
        <v>1419280.474940222</v>
      </c>
      <c r="AI423" s="71">
        <v>156356396.1836825</v>
      </c>
      <c r="AJ423" s="71">
        <v>251137583.0345276</v>
      </c>
      <c r="AK423" s="71">
        <v>0</v>
      </c>
      <c r="AL423" s="71">
        <v>0</v>
      </c>
      <c r="AM423" s="71">
        <v>12444723.321840288</v>
      </c>
      <c r="AN423" s="71">
        <v>0</v>
      </c>
      <c r="AO423" s="71">
        <v>0</v>
      </c>
      <c r="AP423" s="71">
        <v>755922804.28039193</v>
      </c>
      <c r="AQ423" s="72"/>
      <c r="AR423" s="71">
        <v>1656</v>
      </c>
      <c r="AS423" s="71">
        <v>365</v>
      </c>
      <c r="AT423" s="71">
        <v>1</v>
      </c>
      <c r="AU423" s="71">
        <v>2</v>
      </c>
      <c r="AV423" s="71">
        <v>0</v>
      </c>
      <c r="AW423" s="71">
        <v>0</v>
      </c>
      <c r="AX423" s="71"/>
      <c r="AY423" s="72"/>
      <c r="AZ423" s="71">
        <v>7560.7630000000008</v>
      </c>
      <c r="BA423" s="71">
        <v>45088.2</v>
      </c>
      <c r="BB423" s="71">
        <v>8000</v>
      </c>
      <c r="BC423" s="71">
        <v>246.3</v>
      </c>
      <c r="BD423" s="71">
        <v>0</v>
      </c>
      <c r="BE423" s="71">
        <v>0</v>
      </c>
      <c r="BF423" s="71"/>
      <c r="BG423" s="72"/>
      <c r="BH423" s="71">
        <v>0</v>
      </c>
      <c r="BI423" s="71">
        <v>0</v>
      </c>
      <c r="BJ423" s="71">
        <v>392.72399999999999</v>
      </c>
      <c r="BK423" s="71">
        <v>39.4</v>
      </c>
      <c r="BL423" s="71">
        <v>7.8140000000000001</v>
      </c>
      <c r="BM423" s="71">
        <v>0</v>
      </c>
      <c r="BN423" s="72"/>
      <c r="BO423" s="71">
        <v>0</v>
      </c>
      <c r="BP423" s="71">
        <v>0</v>
      </c>
      <c r="BQ423" s="71">
        <v>17</v>
      </c>
      <c r="BR423" s="71">
        <v>1</v>
      </c>
      <c r="BS423" s="71">
        <v>2</v>
      </c>
      <c r="BT423" s="71">
        <v>0</v>
      </c>
      <c r="BU423"/>
      <c r="BV423" s="70">
        <v>439.93799999999999</v>
      </c>
      <c r="BW423" s="70">
        <v>0</v>
      </c>
      <c r="BX423" s="70">
        <v>0</v>
      </c>
      <c r="BY423" s="70">
        <v>0</v>
      </c>
      <c r="BZ423" s="70">
        <v>0</v>
      </c>
      <c r="CA423" s="70">
        <v>0</v>
      </c>
      <c r="CB423" s="70">
        <v>0</v>
      </c>
      <c r="CC423" s="70">
        <v>0</v>
      </c>
      <c r="CD423" s="70">
        <v>0</v>
      </c>
    </row>
    <row r="424" spans="1:82">
      <c r="A424" s="70" t="s">
        <v>2175</v>
      </c>
      <c r="B424" s="70">
        <v>306</v>
      </c>
      <c r="C424" s="70">
        <v>17</v>
      </c>
      <c r="D424" s="70">
        <v>18</v>
      </c>
      <c r="E424" s="70">
        <v>2020</v>
      </c>
      <c r="F424" s="70" t="s">
        <v>159</v>
      </c>
      <c r="G424" s="70" t="s">
        <v>2158</v>
      </c>
      <c r="H424" s="70" t="s">
        <v>2159</v>
      </c>
      <c r="I424" s="148"/>
      <c r="J424" s="71">
        <v>304.78398484272111</v>
      </c>
      <c r="K424" s="71">
        <v>5.2772721095619497</v>
      </c>
      <c r="L424" s="71">
        <v>16.894585456703208</v>
      </c>
      <c r="M424" s="71">
        <v>88.131750080864521</v>
      </c>
      <c r="N424" s="71">
        <v>145.65757216695286</v>
      </c>
      <c r="O424" s="71">
        <v>87.782488558734372</v>
      </c>
      <c r="P424" s="71">
        <v>65.209569993752183</v>
      </c>
      <c r="Q424" s="71">
        <v>5.3545180954729101</v>
      </c>
      <c r="R424" s="71">
        <v>3.4583392968324471</v>
      </c>
      <c r="S424" s="71">
        <v>14.67892981395936</v>
      </c>
      <c r="T424" s="72"/>
      <c r="U424" s="71">
        <v>29720053</v>
      </c>
      <c r="V424" s="71">
        <v>2611</v>
      </c>
      <c r="W424" s="71">
        <v>752</v>
      </c>
      <c r="X424" s="71">
        <v>24608</v>
      </c>
      <c r="Y424" s="71">
        <v>32390</v>
      </c>
      <c r="Z424" s="71">
        <v>62727</v>
      </c>
      <c r="AA424" s="71">
        <v>14392</v>
      </c>
      <c r="AB424" s="71">
        <v>90815</v>
      </c>
      <c r="AC424" s="71">
        <v>613058.99999999988</v>
      </c>
      <c r="AD424" s="71">
        <v>14.67892981395936</v>
      </c>
      <c r="AE424" s="72"/>
      <c r="AF424" s="71">
        <v>323623173.39266282</v>
      </c>
      <c r="AG424" s="71">
        <v>3863124.8850866696</v>
      </c>
      <c r="AH424" s="71">
        <v>2860709.8011626182</v>
      </c>
      <c r="AI424" s="71">
        <v>138767377.28117931</v>
      </c>
      <c r="AJ424" s="71">
        <v>258049483.3664861</v>
      </c>
      <c r="AK424" s="71"/>
      <c r="AL424" s="71"/>
      <c r="AM424" s="71">
        <v>11852366.475694252</v>
      </c>
      <c r="AN424" s="71"/>
      <c r="AO424" s="71"/>
      <c r="AP424" s="71">
        <v>739016235.20227182</v>
      </c>
      <c r="AQ424" s="72"/>
      <c r="AR424" s="71">
        <v>1750</v>
      </c>
      <c r="AS424" s="71">
        <v>375</v>
      </c>
      <c r="AT424" s="71">
        <v>1</v>
      </c>
      <c r="AU424" s="71">
        <v>3</v>
      </c>
      <c r="AV424" s="71">
        <v>0</v>
      </c>
      <c r="AW424" s="71">
        <v>0</v>
      </c>
      <c r="AX424" s="71"/>
      <c r="AY424" s="72"/>
      <c r="AZ424" s="71">
        <v>8078.800999999994</v>
      </c>
      <c r="BA424" s="71">
        <v>50148.000000000007</v>
      </c>
      <c r="BB424" s="71">
        <v>8000</v>
      </c>
      <c r="BC424" s="71">
        <v>401.3</v>
      </c>
      <c r="BD424" s="71">
        <v>0</v>
      </c>
      <c r="BE424" s="71">
        <v>0</v>
      </c>
      <c r="BF424" s="71"/>
      <c r="BG424" s="72"/>
      <c r="BH424" s="71">
        <v>0</v>
      </c>
      <c r="BI424" s="71">
        <v>0</v>
      </c>
      <c r="BJ424" s="71">
        <v>365.28899999999999</v>
      </c>
      <c r="BK424" s="71">
        <v>26.3</v>
      </c>
      <c r="BL424" s="71">
        <v>7.1660000000000004</v>
      </c>
      <c r="BM424" s="71">
        <v>0</v>
      </c>
      <c r="BN424" s="72"/>
      <c r="BO424" s="71">
        <v>0</v>
      </c>
      <c r="BP424" s="71">
        <v>0</v>
      </c>
      <c r="BQ424" s="71">
        <v>19</v>
      </c>
      <c r="BR424" s="71">
        <v>1</v>
      </c>
      <c r="BS424" s="71">
        <v>2</v>
      </c>
      <c r="BT424" s="71">
        <v>0</v>
      </c>
      <c r="BU424"/>
      <c r="BV424" s="70">
        <v>398.755</v>
      </c>
      <c r="BW424" s="70">
        <v>0</v>
      </c>
      <c r="BX424" s="70">
        <v>0</v>
      </c>
      <c r="BY424" s="70">
        <v>0</v>
      </c>
      <c r="BZ424" s="70">
        <v>0</v>
      </c>
      <c r="CA424" s="70">
        <v>0</v>
      </c>
      <c r="CB424" s="70">
        <v>0</v>
      </c>
      <c r="CC424" s="70">
        <v>0</v>
      </c>
      <c r="CD424" s="70">
        <v>0</v>
      </c>
    </row>
    <row r="425" spans="1:82">
      <c r="A425" s="70" t="s">
        <v>2176</v>
      </c>
      <c r="B425" s="70">
        <v>306</v>
      </c>
      <c r="C425" s="70">
        <v>18</v>
      </c>
      <c r="D425" s="70">
        <v>18</v>
      </c>
      <c r="E425" s="70">
        <v>2021</v>
      </c>
      <c r="F425" s="70" t="s">
        <v>160</v>
      </c>
      <c r="G425" s="1064" t="s">
        <v>2158</v>
      </c>
      <c r="H425" s="70" t="s">
        <v>2159</v>
      </c>
      <c r="I425" s="148"/>
      <c r="J425" s="71">
        <v>321.21219675683625</v>
      </c>
      <c r="K425" s="71">
        <v>5.6258072801149206</v>
      </c>
      <c r="L425" s="71">
        <v>20.343314382870972</v>
      </c>
      <c r="M425" s="71">
        <v>99.39518509853319</v>
      </c>
      <c r="N425" s="71">
        <v>154.3691490907612</v>
      </c>
      <c r="O425" s="71">
        <v>85.077815362701017</v>
      </c>
      <c r="P425" s="71">
        <v>67.013408001278236</v>
      </c>
      <c r="Q425" s="71">
        <v>5.25256256858074</v>
      </c>
      <c r="R425" s="71">
        <v>3.2224780892767688</v>
      </c>
      <c r="S425" s="71">
        <v>15.27763460345327</v>
      </c>
      <c r="T425" s="72"/>
      <c r="U425" s="71">
        <v>34199604</v>
      </c>
      <c r="V425" s="71">
        <v>2611</v>
      </c>
      <c r="W425" s="71">
        <v>752</v>
      </c>
      <c r="X425" s="71">
        <v>24608</v>
      </c>
      <c r="Y425" s="71">
        <v>32534</v>
      </c>
      <c r="Z425" s="71">
        <v>62597</v>
      </c>
      <c r="AA425" s="71">
        <v>14422</v>
      </c>
      <c r="AB425" s="71">
        <v>89961</v>
      </c>
      <c r="AC425" s="71">
        <v>554177.5</v>
      </c>
      <c r="AD425" s="71">
        <v>15.27763460345327</v>
      </c>
      <c r="AE425" s="72"/>
      <c r="AF425" s="71">
        <v>326350883.93938303</v>
      </c>
      <c r="AG425" s="71">
        <v>4088040.9474580954</v>
      </c>
      <c r="AH425" s="71">
        <v>3592402.8052317537</v>
      </c>
      <c r="AI425" s="71">
        <v>157640418.11657742</v>
      </c>
      <c r="AJ425" s="71">
        <v>260590304.51272729</v>
      </c>
      <c r="AK425" s="71">
        <v>0</v>
      </c>
      <c r="AL425" s="71">
        <v>0</v>
      </c>
      <c r="AM425" s="71">
        <v>11808630.611077758</v>
      </c>
      <c r="AN425" s="71">
        <v>0</v>
      </c>
      <c r="AO425" s="71">
        <v>0</v>
      </c>
      <c r="AP425" s="71">
        <v>764070680.9324553</v>
      </c>
      <c r="AQ425" s="72"/>
      <c r="AR425" s="71">
        <v>1840</v>
      </c>
      <c r="AS425" s="71">
        <v>378</v>
      </c>
      <c r="AT425" s="71">
        <v>1</v>
      </c>
      <c r="AU425" s="71">
        <v>4</v>
      </c>
      <c r="AV425" s="71">
        <v>0</v>
      </c>
      <c r="AW425" s="71">
        <v>0</v>
      </c>
      <c r="AX425" s="71"/>
      <c r="AY425" s="72"/>
      <c r="AZ425" s="71">
        <v>8618.2579999999853</v>
      </c>
      <c r="BA425" s="71">
        <v>53446.000000000007</v>
      </c>
      <c r="BB425" s="71">
        <v>8000</v>
      </c>
      <c r="BC425" s="71">
        <v>518.9</v>
      </c>
      <c r="BD425" s="71">
        <v>0</v>
      </c>
      <c r="BE425" s="71">
        <v>0</v>
      </c>
      <c r="BF425" s="71"/>
      <c r="BG425" s="72"/>
      <c r="BH425" s="71">
        <v>0</v>
      </c>
      <c r="BI425" s="71">
        <v>0</v>
      </c>
      <c r="BJ425" s="71">
        <v>404</v>
      </c>
      <c r="BK425" s="71">
        <v>32.9</v>
      </c>
      <c r="BL425" s="71">
        <v>6.8819999999999997</v>
      </c>
      <c r="BM425" s="71">
        <v>0</v>
      </c>
      <c r="BN425" s="72"/>
      <c r="BO425" s="71">
        <v>0</v>
      </c>
      <c r="BP425" s="71">
        <v>0</v>
      </c>
      <c r="BQ425" s="71">
        <v>20</v>
      </c>
      <c r="BR425" s="71">
        <v>1</v>
      </c>
      <c r="BS425" s="71">
        <v>2</v>
      </c>
      <c r="BT425" s="71">
        <v>0</v>
      </c>
      <c r="BU425"/>
      <c r="BV425" s="70">
        <v>443.78199999999998</v>
      </c>
      <c r="BW425" s="70">
        <v>0</v>
      </c>
      <c r="BX425" s="70">
        <v>0</v>
      </c>
      <c r="BY425" s="70">
        <v>0</v>
      </c>
      <c r="BZ425" s="70">
        <v>0</v>
      </c>
      <c r="CA425" s="70">
        <v>0</v>
      </c>
      <c r="CB425" s="70">
        <v>0</v>
      </c>
      <c r="CC425" s="70">
        <v>0</v>
      </c>
      <c r="CD425" s="70">
        <v>0</v>
      </c>
    </row>
    <row r="426" spans="1:82">
      <c r="A426" s="70" t="s">
        <v>2177</v>
      </c>
      <c r="B426" s="70">
        <v>306</v>
      </c>
      <c r="C426" s="70">
        <v>19</v>
      </c>
      <c r="D426" s="70">
        <v>18</v>
      </c>
      <c r="E426" s="70">
        <v>2022</v>
      </c>
      <c r="F426" s="70" t="s">
        <v>161</v>
      </c>
      <c r="G426" s="1064" t="s">
        <v>2158</v>
      </c>
      <c r="H426" s="70" t="s">
        <v>2159</v>
      </c>
      <c r="I426" s="148"/>
      <c r="J426" s="71">
        <v>369.39503516740717</v>
      </c>
      <c r="K426" s="71">
        <v>5.3814336494326644</v>
      </c>
      <c r="L426" s="71">
        <v>21.939743804827401</v>
      </c>
      <c r="M426" s="71">
        <v>103.76157681662967</v>
      </c>
      <c r="N426" s="71">
        <v>163.91354083379889</v>
      </c>
      <c r="O426" s="71">
        <v>89.539706232002658</v>
      </c>
      <c r="P426" s="71">
        <v>66.629616999543387</v>
      </c>
      <c r="Q426" s="71">
        <v>5.2611389550156131</v>
      </c>
      <c r="R426" s="71">
        <v>3.2604109521516582</v>
      </c>
      <c r="S426" s="71">
        <v>10.957102052323309</v>
      </c>
      <c r="T426" s="72"/>
      <c r="U426" s="71">
        <v>38217217</v>
      </c>
      <c r="V426" s="71">
        <v>2611</v>
      </c>
      <c r="W426" s="71">
        <v>752</v>
      </c>
      <c r="X426" s="71">
        <v>24608</v>
      </c>
      <c r="Y426" s="71">
        <v>32848</v>
      </c>
      <c r="Z426" s="71">
        <v>62593</v>
      </c>
      <c r="AA426" s="71">
        <v>14558</v>
      </c>
      <c r="AB426" s="71">
        <v>89369</v>
      </c>
      <c r="AC426" s="71">
        <v>567742.99999999988</v>
      </c>
      <c r="AD426" s="71">
        <v>10.957102052323309</v>
      </c>
      <c r="AE426" s="72"/>
      <c r="AF426" s="71">
        <v>367534219.81210703</v>
      </c>
      <c r="AG426" s="71">
        <v>4181993.2517938074</v>
      </c>
      <c r="AH426" s="71">
        <v>4753303.207850283</v>
      </c>
      <c r="AI426" s="71">
        <v>139441782.99352923</v>
      </c>
      <c r="AJ426" s="71">
        <v>276970940.0972566</v>
      </c>
      <c r="AK426" s="71">
        <v>0</v>
      </c>
      <c r="AL426" s="71">
        <v>0</v>
      </c>
      <c r="AM426" s="71">
        <v>11539977.173869511</v>
      </c>
      <c r="AN426" s="71">
        <v>0</v>
      </c>
      <c r="AO426" s="71">
        <v>0</v>
      </c>
      <c r="AP426" s="71">
        <v>804422216.5364064</v>
      </c>
      <c r="AQ426" s="72"/>
      <c r="AR426" s="71">
        <v>1945</v>
      </c>
      <c r="AS426" s="71">
        <v>386</v>
      </c>
      <c r="AT426" s="71">
        <v>1</v>
      </c>
      <c r="AU426" s="71">
        <v>4</v>
      </c>
      <c r="AV426" s="71">
        <v>0</v>
      </c>
      <c r="AW426" s="71">
        <v>0</v>
      </c>
      <c r="AX426" s="71"/>
      <c r="AY426" s="72"/>
      <c r="AZ426" s="71">
        <v>9254.4039999999786</v>
      </c>
      <c r="BA426" s="71">
        <v>76116.500000000015</v>
      </c>
      <c r="BB426" s="71">
        <v>8000</v>
      </c>
      <c r="BC426" s="71">
        <v>518.9</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2178</v>
      </c>
      <c r="B427" s="70">
        <v>306</v>
      </c>
      <c r="C427" s="70">
        <v>20</v>
      </c>
      <c r="D427" s="70">
        <v>18</v>
      </c>
      <c r="E427" s="70">
        <v>2023</v>
      </c>
      <c r="F427" s="70" t="s">
        <v>1539</v>
      </c>
      <c r="G427" s="70" t="s">
        <v>2158</v>
      </c>
      <c r="H427" s="70" t="s">
        <v>2159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2067</v>
      </c>
      <c r="AS427" s="71">
        <v>388</v>
      </c>
      <c r="AT427" s="71">
        <v>1</v>
      </c>
      <c r="AU427" s="71">
        <v>4</v>
      </c>
      <c r="AV427" s="71">
        <v>0</v>
      </c>
      <c r="AW427" s="71">
        <v>0</v>
      </c>
      <c r="AX427" s="71"/>
      <c r="AY427" s="72"/>
      <c r="AZ427" s="71">
        <v>9925.6419999999707</v>
      </c>
      <c r="BA427" s="71">
        <v>78149.300000000017</v>
      </c>
      <c r="BB427" s="71">
        <v>8000</v>
      </c>
      <c r="BC427" s="71">
        <v>518.9</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2179</v>
      </c>
      <c r="B428" s="70">
        <v>306</v>
      </c>
      <c r="C428" s="70">
        <v>21</v>
      </c>
      <c r="D428" s="70">
        <v>18</v>
      </c>
      <c r="E428" s="70">
        <v>2024</v>
      </c>
      <c r="F428" s="70" t="s">
        <v>1554</v>
      </c>
      <c r="G428" s="70" t="s">
        <v>2158</v>
      </c>
      <c r="H428" s="70" t="s">
        <v>2159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2180</v>
      </c>
      <c r="B429" s="70">
        <v>477</v>
      </c>
      <c r="C429" s="70">
        <v>1</v>
      </c>
      <c r="D429" s="70">
        <v>29</v>
      </c>
      <c r="E429" s="70">
        <v>1990</v>
      </c>
      <c r="F429" s="70" t="s">
        <v>787</v>
      </c>
      <c r="G429" s="70" t="s">
        <v>2181</v>
      </c>
      <c r="H429" s="70" t="s">
        <v>2182</v>
      </c>
      <c r="I429" s="148"/>
      <c r="J429" s="71">
        <v>204.13750410747321</v>
      </c>
      <c r="K429" s="71">
        <v>5.6971590353788022</v>
      </c>
      <c r="L429" s="71">
        <v>0.17369934802731171</v>
      </c>
      <c r="M429" s="71">
        <v>35.450298697902262</v>
      </c>
      <c r="N429" s="71">
        <v>69.410163442164105</v>
      </c>
      <c r="O429" s="71">
        <v>64.923999016558852</v>
      </c>
      <c r="P429" s="71">
        <v>50.64019039250487</v>
      </c>
      <c r="Q429" s="71">
        <v>4.7213679056977798</v>
      </c>
      <c r="R429" s="71">
        <v>0</v>
      </c>
      <c r="S429" s="71">
        <v>5.1268379835404962</v>
      </c>
      <c r="T429" s="72"/>
      <c r="U429" s="71">
        <v>17373498</v>
      </c>
      <c r="V429" s="71">
        <v>2132</v>
      </c>
      <c r="W429" s="71">
        <v>2</v>
      </c>
      <c r="X429" s="71">
        <v>13480</v>
      </c>
      <c r="Y429" s="71">
        <v>22234</v>
      </c>
      <c r="Z429" s="71">
        <v>26704</v>
      </c>
      <c r="AA429" s="71">
        <v>12296</v>
      </c>
      <c r="AB429" s="71">
        <v>76659</v>
      </c>
      <c r="AC429" s="71">
        <v>0</v>
      </c>
      <c r="AD429" s="71">
        <v>5.1268379835404962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2183</v>
      </c>
      <c r="B430" s="70">
        <v>478</v>
      </c>
      <c r="C430" s="70">
        <v>2</v>
      </c>
      <c r="D430" s="70">
        <v>29</v>
      </c>
      <c r="E430" s="70">
        <v>2005</v>
      </c>
      <c r="F430" s="70" t="s">
        <v>789</v>
      </c>
      <c r="G430" s="70" t="s">
        <v>2181</v>
      </c>
      <c r="H430" s="70" t="s">
        <v>2182</v>
      </c>
      <c r="I430" s="148"/>
      <c r="J430" s="71">
        <v>137.84474012172029</v>
      </c>
      <c r="K430" s="71">
        <v>5.4198811311388191</v>
      </c>
      <c r="L430" s="71">
        <v>0</v>
      </c>
      <c r="M430" s="71">
        <v>66.248617791250524</v>
      </c>
      <c r="N430" s="71">
        <v>113.12373453512789</v>
      </c>
      <c r="O430" s="71">
        <v>94.807181245937215</v>
      </c>
      <c r="P430" s="71">
        <v>50.935332672878623</v>
      </c>
      <c r="Q430" s="71">
        <v>5.0153168868258504</v>
      </c>
      <c r="R430" s="71">
        <v>0</v>
      </c>
      <c r="S430" s="71">
        <v>7.204868835611177</v>
      </c>
      <c r="T430" s="72"/>
      <c r="U430" s="71">
        <v>14011240</v>
      </c>
      <c r="V430" s="71">
        <v>2365</v>
      </c>
      <c r="W430" s="71">
        <v>0</v>
      </c>
      <c r="X430" s="71">
        <v>13370</v>
      </c>
      <c r="Y430" s="71">
        <v>30770</v>
      </c>
      <c r="Z430" s="71">
        <v>45125</v>
      </c>
      <c r="AA430" s="71">
        <v>10129</v>
      </c>
      <c r="AB430" s="71">
        <v>85129</v>
      </c>
      <c r="AC430" s="71">
        <v>0</v>
      </c>
      <c r="AD430" s="71">
        <v>7.204868835611177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2184</v>
      </c>
      <c r="B431" s="70">
        <v>479</v>
      </c>
      <c r="C431" s="70">
        <v>3</v>
      </c>
      <c r="D431" s="70">
        <v>29</v>
      </c>
      <c r="E431" s="70">
        <v>2006</v>
      </c>
      <c r="F431" s="70" t="s">
        <v>790</v>
      </c>
      <c r="G431" s="70" t="s">
        <v>2181</v>
      </c>
      <c r="H431" s="70" t="s">
        <v>2182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2185</v>
      </c>
      <c r="B432" s="70">
        <v>480</v>
      </c>
      <c r="C432" s="70">
        <v>4</v>
      </c>
      <c r="D432" s="70">
        <v>29</v>
      </c>
      <c r="E432" s="70">
        <v>2007</v>
      </c>
      <c r="F432" s="70" t="s">
        <v>791</v>
      </c>
      <c r="G432" s="70" t="s">
        <v>2181</v>
      </c>
      <c r="H432" s="70" t="s">
        <v>2182</v>
      </c>
      <c r="I432" s="148"/>
      <c r="J432" s="71">
        <v>122.8027732458314</v>
      </c>
      <c r="K432" s="71">
        <v>6.1758365185865243</v>
      </c>
      <c r="L432" s="71">
        <v>4.4092828102902129</v>
      </c>
      <c r="M432" s="71">
        <v>68.55847496205655</v>
      </c>
      <c r="N432" s="71">
        <v>112.1967809894597</v>
      </c>
      <c r="O432" s="71">
        <v>91.535566283498753</v>
      </c>
      <c r="P432" s="71">
        <v>49.022413539722727</v>
      </c>
      <c r="Q432" s="71">
        <v>5.3446599219451896</v>
      </c>
      <c r="R432" s="71">
        <v>0</v>
      </c>
      <c r="S432" s="71">
        <v>6.6021437860455237</v>
      </c>
      <c r="T432" s="72"/>
      <c r="U432" s="71">
        <v>14896320</v>
      </c>
      <c r="V432" s="71">
        <v>2700</v>
      </c>
      <c r="W432" s="71">
        <v>50</v>
      </c>
      <c r="X432" s="71">
        <v>15144</v>
      </c>
      <c r="Y432" s="71">
        <v>31739</v>
      </c>
      <c r="Z432" s="71">
        <v>45291</v>
      </c>
      <c r="AA432" s="71">
        <v>9600</v>
      </c>
      <c r="AB432" s="71">
        <v>85922</v>
      </c>
      <c r="AC432" s="71">
        <v>0</v>
      </c>
      <c r="AD432" s="71">
        <v>6.6021437860455237</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2186</v>
      </c>
      <c r="B433" s="70">
        <v>481</v>
      </c>
      <c r="C433" s="70">
        <v>5</v>
      </c>
      <c r="D433" s="70">
        <v>29</v>
      </c>
      <c r="E433" s="70">
        <v>2008</v>
      </c>
      <c r="F433" s="70" t="s">
        <v>792</v>
      </c>
      <c r="G433" s="70" t="s">
        <v>2181</v>
      </c>
      <c r="H433" s="70" t="s">
        <v>2182</v>
      </c>
      <c r="I433" s="148"/>
      <c r="J433" s="71">
        <v>120.2710392258076</v>
      </c>
      <c r="K433" s="71">
        <v>4.612016379280381</v>
      </c>
      <c r="L433" s="71">
        <v>0.3143330291311584</v>
      </c>
      <c r="M433" s="71">
        <v>68.361784523275375</v>
      </c>
      <c r="N433" s="71">
        <v>112.13567628141421</v>
      </c>
      <c r="O433" s="71">
        <v>88.658259051353795</v>
      </c>
      <c r="P433" s="71">
        <v>47.400635931729703</v>
      </c>
      <c r="Q433" s="71">
        <v>5.2692508388210202</v>
      </c>
      <c r="R433" s="71">
        <v>0</v>
      </c>
      <c r="S433" s="71">
        <v>6.2847313252450139</v>
      </c>
      <c r="T433" s="72"/>
      <c r="U433" s="71">
        <v>15547779</v>
      </c>
      <c r="V433" s="71">
        <v>2700</v>
      </c>
      <c r="W433" s="71">
        <v>4</v>
      </c>
      <c r="X433" s="71">
        <v>15144</v>
      </c>
      <c r="Y433" s="71">
        <v>32073</v>
      </c>
      <c r="Z433" s="71">
        <v>45407</v>
      </c>
      <c r="AA433" s="71">
        <v>9293</v>
      </c>
      <c r="AB433" s="71">
        <v>86103</v>
      </c>
      <c r="AC433" s="71">
        <v>0</v>
      </c>
      <c r="AD433" s="71">
        <v>6.2847313252450139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2187</v>
      </c>
      <c r="B434" s="70">
        <v>482</v>
      </c>
      <c r="C434" s="70">
        <v>6</v>
      </c>
      <c r="D434" s="70">
        <v>29</v>
      </c>
      <c r="E434" s="70">
        <v>2009</v>
      </c>
      <c r="F434" s="70" t="s">
        <v>176</v>
      </c>
      <c r="G434" s="70" t="s">
        <v>2181</v>
      </c>
      <c r="H434" s="70" t="s">
        <v>2182</v>
      </c>
      <c r="I434" s="148"/>
      <c r="J434" s="71">
        <v>124.0868747709593</v>
      </c>
      <c r="K434" s="71">
        <v>4.8285545187548244</v>
      </c>
      <c r="L434" s="71">
        <v>1.2025421531202449</v>
      </c>
      <c r="M434" s="71">
        <v>74.535507188979977</v>
      </c>
      <c r="N434" s="71">
        <v>109.9253689224378</v>
      </c>
      <c r="O434" s="71">
        <v>90.314132857920541</v>
      </c>
      <c r="P434" s="71">
        <v>45.620371057275733</v>
      </c>
      <c r="Q434" s="71">
        <v>5.0398649272859402</v>
      </c>
      <c r="R434" s="71">
        <v>0</v>
      </c>
      <c r="S434" s="71">
        <v>5.9335879306917638</v>
      </c>
      <c r="T434" s="72"/>
      <c r="U434" s="71">
        <v>12610755</v>
      </c>
      <c r="V434" s="71">
        <v>2970</v>
      </c>
      <c r="W434" s="71">
        <v>26</v>
      </c>
      <c r="X434" s="71">
        <v>17468</v>
      </c>
      <c r="Y434" s="71">
        <v>32481</v>
      </c>
      <c r="Z434" s="71">
        <v>45656</v>
      </c>
      <c r="AA434" s="71">
        <v>9182</v>
      </c>
      <c r="AB434" s="71">
        <v>86451</v>
      </c>
      <c r="AC434" s="71">
        <v>0</v>
      </c>
      <c r="AD434" s="71">
        <v>5.9335879306917638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13.609</v>
      </c>
      <c r="BK434" s="71">
        <v>0</v>
      </c>
      <c r="BL434" s="71">
        <v>0</v>
      </c>
      <c r="BM434" s="71">
        <v>0</v>
      </c>
      <c r="BN434" s="72"/>
      <c r="BO434" s="71">
        <v>0</v>
      </c>
      <c r="BP434" s="71">
        <v>0</v>
      </c>
      <c r="BQ434" s="71">
        <v>2</v>
      </c>
      <c r="BR434" s="71">
        <v>0</v>
      </c>
      <c r="BS434" s="71">
        <v>0</v>
      </c>
      <c r="BT434" s="71">
        <v>0</v>
      </c>
      <c r="BU434"/>
      <c r="BV434" s="70">
        <v>13.609</v>
      </c>
      <c r="BW434" s="70">
        <v>0</v>
      </c>
      <c r="BX434" s="70">
        <v>0</v>
      </c>
      <c r="BY434" s="70">
        <v>0</v>
      </c>
      <c r="BZ434" s="70">
        <v>0</v>
      </c>
      <c r="CA434" s="70">
        <v>0</v>
      </c>
      <c r="CB434" s="70">
        <v>0</v>
      </c>
      <c r="CC434" s="70">
        <v>0</v>
      </c>
      <c r="CD434" s="70">
        <v>0</v>
      </c>
    </row>
    <row r="435" spans="1:82">
      <c r="A435" s="70" t="s">
        <v>2188</v>
      </c>
      <c r="B435" s="70">
        <v>483</v>
      </c>
      <c r="C435" s="70">
        <v>7</v>
      </c>
      <c r="D435" s="70">
        <v>29</v>
      </c>
      <c r="E435" s="70">
        <v>2010</v>
      </c>
      <c r="F435" s="70" t="s">
        <v>177</v>
      </c>
      <c r="G435" s="70" t="s">
        <v>2181</v>
      </c>
      <c r="H435" s="70" t="s">
        <v>2182</v>
      </c>
      <c r="I435" s="148"/>
      <c r="J435" s="71">
        <v>119.3364993847614</v>
      </c>
      <c r="K435" s="71">
        <v>5.1515526748064184</v>
      </c>
      <c r="L435" s="71">
        <v>1.1343954991425651</v>
      </c>
      <c r="M435" s="71">
        <v>76.519710533984565</v>
      </c>
      <c r="N435" s="71">
        <v>121.8051522462742</v>
      </c>
      <c r="O435" s="71">
        <v>90.422123767253026</v>
      </c>
      <c r="P435" s="71">
        <v>46.279289988150722</v>
      </c>
      <c r="Q435" s="71">
        <v>5.2583118487557803</v>
      </c>
      <c r="R435" s="71">
        <v>0</v>
      </c>
      <c r="S435" s="71">
        <v>7.0350455211596588</v>
      </c>
      <c r="T435" s="72"/>
      <c r="U435" s="71">
        <v>12287060</v>
      </c>
      <c r="V435" s="71">
        <v>2970</v>
      </c>
      <c r="W435" s="71">
        <v>26</v>
      </c>
      <c r="X435" s="71">
        <v>17468</v>
      </c>
      <c r="Y435" s="71">
        <v>32784</v>
      </c>
      <c r="Z435" s="71">
        <v>45923</v>
      </c>
      <c r="AA435" s="71">
        <v>9082</v>
      </c>
      <c r="AB435" s="71">
        <v>86430</v>
      </c>
      <c r="AC435" s="71">
        <v>0</v>
      </c>
      <c r="AD435" s="71">
        <v>7.0350455211596588</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17.978999999999999</v>
      </c>
      <c r="BK435" s="71">
        <v>0</v>
      </c>
      <c r="BL435" s="71">
        <v>0</v>
      </c>
      <c r="BM435" s="71">
        <v>0</v>
      </c>
      <c r="BN435" s="72"/>
      <c r="BO435" s="71">
        <v>0</v>
      </c>
      <c r="BP435" s="71">
        <v>0</v>
      </c>
      <c r="BQ435" s="71">
        <v>3</v>
      </c>
      <c r="BR435" s="71">
        <v>0</v>
      </c>
      <c r="BS435" s="71">
        <v>0</v>
      </c>
      <c r="BT435" s="71">
        <v>0</v>
      </c>
      <c r="BU435"/>
      <c r="BV435" s="70">
        <v>17.978999999999999</v>
      </c>
      <c r="BW435" s="70">
        <v>0</v>
      </c>
      <c r="BX435" s="70">
        <v>0</v>
      </c>
      <c r="BY435" s="70">
        <v>0</v>
      </c>
      <c r="BZ435" s="70">
        <v>0</v>
      </c>
      <c r="CA435" s="70">
        <v>0</v>
      </c>
      <c r="CB435" s="70">
        <v>0</v>
      </c>
      <c r="CC435" s="70">
        <v>0</v>
      </c>
      <c r="CD435" s="70">
        <v>0</v>
      </c>
    </row>
    <row r="436" spans="1:82">
      <c r="A436" s="70" t="s">
        <v>2189</v>
      </c>
      <c r="B436" s="70">
        <v>484</v>
      </c>
      <c r="C436" s="70">
        <v>8</v>
      </c>
      <c r="D436" s="70">
        <v>29</v>
      </c>
      <c r="E436" s="70">
        <v>2011</v>
      </c>
      <c r="F436" s="70" t="s">
        <v>178</v>
      </c>
      <c r="G436" s="70" t="s">
        <v>2181</v>
      </c>
      <c r="H436" s="70" t="s">
        <v>2182</v>
      </c>
      <c r="I436" s="148"/>
      <c r="J436" s="71">
        <v>129.45165171081851</v>
      </c>
      <c r="K436" s="71">
        <v>6.9956105091334599</v>
      </c>
      <c r="L436" s="71">
        <v>1.1779492260629789</v>
      </c>
      <c r="M436" s="71">
        <v>82.872605453057972</v>
      </c>
      <c r="N436" s="71">
        <v>123.90329212896781</v>
      </c>
      <c r="O436" s="71">
        <v>89.57866421495082</v>
      </c>
      <c r="P436" s="71">
        <v>44.788490988386556</v>
      </c>
      <c r="Q436" s="71">
        <v>6.0727001354366399</v>
      </c>
      <c r="R436" s="71">
        <v>0</v>
      </c>
      <c r="S436" s="71">
        <v>5.2827174504761247</v>
      </c>
      <c r="T436" s="72"/>
      <c r="U436" s="71">
        <v>13123272</v>
      </c>
      <c r="V436" s="71">
        <v>2970</v>
      </c>
      <c r="W436" s="71">
        <v>26</v>
      </c>
      <c r="X436" s="71">
        <v>17468</v>
      </c>
      <c r="Y436" s="71">
        <v>33109</v>
      </c>
      <c r="Z436" s="71">
        <v>46483</v>
      </c>
      <c r="AA436" s="71">
        <v>9051</v>
      </c>
      <c r="AB436" s="71">
        <v>86534</v>
      </c>
      <c r="AC436" s="71">
        <v>0</v>
      </c>
      <c r="AD436" s="71">
        <v>5.2827174504761247</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22.029</v>
      </c>
      <c r="BK436" s="71">
        <v>0</v>
      </c>
      <c r="BL436" s="71">
        <v>33.661000000000001</v>
      </c>
      <c r="BM436" s="71">
        <v>0</v>
      </c>
      <c r="BN436" s="72"/>
      <c r="BO436" s="71">
        <v>0</v>
      </c>
      <c r="BP436" s="71">
        <v>0</v>
      </c>
      <c r="BQ436" s="71">
        <v>4</v>
      </c>
      <c r="BR436" s="71">
        <v>0</v>
      </c>
      <c r="BS436" s="71">
        <v>1</v>
      </c>
      <c r="BT436" s="71">
        <v>0</v>
      </c>
      <c r="BU436"/>
      <c r="BV436" s="70">
        <v>22.029</v>
      </c>
      <c r="BW436" s="70">
        <v>0</v>
      </c>
      <c r="BX436" s="70">
        <v>33.661000000000001</v>
      </c>
      <c r="BY436" s="70">
        <v>0</v>
      </c>
      <c r="BZ436" s="70">
        <v>0</v>
      </c>
      <c r="CA436" s="70">
        <v>0</v>
      </c>
      <c r="CB436" s="70">
        <v>0</v>
      </c>
      <c r="CC436" s="70">
        <v>0</v>
      </c>
      <c r="CD436" s="70">
        <v>0</v>
      </c>
    </row>
    <row r="437" spans="1:82">
      <c r="A437" s="70" t="s">
        <v>2190</v>
      </c>
      <c r="B437" s="70">
        <v>485</v>
      </c>
      <c r="C437" s="70">
        <v>9</v>
      </c>
      <c r="D437" s="70">
        <v>29</v>
      </c>
      <c r="E437" s="70">
        <v>2012</v>
      </c>
      <c r="F437" s="70" t="s">
        <v>179</v>
      </c>
      <c r="G437" s="70" t="s">
        <v>2181</v>
      </c>
      <c r="H437" s="70" t="s">
        <v>2182</v>
      </c>
      <c r="I437" s="148"/>
      <c r="J437" s="71">
        <v>122.7019052796654</v>
      </c>
      <c r="K437" s="71">
        <v>6.2561636542503836</v>
      </c>
      <c r="L437" s="71">
        <v>1.147460441668944</v>
      </c>
      <c r="M437" s="71">
        <v>87.551654884302181</v>
      </c>
      <c r="N437" s="71">
        <v>128.69056453070161</v>
      </c>
      <c r="O437" s="71">
        <v>89.778114277357204</v>
      </c>
      <c r="P437" s="71">
        <v>44.704905683532822</v>
      </c>
      <c r="Q437" s="71">
        <v>6.7100241127741</v>
      </c>
      <c r="R437" s="71">
        <v>0</v>
      </c>
      <c r="S437" s="71">
        <v>4.9065414778655363</v>
      </c>
      <c r="T437" s="72"/>
      <c r="U437" s="71">
        <v>13393823</v>
      </c>
      <c r="V437" s="71">
        <v>2970</v>
      </c>
      <c r="W437" s="71">
        <v>26</v>
      </c>
      <c r="X437" s="71">
        <v>17468</v>
      </c>
      <c r="Y437" s="71">
        <v>34018</v>
      </c>
      <c r="Z437" s="71">
        <v>46956</v>
      </c>
      <c r="AA437" s="71">
        <v>8983</v>
      </c>
      <c r="AB437" s="71">
        <v>88005</v>
      </c>
      <c r="AC437" s="71">
        <v>0</v>
      </c>
      <c r="AD437" s="71">
        <v>4.9065414778655363</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24.867000000000001</v>
      </c>
      <c r="BK437" s="71">
        <v>0</v>
      </c>
      <c r="BL437" s="71">
        <v>42.396999999999998</v>
      </c>
      <c r="BM437" s="71">
        <v>0</v>
      </c>
      <c r="BN437" s="72"/>
      <c r="BO437" s="71">
        <v>0</v>
      </c>
      <c r="BP437" s="71">
        <v>0</v>
      </c>
      <c r="BQ437" s="71">
        <v>4</v>
      </c>
      <c r="BR437" s="71">
        <v>0</v>
      </c>
      <c r="BS437" s="71">
        <v>1</v>
      </c>
      <c r="BT437" s="71">
        <v>0</v>
      </c>
      <c r="BU437"/>
      <c r="BV437" s="70">
        <v>24.867000000000001</v>
      </c>
      <c r="BW437" s="70">
        <v>0</v>
      </c>
      <c r="BX437" s="70">
        <v>42.396999999999998</v>
      </c>
      <c r="BY437" s="70">
        <v>0</v>
      </c>
      <c r="BZ437" s="70">
        <v>0</v>
      </c>
      <c r="CA437" s="70">
        <v>0</v>
      </c>
      <c r="CB437" s="70">
        <v>0</v>
      </c>
      <c r="CC437" s="70">
        <v>0</v>
      </c>
      <c r="CD437" s="70">
        <v>0</v>
      </c>
    </row>
    <row r="438" spans="1:82">
      <c r="A438" s="70" t="s">
        <v>2191</v>
      </c>
      <c r="B438" s="70">
        <v>486</v>
      </c>
      <c r="C438" s="70">
        <v>10</v>
      </c>
      <c r="D438" s="70">
        <v>29</v>
      </c>
      <c r="E438" s="70">
        <v>2013</v>
      </c>
      <c r="F438" s="70" t="s">
        <v>180</v>
      </c>
      <c r="G438" s="70" t="s">
        <v>2181</v>
      </c>
      <c r="H438" s="70" t="s">
        <v>2182</v>
      </c>
      <c r="I438" s="148"/>
      <c r="J438" s="71">
        <v>120.1777732637388</v>
      </c>
      <c r="K438" s="71">
        <v>5.3163689871693629</v>
      </c>
      <c r="L438" s="71">
        <v>1.058782805254989</v>
      </c>
      <c r="M438" s="71">
        <v>87.163414577851086</v>
      </c>
      <c r="N438" s="71">
        <v>117.5445482308148</v>
      </c>
      <c r="O438" s="71">
        <v>87.225839045320527</v>
      </c>
      <c r="P438" s="71">
        <v>45.267987842018989</v>
      </c>
      <c r="Q438" s="71">
        <v>6.8214639546829599</v>
      </c>
      <c r="R438" s="71">
        <v>0</v>
      </c>
      <c r="S438" s="71">
        <v>3.1288049900437258</v>
      </c>
      <c r="T438" s="72"/>
      <c r="U438" s="71">
        <v>13531500</v>
      </c>
      <c r="V438" s="71">
        <v>2970</v>
      </c>
      <c r="W438" s="71">
        <v>26</v>
      </c>
      <c r="X438" s="71">
        <v>17468</v>
      </c>
      <c r="Y438" s="71">
        <v>34385</v>
      </c>
      <c r="Z438" s="71">
        <v>47658</v>
      </c>
      <c r="AA438" s="71">
        <v>9062</v>
      </c>
      <c r="AB438" s="71">
        <v>88184</v>
      </c>
      <c r="AC438" s="71">
        <v>0</v>
      </c>
      <c r="AD438" s="71">
        <v>3.1288049900437258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26.798999999999999</v>
      </c>
      <c r="BK438" s="71">
        <v>0</v>
      </c>
      <c r="BL438" s="71">
        <v>44.698999999999998</v>
      </c>
      <c r="BM438" s="71">
        <v>0</v>
      </c>
      <c r="BN438" s="72"/>
      <c r="BO438" s="71">
        <v>0</v>
      </c>
      <c r="BP438" s="71">
        <v>0</v>
      </c>
      <c r="BQ438" s="71">
        <v>4</v>
      </c>
      <c r="BR438" s="71">
        <v>0</v>
      </c>
      <c r="BS438" s="71">
        <v>1</v>
      </c>
      <c r="BT438" s="71">
        <v>0</v>
      </c>
      <c r="BU438"/>
      <c r="BV438" s="70">
        <v>26.798999999999999</v>
      </c>
      <c r="BW438" s="70">
        <v>0</v>
      </c>
      <c r="BX438" s="70">
        <v>44.698999999999998</v>
      </c>
      <c r="BY438" s="70">
        <v>0</v>
      </c>
      <c r="BZ438" s="70">
        <v>0</v>
      </c>
      <c r="CA438" s="70">
        <v>0</v>
      </c>
      <c r="CB438" s="70">
        <v>0</v>
      </c>
      <c r="CC438" s="70">
        <v>0</v>
      </c>
      <c r="CD438" s="70">
        <v>0</v>
      </c>
    </row>
    <row r="439" spans="1:82">
      <c r="A439" s="70" t="s">
        <v>2192</v>
      </c>
      <c r="B439" s="70">
        <v>487</v>
      </c>
      <c r="C439" s="70">
        <v>11</v>
      </c>
      <c r="D439" s="70">
        <v>29</v>
      </c>
      <c r="E439" s="70">
        <v>2014</v>
      </c>
      <c r="F439" s="70" t="s">
        <v>181</v>
      </c>
      <c r="G439" s="70" t="s">
        <v>2181</v>
      </c>
      <c r="H439" s="70" t="s">
        <v>2182</v>
      </c>
      <c r="I439" s="148"/>
      <c r="J439" s="71">
        <v>117.32567479959189</v>
      </c>
      <c r="K439" s="71">
        <v>4.9183496028947369</v>
      </c>
      <c r="L439" s="71">
        <v>0.47664091765345512</v>
      </c>
      <c r="M439" s="71">
        <v>76.477848543536027</v>
      </c>
      <c r="N439" s="71">
        <v>114.3398028329991</v>
      </c>
      <c r="O439" s="71">
        <v>83.596566766803576</v>
      </c>
      <c r="P439" s="71">
        <v>45.75435038201524</v>
      </c>
      <c r="Q439" s="71">
        <v>6.5581474899391203</v>
      </c>
      <c r="R439" s="71">
        <v>0</v>
      </c>
      <c r="S439" s="71">
        <v>2.419594789090235</v>
      </c>
      <c r="T439" s="72"/>
      <c r="U439" s="71">
        <v>14425278</v>
      </c>
      <c r="V439" s="71">
        <v>2380</v>
      </c>
      <c r="W439" s="71">
        <v>10</v>
      </c>
      <c r="X439" s="71">
        <v>16419</v>
      </c>
      <c r="Y439" s="71">
        <v>34881</v>
      </c>
      <c r="Z439" s="71">
        <v>48106</v>
      </c>
      <c r="AA439" s="71">
        <v>9112</v>
      </c>
      <c r="AB439" s="71">
        <v>88364</v>
      </c>
      <c r="AC439" s="71">
        <v>0</v>
      </c>
      <c r="AD439" s="71">
        <v>2.419594789090235</v>
      </c>
      <c r="AE439" s="72"/>
      <c r="AF439" s="71"/>
      <c r="AG439" s="71"/>
      <c r="AH439" s="71"/>
      <c r="AI439" s="71"/>
      <c r="AJ439" s="71"/>
      <c r="AK439" s="71"/>
      <c r="AL439" s="71"/>
      <c r="AM439" s="71"/>
      <c r="AN439" s="71"/>
      <c r="AO439" s="71"/>
      <c r="AP439" s="71"/>
      <c r="AQ439" s="72"/>
      <c r="AR439" s="71">
        <v>1630</v>
      </c>
      <c r="AS439" s="71">
        <v>248</v>
      </c>
      <c r="AT439" s="71">
        <v>0</v>
      </c>
      <c r="AU439" s="71">
        <v>0</v>
      </c>
      <c r="AV439" s="71">
        <v>0</v>
      </c>
      <c r="AW439" s="71">
        <v>1</v>
      </c>
      <c r="AX439" s="71"/>
      <c r="AY439" s="72"/>
      <c r="AZ439" s="71">
        <v>6695.8</v>
      </c>
      <c r="BA439" s="71">
        <v>5709.9</v>
      </c>
      <c r="BB439" s="71">
        <v>0</v>
      </c>
      <c r="BC439" s="71">
        <v>0</v>
      </c>
      <c r="BD439" s="71">
        <v>0</v>
      </c>
      <c r="BE439" s="71">
        <v>10730</v>
      </c>
      <c r="BF439" s="71"/>
      <c r="BG439" s="72"/>
      <c r="BH439" s="71">
        <v>0</v>
      </c>
      <c r="BI439" s="71">
        <v>0</v>
      </c>
      <c r="BJ439" s="71">
        <v>27.451000000000001</v>
      </c>
      <c r="BK439" s="71">
        <v>0</v>
      </c>
      <c r="BL439" s="71">
        <v>0</v>
      </c>
      <c r="BM439" s="71">
        <v>0</v>
      </c>
      <c r="BN439" s="72"/>
      <c r="BO439" s="71">
        <v>0</v>
      </c>
      <c r="BP439" s="71">
        <v>0</v>
      </c>
      <c r="BQ439" s="71">
        <v>4</v>
      </c>
      <c r="BR439" s="71">
        <v>0</v>
      </c>
      <c r="BS439" s="71">
        <v>0</v>
      </c>
      <c r="BT439" s="71">
        <v>0</v>
      </c>
      <c r="BU439"/>
      <c r="BV439" s="70">
        <v>27.451000000000001</v>
      </c>
      <c r="BW439" s="70">
        <v>0</v>
      </c>
      <c r="BX439" s="70">
        <v>0</v>
      </c>
      <c r="BY439" s="70">
        <v>0</v>
      </c>
      <c r="BZ439" s="70">
        <v>0</v>
      </c>
      <c r="CA439" s="70">
        <v>0</v>
      </c>
      <c r="CB439" s="70">
        <v>0</v>
      </c>
      <c r="CC439" s="70">
        <v>0</v>
      </c>
      <c r="CD439" s="70">
        <v>0</v>
      </c>
    </row>
    <row r="440" spans="1:82">
      <c r="A440" s="70" t="s">
        <v>2193</v>
      </c>
      <c r="B440" s="70">
        <v>488</v>
      </c>
      <c r="C440" s="70">
        <v>12</v>
      </c>
      <c r="D440" s="70">
        <v>29</v>
      </c>
      <c r="E440" s="70">
        <v>2015</v>
      </c>
      <c r="F440" s="70" t="s">
        <v>182</v>
      </c>
      <c r="G440" s="70" t="s">
        <v>2181</v>
      </c>
      <c r="H440" s="70" t="s">
        <v>2182</v>
      </c>
      <c r="I440" s="148"/>
      <c r="J440" s="71">
        <v>95.187263323301309</v>
      </c>
      <c r="K440" s="71">
        <v>4.7690345077573166</v>
      </c>
      <c r="L440" s="71">
        <v>0.56014151374978915</v>
      </c>
      <c r="M440" s="71">
        <v>72.902151042963141</v>
      </c>
      <c r="N440" s="71">
        <v>104.1449100758371</v>
      </c>
      <c r="O440" s="71">
        <v>83.847915804623682</v>
      </c>
      <c r="P440" s="71">
        <v>46.438762202583057</v>
      </c>
      <c r="Q440" s="71">
        <v>6.4318463402104804</v>
      </c>
      <c r="R440" s="71">
        <v>0</v>
      </c>
      <c r="S440" s="71">
        <v>3.8361208219827438</v>
      </c>
      <c r="T440" s="72"/>
      <c r="U440" s="71">
        <v>13414652</v>
      </c>
      <c r="V440" s="71">
        <v>2380</v>
      </c>
      <c r="W440" s="71">
        <v>10</v>
      </c>
      <c r="X440" s="71">
        <v>16419</v>
      </c>
      <c r="Y440" s="71">
        <v>35330</v>
      </c>
      <c r="Z440" s="71">
        <v>48715</v>
      </c>
      <c r="AA440" s="71">
        <v>9241</v>
      </c>
      <c r="AB440" s="71">
        <v>88527</v>
      </c>
      <c r="AC440" s="71">
        <v>0</v>
      </c>
      <c r="AD440" s="71">
        <v>3.8361208219827438</v>
      </c>
      <c r="AE440" s="72"/>
      <c r="AF440" s="71">
        <v>70784890.79296416</v>
      </c>
      <c r="AG440" s="71">
        <v>3956834.4042229</v>
      </c>
      <c r="AH440" s="71">
        <v>113485.1034111309</v>
      </c>
      <c r="AI440" s="71">
        <v>98682906.119294852</v>
      </c>
      <c r="AJ440" s="71">
        <v>154620862.20613191</v>
      </c>
      <c r="AK440" s="71">
        <v>0</v>
      </c>
      <c r="AL440" s="71">
        <v>0</v>
      </c>
      <c r="AM440" s="71">
        <v>12132253.993202001</v>
      </c>
      <c r="AN440" s="71">
        <v>0</v>
      </c>
      <c r="AO440" s="71">
        <v>0</v>
      </c>
      <c r="AP440" s="71">
        <v>340291232.61922693</v>
      </c>
      <c r="AQ440" s="72"/>
      <c r="AR440" s="71">
        <v>1809</v>
      </c>
      <c r="AS440" s="71">
        <v>361</v>
      </c>
      <c r="AT440" s="71">
        <v>0</v>
      </c>
      <c r="AU440" s="71">
        <v>0</v>
      </c>
      <c r="AV440" s="71">
        <v>0</v>
      </c>
      <c r="AW440" s="71">
        <v>1</v>
      </c>
      <c r="AX440" s="71"/>
      <c r="AY440" s="72"/>
      <c r="AZ440" s="71">
        <v>7578.7999999999993</v>
      </c>
      <c r="BA440" s="71">
        <v>7714.0999999999995</v>
      </c>
      <c r="BB440" s="71">
        <v>0</v>
      </c>
      <c r="BC440" s="71">
        <v>0</v>
      </c>
      <c r="BD440" s="71">
        <v>0</v>
      </c>
      <c r="BE440" s="71">
        <v>10730</v>
      </c>
      <c r="BF440" s="71"/>
      <c r="BG440" s="72"/>
      <c r="BH440" s="71">
        <v>0</v>
      </c>
      <c r="BI440" s="71">
        <v>0</v>
      </c>
      <c r="BJ440" s="71">
        <v>25.81</v>
      </c>
      <c r="BK440" s="71">
        <v>0</v>
      </c>
      <c r="BL440" s="71">
        <v>56.308</v>
      </c>
      <c r="BM440" s="71">
        <v>0</v>
      </c>
      <c r="BN440" s="72"/>
      <c r="BO440" s="71">
        <v>0</v>
      </c>
      <c r="BP440" s="71">
        <v>0</v>
      </c>
      <c r="BQ440" s="71">
        <v>4</v>
      </c>
      <c r="BR440" s="71">
        <v>0</v>
      </c>
      <c r="BS440" s="71">
        <v>1</v>
      </c>
      <c r="BT440" s="71">
        <v>0</v>
      </c>
      <c r="BU440"/>
      <c r="BV440" s="70">
        <v>25.81</v>
      </c>
      <c r="BW440" s="70">
        <v>0</v>
      </c>
      <c r="BX440" s="70">
        <v>56.308</v>
      </c>
      <c r="BY440" s="70">
        <v>0</v>
      </c>
      <c r="BZ440" s="70">
        <v>0</v>
      </c>
      <c r="CA440" s="70">
        <v>0</v>
      </c>
      <c r="CB440" s="70">
        <v>0</v>
      </c>
      <c r="CC440" s="70">
        <v>0</v>
      </c>
      <c r="CD440" s="70">
        <v>0</v>
      </c>
    </row>
    <row r="441" spans="1:82">
      <c r="A441" s="70" t="s">
        <v>2194</v>
      </c>
      <c r="B441" s="70">
        <v>489</v>
      </c>
      <c r="C441" s="70">
        <v>13</v>
      </c>
      <c r="D441" s="70">
        <v>29</v>
      </c>
      <c r="E441" s="70">
        <v>2016</v>
      </c>
      <c r="F441" s="70" t="s">
        <v>155</v>
      </c>
      <c r="G441" s="70" t="s">
        <v>2181</v>
      </c>
      <c r="H441" s="70" t="s">
        <v>2182</v>
      </c>
      <c r="I441" s="148"/>
      <c r="J441" s="71">
        <v>108.55177341935</v>
      </c>
      <c r="K441" s="71">
        <v>4.7995030813463382</v>
      </c>
      <c r="L441" s="71">
        <v>0.59307288042209283</v>
      </c>
      <c r="M441" s="71">
        <v>63.2458595853414</v>
      </c>
      <c r="N441" s="71">
        <v>103.72945945195121</v>
      </c>
      <c r="O441" s="71">
        <v>83.705360446043414</v>
      </c>
      <c r="P441" s="71">
        <v>45.871193779467241</v>
      </c>
      <c r="Q441" s="71">
        <v>6.2623768533524995</v>
      </c>
      <c r="R441" s="71">
        <v>0</v>
      </c>
      <c r="S441" s="71">
        <v>2.8546288972160281</v>
      </c>
      <c r="T441" s="72"/>
      <c r="U441" s="71">
        <v>14181421</v>
      </c>
      <c r="V441" s="71">
        <v>2380</v>
      </c>
      <c r="W441" s="71">
        <v>10</v>
      </c>
      <c r="X441" s="71">
        <v>16419</v>
      </c>
      <c r="Y441" s="71">
        <v>35720</v>
      </c>
      <c r="Z441" s="71">
        <v>49230</v>
      </c>
      <c r="AA441" s="71">
        <v>9441</v>
      </c>
      <c r="AB441" s="71">
        <v>88662</v>
      </c>
      <c r="AC441" s="71">
        <v>0</v>
      </c>
      <c r="AD441" s="71">
        <v>2.8546288972160281</v>
      </c>
      <c r="AE441" s="72"/>
      <c r="AF441" s="71">
        <v>76430298.447728053</v>
      </c>
      <c r="AG441" s="71">
        <v>3757571.1444830522</v>
      </c>
      <c r="AH441" s="71">
        <v>91272.324964875283</v>
      </c>
      <c r="AI441" s="71">
        <v>97839394.355721354</v>
      </c>
      <c r="AJ441" s="71">
        <v>148712626.36695549</v>
      </c>
      <c r="AK441" s="71">
        <v>0</v>
      </c>
      <c r="AL441" s="71">
        <v>0</v>
      </c>
      <c r="AM441" s="71">
        <v>12160195.121449331</v>
      </c>
      <c r="AN441" s="71">
        <v>0</v>
      </c>
      <c r="AO441" s="71">
        <v>0</v>
      </c>
      <c r="AP441" s="71">
        <v>338991357.76130217</v>
      </c>
      <c r="AQ441" s="72"/>
      <c r="AR441" s="71">
        <v>2010</v>
      </c>
      <c r="AS441" s="71">
        <v>455</v>
      </c>
      <c r="AT441" s="71">
        <v>0</v>
      </c>
      <c r="AU441" s="71">
        <v>0</v>
      </c>
      <c r="AV441" s="71">
        <v>0</v>
      </c>
      <c r="AW441" s="71">
        <v>1</v>
      </c>
      <c r="AX441" s="71"/>
      <c r="AY441" s="72"/>
      <c r="AZ441" s="71">
        <v>8623.0999999999985</v>
      </c>
      <c r="BA441" s="71">
        <v>9308.3000000000011</v>
      </c>
      <c r="BB441" s="71">
        <v>0</v>
      </c>
      <c r="BC441" s="71">
        <v>0</v>
      </c>
      <c r="BD441" s="71">
        <v>0</v>
      </c>
      <c r="BE441" s="71">
        <v>10730</v>
      </c>
      <c r="BF441" s="71"/>
      <c r="BG441" s="72"/>
      <c r="BH441" s="71">
        <v>0</v>
      </c>
      <c r="BI441" s="71">
        <v>0</v>
      </c>
      <c r="BJ441" s="71">
        <v>27.103000000000002</v>
      </c>
      <c r="BK441" s="71">
        <v>0</v>
      </c>
      <c r="BL441" s="71">
        <v>58.103999999999999</v>
      </c>
      <c r="BM441" s="71">
        <v>0</v>
      </c>
      <c r="BN441" s="72"/>
      <c r="BO441" s="71">
        <v>0</v>
      </c>
      <c r="BP441" s="71">
        <v>0</v>
      </c>
      <c r="BQ441" s="71">
        <v>4</v>
      </c>
      <c r="BR441" s="71">
        <v>0</v>
      </c>
      <c r="BS441" s="71">
        <v>1</v>
      </c>
      <c r="BT441" s="71">
        <v>0</v>
      </c>
      <c r="BU441"/>
      <c r="BV441" s="70">
        <v>27.103000000000002</v>
      </c>
      <c r="BW441" s="70">
        <v>0</v>
      </c>
      <c r="BX441" s="70">
        <v>58.103999999999999</v>
      </c>
      <c r="BY441" s="70">
        <v>0</v>
      </c>
      <c r="BZ441" s="70">
        <v>0</v>
      </c>
      <c r="CA441" s="70">
        <v>0</v>
      </c>
      <c r="CB441" s="70">
        <v>0</v>
      </c>
      <c r="CC441" s="70">
        <v>0</v>
      </c>
      <c r="CD441" s="70">
        <v>0</v>
      </c>
    </row>
    <row r="442" spans="1:82">
      <c r="A442" s="70" t="s">
        <v>2195</v>
      </c>
      <c r="B442" s="70">
        <v>490</v>
      </c>
      <c r="C442" s="70">
        <v>14</v>
      </c>
      <c r="D442" s="70">
        <v>29</v>
      </c>
      <c r="E442" s="70">
        <v>2017</v>
      </c>
      <c r="F442" s="70" t="s">
        <v>156</v>
      </c>
      <c r="G442" s="70" t="s">
        <v>2181</v>
      </c>
      <c r="H442" s="70" t="s">
        <v>2182</v>
      </c>
      <c r="I442" s="148"/>
      <c r="J442" s="71">
        <v>102.18180018761511</v>
      </c>
      <c r="K442" s="71">
        <v>4.9000879696215094</v>
      </c>
      <c r="L442" s="71">
        <v>0.55171440598295995</v>
      </c>
      <c r="M442" s="71">
        <v>62.678469680287037</v>
      </c>
      <c r="N442" s="71">
        <v>107.73455426439966</v>
      </c>
      <c r="O442" s="71">
        <v>83.098824746324112</v>
      </c>
      <c r="P442" s="71">
        <v>46.227560598075442</v>
      </c>
      <c r="Q442" s="71">
        <v>6.0702013874692504</v>
      </c>
      <c r="R442" s="71">
        <v>0</v>
      </c>
      <c r="S442" s="71">
        <v>2.3833532706544549</v>
      </c>
      <c r="T442" s="72"/>
      <c r="U442" s="71">
        <v>14223134</v>
      </c>
      <c r="V442" s="71">
        <v>2380</v>
      </c>
      <c r="W442" s="71">
        <v>10</v>
      </c>
      <c r="X442" s="71">
        <v>16419</v>
      </c>
      <c r="Y442" s="71">
        <v>36267</v>
      </c>
      <c r="Z442" s="71">
        <v>49684</v>
      </c>
      <c r="AA442" s="71">
        <v>9575</v>
      </c>
      <c r="AB442" s="71">
        <v>88872</v>
      </c>
      <c r="AC442" s="71">
        <v>0</v>
      </c>
      <c r="AD442" s="71">
        <v>2.3833532706544549</v>
      </c>
      <c r="AE442" s="72"/>
      <c r="AF442" s="71">
        <v>76740520.310808897</v>
      </c>
      <c r="AG442" s="71">
        <v>3888957.134109437</v>
      </c>
      <c r="AH442" s="71">
        <v>116315.13079744441</v>
      </c>
      <c r="AI442" s="71">
        <v>99415717.467157692</v>
      </c>
      <c r="AJ442" s="71">
        <v>159415174.0571458</v>
      </c>
      <c r="AK442" s="71">
        <v>0</v>
      </c>
      <c r="AL442" s="71">
        <v>0</v>
      </c>
      <c r="AM442" s="71">
        <v>12208069.55269473</v>
      </c>
      <c r="AN442" s="71">
        <v>0</v>
      </c>
      <c r="AO442" s="71">
        <v>0</v>
      </c>
      <c r="AP442" s="71">
        <v>351784753.65271401</v>
      </c>
      <c r="AQ442" s="72"/>
      <c r="AR442" s="71">
        <v>2191</v>
      </c>
      <c r="AS442" s="71">
        <v>518</v>
      </c>
      <c r="AT442" s="71">
        <v>0</v>
      </c>
      <c r="AU442" s="71">
        <v>0</v>
      </c>
      <c r="AV442" s="71">
        <v>0</v>
      </c>
      <c r="AW442" s="71">
        <v>1</v>
      </c>
      <c r="AX442" s="71"/>
      <c r="AY442" s="72"/>
      <c r="AZ442" s="71">
        <v>9519.5</v>
      </c>
      <c r="BA442" s="71">
        <v>10197.9</v>
      </c>
      <c r="BB442" s="71">
        <v>0</v>
      </c>
      <c r="BC442" s="71">
        <v>0</v>
      </c>
      <c r="BD442" s="71">
        <v>0</v>
      </c>
      <c r="BE442" s="71">
        <v>10730</v>
      </c>
      <c r="BF442" s="71"/>
      <c r="BG442" s="72"/>
      <c r="BH442" s="71">
        <v>0</v>
      </c>
      <c r="BI442" s="71">
        <v>0</v>
      </c>
      <c r="BJ442" s="71">
        <v>13.611000000000001</v>
      </c>
      <c r="BK442" s="71">
        <v>0</v>
      </c>
      <c r="BL442" s="71">
        <v>61.124000000000002</v>
      </c>
      <c r="BM442" s="71">
        <v>0</v>
      </c>
      <c r="BN442" s="72"/>
      <c r="BO442" s="71">
        <v>0</v>
      </c>
      <c r="BP442" s="71">
        <v>0</v>
      </c>
      <c r="BQ442" s="71">
        <v>3</v>
      </c>
      <c r="BR442" s="71">
        <v>0</v>
      </c>
      <c r="BS442" s="71">
        <v>1</v>
      </c>
      <c r="BT442" s="71">
        <v>0</v>
      </c>
      <c r="BU442"/>
      <c r="BV442" s="70">
        <v>13.611000000000001</v>
      </c>
      <c r="BW442" s="70">
        <v>0</v>
      </c>
      <c r="BX442" s="70">
        <v>58.953000000000003</v>
      </c>
      <c r="BY442" s="70">
        <v>0</v>
      </c>
      <c r="BZ442" s="70">
        <v>2.1709999999999998</v>
      </c>
      <c r="CA442" s="70">
        <v>0</v>
      </c>
      <c r="CB442" s="70">
        <v>0</v>
      </c>
      <c r="CC442" s="70">
        <v>0</v>
      </c>
      <c r="CD442" s="70">
        <v>0</v>
      </c>
    </row>
    <row r="443" spans="1:82">
      <c r="A443" s="70" t="s">
        <v>2196</v>
      </c>
      <c r="B443" s="70">
        <v>491</v>
      </c>
      <c r="C443" s="70">
        <v>15</v>
      </c>
      <c r="D443" s="70">
        <v>29</v>
      </c>
      <c r="E443" s="70">
        <v>2018</v>
      </c>
      <c r="F443" s="70" t="s">
        <v>183</v>
      </c>
      <c r="G443" s="70" t="s">
        <v>2181</v>
      </c>
      <c r="H443" s="70" t="s">
        <v>2182</v>
      </c>
      <c r="I443" s="148"/>
      <c r="J443" s="71">
        <v>107.65537291510589</v>
      </c>
      <c r="K443" s="71">
        <v>4.5747225488167116</v>
      </c>
      <c r="L443" s="71">
        <v>0.51377652412397179</v>
      </c>
      <c r="M443" s="71">
        <v>63.653610739163</v>
      </c>
      <c r="N443" s="71">
        <v>98.681053003656146</v>
      </c>
      <c r="O443" s="71">
        <v>82.066020949732575</v>
      </c>
      <c r="P443" s="71">
        <v>46.19281026743964</v>
      </c>
      <c r="Q443" s="71">
        <v>5.6353800383336496</v>
      </c>
      <c r="R443" s="71">
        <v>0</v>
      </c>
      <c r="S443" s="71">
        <v>3.3725396399209253</v>
      </c>
      <c r="T443" s="72"/>
      <c r="U443" s="71">
        <v>15638040</v>
      </c>
      <c r="V443" s="71">
        <v>2380</v>
      </c>
      <c r="W443" s="71">
        <v>10</v>
      </c>
      <c r="X443" s="71">
        <v>16419</v>
      </c>
      <c r="Y443" s="71">
        <v>36621</v>
      </c>
      <c r="Z443" s="71">
        <v>50006</v>
      </c>
      <c r="AA443" s="71">
        <v>9664</v>
      </c>
      <c r="AB443" s="71">
        <v>88913</v>
      </c>
      <c r="AC443" s="71">
        <v>0</v>
      </c>
      <c r="AD443" s="71">
        <v>3.3725396399209249</v>
      </c>
      <c r="AE443" s="72"/>
      <c r="AF443" s="71">
        <v>81344668.35088782</v>
      </c>
      <c r="AG443" s="71">
        <v>3454961.7422518041</v>
      </c>
      <c r="AH443" s="71">
        <v>109692.4205942207</v>
      </c>
      <c r="AI443" s="71">
        <v>95924253.749184445</v>
      </c>
      <c r="AJ443" s="71">
        <v>144203566.8012023</v>
      </c>
      <c r="AK443" s="71">
        <v>0</v>
      </c>
      <c r="AL443" s="71">
        <v>0</v>
      </c>
      <c r="AM443" s="71">
        <v>12238973.206704831</v>
      </c>
      <c r="AN443" s="71">
        <v>0</v>
      </c>
      <c r="AO443" s="71">
        <v>0</v>
      </c>
      <c r="AP443" s="71">
        <v>337276116.27082545</v>
      </c>
      <c r="AQ443" s="72"/>
      <c r="AR443" s="71">
        <v>2342</v>
      </c>
      <c r="AS443" s="71">
        <v>575</v>
      </c>
      <c r="AT443" s="71">
        <v>0</v>
      </c>
      <c r="AU443" s="71">
        <v>0</v>
      </c>
      <c r="AV443" s="71">
        <v>0</v>
      </c>
      <c r="AW443" s="71">
        <v>1</v>
      </c>
      <c r="AX443" s="71"/>
      <c r="AY443" s="72"/>
      <c r="AZ443" s="71">
        <v>10264.300000000001</v>
      </c>
      <c r="BA443" s="71">
        <v>11188.2</v>
      </c>
      <c r="BB443" s="71">
        <v>0</v>
      </c>
      <c r="BC443" s="71">
        <v>0</v>
      </c>
      <c r="BD443" s="71">
        <v>0</v>
      </c>
      <c r="BE443" s="71">
        <v>10730</v>
      </c>
      <c r="BF443" s="71"/>
      <c r="BG443" s="72"/>
      <c r="BH443" s="71">
        <v>0</v>
      </c>
      <c r="BI443" s="71">
        <v>0</v>
      </c>
      <c r="BJ443" s="71">
        <v>28.457999999999998</v>
      </c>
      <c r="BK443" s="71">
        <v>0</v>
      </c>
      <c r="BL443" s="71">
        <v>63.042000000000002</v>
      </c>
      <c r="BM443" s="71">
        <v>0</v>
      </c>
      <c r="BN443" s="72"/>
      <c r="BO443" s="71">
        <v>0</v>
      </c>
      <c r="BP443" s="71">
        <v>0</v>
      </c>
      <c r="BQ443" s="71">
        <v>4</v>
      </c>
      <c r="BR443" s="71">
        <v>0</v>
      </c>
      <c r="BS443" s="71">
        <v>1</v>
      </c>
      <c r="BT443" s="71">
        <v>0</v>
      </c>
      <c r="BU443"/>
      <c r="BV443" s="70">
        <v>28.457999999999998</v>
      </c>
      <c r="BW443" s="70">
        <v>0</v>
      </c>
      <c r="BX443" s="70">
        <v>60.951000000000001</v>
      </c>
      <c r="BY443" s="70">
        <v>0</v>
      </c>
      <c r="BZ443" s="70">
        <v>2.0910000000000002</v>
      </c>
      <c r="CA443" s="70">
        <v>0</v>
      </c>
      <c r="CB443" s="70">
        <v>0</v>
      </c>
      <c r="CC443" s="70">
        <v>0</v>
      </c>
      <c r="CD443" s="70">
        <v>0</v>
      </c>
    </row>
    <row r="444" spans="1:82">
      <c r="A444" s="70" t="s">
        <v>2197</v>
      </c>
      <c r="B444" s="70">
        <v>492</v>
      </c>
      <c r="C444" s="70">
        <v>16</v>
      </c>
      <c r="D444" s="70">
        <v>29</v>
      </c>
      <c r="E444" s="70">
        <v>2019</v>
      </c>
      <c r="F444" s="70" t="s">
        <v>158</v>
      </c>
      <c r="G444" s="1064" t="s">
        <v>2181</v>
      </c>
      <c r="H444" s="70" t="s">
        <v>2182</v>
      </c>
      <c r="I444" s="148"/>
      <c r="J444" s="71">
        <v>99.106761805816021</v>
      </c>
      <c r="K444" s="71">
        <v>4.1045636182466234</v>
      </c>
      <c r="L444" s="71">
        <v>0.5165380728999851</v>
      </c>
      <c r="M444" s="71">
        <v>60.678298665761979</v>
      </c>
      <c r="N444" s="71">
        <v>97.25295987495916</v>
      </c>
      <c r="O444" s="71">
        <v>80.261375926855862</v>
      </c>
      <c r="P444" s="71">
        <v>46.854209847800711</v>
      </c>
      <c r="Q444" s="71">
        <v>5.5060943388111099</v>
      </c>
      <c r="R444" s="71">
        <v>0</v>
      </c>
      <c r="S444" s="71">
        <v>7.6500219144353894</v>
      </c>
      <c r="T444" s="72"/>
      <c r="U444" s="71">
        <v>15065300</v>
      </c>
      <c r="V444" s="71">
        <v>2380</v>
      </c>
      <c r="W444" s="71">
        <v>10</v>
      </c>
      <c r="X444" s="71">
        <v>16419</v>
      </c>
      <c r="Y444" s="71">
        <v>37183</v>
      </c>
      <c r="Z444" s="71">
        <v>50249</v>
      </c>
      <c r="AA444" s="71">
        <v>9729</v>
      </c>
      <c r="AB444" s="71">
        <v>89225</v>
      </c>
      <c r="AC444" s="71">
        <v>0</v>
      </c>
      <c r="AD444" s="71">
        <v>7.6500219144353894</v>
      </c>
      <c r="AE444" s="72"/>
      <c r="AF444" s="71">
        <v>76151755.542055428</v>
      </c>
      <c r="AG444" s="71">
        <v>3331011.4062179951</v>
      </c>
      <c r="AH444" s="71">
        <v>117818.56813660781</v>
      </c>
      <c r="AI444" s="71">
        <v>99029709.806557298</v>
      </c>
      <c r="AJ444" s="71">
        <v>158405870.8354902</v>
      </c>
      <c r="AK444" s="71">
        <v>0</v>
      </c>
      <c r="AL444" s="71">
        <v>0</v>
      </c>
      <c r="AM444" s="71">
        <v>12151773.314559618</v>
      </c>
      <c r="AN444" s="71">
        <v>0</v>
      </c>
      <c r="AO444" s="71">
        <v>0</v>
      </c>
      <c r="AP444" s="71">
        <v>349187939.47301716</v>
      </c>
      <c r="AQ444" s="72"/>
      <c r="AR444" s="71">
        <v>2531</v>
      </c>
      <c r="AS444" s="71">
        <v>644</v>
      </c>
      <c r="AT444" s="71">
        <v>0</v>
      </c>
      <c r="AU444" s="71">
        <v>0</v>
      </c>
      <c r="AV444" s="71">
        <v>0</v>
      </c>
      <c r="AW444" s="71">
        <v>1</v>
      </c>
      <c r="AX444" s="71"/>
      <c r="AY444" s="72"/>
      <c r="AZ444" s="71">
        <v>11190.2</v>
      </c>
      <c r="BA444" s="71">
        <v>12807.70000000001</v>
      </c>
      <c r="BB444" s="71">
        <v>0</v>
      </c>
      <c r="BC444" s="71">
        <v>0</v>
      </c>
      <c r="BD444" s="71">
        <v>0</v>
      </c>
      <c r="BE444" s="71">
        <v>10730</v>
      </c>
      <c r="BF444" s="71"/>
      <c r="BG444" s="72"/>
      <c r="BH444" s="71">
        <v>0</v>
      </c>
      <c r="BI444" s="71">
        <v>0</v>
      </c>
      <c r="BJ444" s="71">
        <v>28.832999999999998</v>
      </c>
      <c r="BK444" s="71">
        <v>0</v>
      </c>
      <c r="BL444" s="71">
        <v>63.066000000000003</v>
      </c>
      <c r="BM444" s="71">
        <v>0</v>
      </c>
      <c r="BN444" s="72"/>
      <c r="BO444" s="71">
        <v>0</v>
      </c>
      <c r="BP444" s="71">
        <v>0</v>
      </c>
      <c r="BQ444" s="71">
        <v>4</v>
      </c>
      <c r="BR444" s="71">
        <v>0</v>
      </c>
      <c r="BS444" s="71">
        <v>1</v>
      </c>
      <c r="BT444" s="71">
        <v>0</v>
      </c>
      <c r="BU444"/>
      <c r="BV444" s="70">
        <v>28.832999999999998</v>
      </c>
      <c r="BW444" s="70">
        <v>0</v>
      </c>
      <c r="BX444" s="70">
        <v>60.953000000000003</v>
      </c>
      <c r="BY444" s="70">
        <v>0</v>
      </c>
      <c r="BZ444" s="70">
        <v>2.113</v>
      </c>
      <c r="CA444" s="70">
        <v>0</v>
      </c>
      <c r="CB444" s="70">
        <v>0</v>
      </c>
      <c r="CC444" s="70">
        <v>0</v>
      </c>
      <c r="CD444" s="70">
        <v>0</v>
      </c>
    </row>
    <row r="445" spans="1:82">
      <c r="A445" s="70" t="s">
        <v>2198</v>
      </c>
      <c r="B445" s="70">
        <v>493</v>
      </c>
      <c r="C445" s="70">
        <v>17</v>
      </c>
      <c r="D445" s="70">
        <v>29</v>
      </c>
      <c r="E445" s="70">
        <v>2020</v>
      </c>
      <c r="F445" s="70" t="s">
        <v>159</v>
      </c>
      <c r="G445" s="1064" t="s">
        <v>2181</v>
      </c>
      <c r="H445" s="70" t="s">
        <v>2182</v>
      </c>
      <c r="I445" s="148"/>
      <c r="J445" s="71">
        <v>102.4570423780837</v>
      </c>
      <c r="K445" s="71">
        <v>5.0369375287269325</v>
      </c>
      <c r="L445" s="71">
        <v>2.0541606992220953</v>
      </c>
      <c r="M445" s="71">
        <v>55.438089436738245</v>
      </c>
      <c r="N445" s="71">
        <v>97.502466958949952</v>
      </c>
      <c r="O445" s="71">
        <v>70.776529386994284</v>
      </c>
      <c r="P445" s="71">
        <v>44.639013589386224</v>
      </c>
      <c r="Q445" s="71">
        <v>5.2529287690565702</v>
      </c>
      <c r="R445" s="71">
        <v>0</v>
      </c>
      <c r="S445" s="71">
        <v>3.9157461703201109</v>
      </c>
      <c r="T445" s="72"/>
      <c r="U445" s="71">
        <v>15267326</v>
      </c>
      <c r="V445" s="71">
        <v>2723</v>
      </c>
      <c r="W445" s="71">
        <v>44</v>
      </c>
      <c r="X445" s="71">
        <v>16946</v>
      </c>
      <c r="Y445" s="71">
        <v>37642</v>
      </c>
      <c r="Z445" s="71">
        <v>50575</v>
      </c>
      <c r="AA445" s="71">
        <v>9852</v>
      </c>
      <c r="AB445" s="71">
        <v>89092</v>
      </c>
      <c r="AC445" s="71">
        <v>0</v>
      </c>
      <c r="AD445" s="71">
        <v>3.9157461703201109</v>
      </c>
      <c r="AE445" s="72"/>
      <c r="AF445" s="71">
        <v>79867307.133857578</v>
      </c>
      <c r="AG445" s="71">
        <v>3884790.2057399699</v>
      </c>
      <c r="AH445" s="71">
        <v>493649.08204845712</v>
      </c>
      <c r="AI445" s="71">
        <v>94379860.420487523</v>
      </c>
      <c r="AJ445" s="71">
        <v>165273546.4398137</v>
      </c>
      <c r="AK445" s="71"/>
      <c r="AL445" s="71"/>
      <c r="AM445" s="71">
        <v>11627495.832764987</v>
      </c>
      <c r="AN445" s="71"/>
      <c r="AO445" s="71"/>
      <c r="AP445" s="71">
        <v>355526649.11471224</v>
      </c>
      <c r="AQ445" s="72"/>
      <c r="AR445" s="71">
        <v>2742</v>
      </c>
      <c r="AS445" s="71">
        <v>660</v>
      </c>
      <c r="AT445" s="71">
        <v>0</v>
      </c>
      <c r="AU445" s="71">
        <v>0</v>
      </c>
      <c r="AV445" s="71">
        <v>0</v>
      </c>
      <c r="AW445" s="71">
        <v>1</v>
      </c>
      <c r="AX445" s="71"/>
      <c r="AY445" s="72"/>
      <c r="AZ445" s="71">
        <v>12327.19999999999</v>
      </c>
      <c r="BA445" s="71">
        <v>13136.500000000009</v>
      </c>
      <c r="BB445" s="71">
        <v>0</v>
      </c>
      <c r="BC445" s="71">
        <v>0</v>
      </c>
      <c r="BD445" s="71">
        <v>0</v>
      </c>
      <c r="BE445" s="71">
        <v>10730</v>
      </c>
      <c r="BF445" s="71"/>
      <c r="BG445" s="72"/>
      <c r="BH445" s="71">
        <v>0</v>
      </c>
      <c r="BI445" s="71">
        <v>0</v>
      </c>
      <c r="BJ445" s="71">
        <v>25.629000000000001</v>
      </c>
      <c r="BK445" s="71">
        <v>0</v>
      </c>
      <c r="BL445" s="71">
        <v>55.072000000000003</v>
      </c>
      <c r="BM445" s="71">
        <v>0</v>
      </c>
      <c r="BN445" s="72"/>
      <c r="BO445" s="71">
        <v>0</v>
      </c>
      <c r="BP445" s="71">
        <v>0</v>
      </c>
      <c r="BQ445" s="71">
        <v>4</v>
      </c>
      <c r="BR445" s="71">
        <v>0</v>
      </c>
      <c r="BS445" s="71">
        <v>1</v>
      </c>
      <c r="BT445" s="71">
        <v>0</v>
      </c>
      <c r="BU445"/>
      <c r="BV445" s="70">
        <v>25.629000000000001</v>
      </c>
      <c r="BW445" s="70">
        <v>0</v>
      </c>
      <c r="BX445" s="70">
        <v>53.17</v>
      </c>
      <c r="BY445" s="70">
        <v>0</v>
      </c>
      <c r="BZ445" s="70">
        <v>1.9019999999999999</v>
      </c>
      <c r="CA445" s="70">
        <v>0</v>
      </c>
      <c r="CB445" s="70">
        <v>0</v>
      </c>
      <c r="CC445" s="70">
        <v>0</v>
      </c>
      <c r="CD445" s="70">
        <v>0</v>
      </c>
    </row>
    <row r="446" spans="1:82">
      <c r="A446" s="70" t="s">
        <v>2199</v>
      </c>
      <c r="B446" s="70">
        <v>493</v>
      </c>
      <c r="C446" s="70">
        <v>18</v>
      </c>
      <c r="D446" s="70">
        <v>29</v>
      </c>
      <c r="E446" s="70">
        <v>2021</v>
      </c>
      <c r="F446" s="70" t="s">
        <v>160</v>
      </c>
      <c r="G446" s="70" t="s">
        <v>2181</v>
      </c>
      <c r="H446" s="70" t="s">
        <v>2182</v>
      </c>
      <c r="I446" s="148"/>
      <c r="J446" s="71">
        <v>102.16279275863428</v>
      </c>
      <c r="K446" s="71">
        <v>5.7073702022178274</v>
      </c>
      <c r="L446" s="71">
        <v>1.9585006620866425</v>
      </c>
      <c r="M446" s="71">
        <v>62.744631278351498</v>
      </c>
      <c r="N446" s="71">
        <v>96.688847676956513</v>
      </c>
      <c r="O446" s="71">
        <v>68.863326852436572</v>
      </c>
      <c r="P446" s="71">
        <v>47.316428628277379</v>
      </c>
      <c r="Q446" s="71">
        <v>5.1897380410210996</v>
      </c>
      <c r="R446" s="71">
        <v>0</v>
      </c>
      <c r="S446" s="71">
        <v>5.2877133761523449</v>
      </c>
      <c r="T446" s="72"/>
      <c r="U446" s="71">
        <v>16032533</v>
      </c>
      <c r="V446" s="71">
        <v>2723</v>
      </c>
      <c r="W446" s="71">
        <v>44</v>
      </c>
      <c r="X446" s="71">
        <v>16946</v>
      </c>
      <c r="Y446" s="71">
        <v>37948</v>
      </c>
      <c r="Z446" s="71">
        <v>50667</v>
      </c>
      <c r="AA446" s="71">
        <v>10183</v>
      </c>
      <c r="AB446" s="71">
        <v>88885</v>
      </c>
      <c r="AC446" s="71">
        <v>0</v>
      </c>
      <c r="AD446" s="71">
        <v>5.2877133761523449</v>
      </c>
      <c r="AE446" s="72"/>
      <c r="AF446" s="71">
        <v>78656972.534435362</v>
      </c>
      <c r="AG446" s="71">
        <v>4325977.0816196632</v>
      </c>
      <c r="AH446" s="71">
        <v>454180.39495900861</v>
      </c>
      <c r="AI446" s="71">
        <v>100708288.2604222</v>
      </c>
      <c r="AJ446" s="71">
        <v>152063542.26011381</v>
      </c>
      <c r="AK446" s="71">
        <v>0</v>
      </c>
      <c r="AL446" s="71">
        <v>0</v>
      </c>
      <c r="AM446" s="71">
        <v>11667390.667796561</v>
      </c>
      <c r="AN446" s="71">
        <v>0</v>
      </c>
      <c r="AO446" s="71">
        <v>0</v>
      </c>
      <c r="AP446" s="71">
        <v>347876351.1993466</v>
      </c>
      <c r="AQ446" s="72"/>
      <c r="AR446" s="71">
        <v>2947</v>
      </c>
      <c r="AS446" s="71">
        <v>661</v>
      </c>
      <c r="AT446" s="71">
        <v>0</v>
      </c>
      <c r="AU446" s="71">
        <v>0</v>
      </c>
      <c r="AV446" s="71">
        <v>0</v>
      </c>
      <c r="AW446" s="71">
        <v>1</v>
      </c>
      <c r="AX446" s="71"/>
      <c r="AY446" s="72"/>
      <c r="AZ446" s="71">
        <v>13493.599999999969</v>
      </c>
      <c r="BA446" s="71">
        <v>13316.5</v>
      </c>
      <c r="BB446" s="71">
        <v>0</v>
      </c>
      <c r="BC446" s="71">
        <v>0</v>
      </c>
      <c r="BD446" s="71">
        <v>0</v>
      </c>
      <c r="BE446" s="71">
        <v>10730</v>
      </c>
      <c r="BF446" s="71"/>
      <c r="BG446" s="72"/>
      <c r="BH446" s="71">
        <v>0</v>
      </c>
      <c r="BI446" s="71">
        <v>0</v>
      </c>
      <c r="BJ446" s="71">
        <v>27.536000000000001</v>
      </c>
      <c r="BK446" s="71">
        <v>0</v>
      </c>
      <c r="BL446" s="71">
        <v>50.081000000000003</v>
      </c>
      <c r="BM446" s="71">
        <v>0</v>
      </c>
      <c r="BN446" s="72"/>
      <c r="BO446" s="71">
        <v>0</v>
      </c>
      <c r="BP446" s="71">
        <v>0</v>
      </c>
      <c r="BQ446" s="71">
        <v>4</v>
      </c>
      <c r="BR446" s="71">
        <v>0</v>
      </c>
      <c r="BS446" s="71">
        <v>1</v>
      </c>
      <c r="BT446" s="71">
        <v>0</v>
      </c>
      <c r="BU446"/>
      <c r="BV446" s="70">
        <v>27.536000000000001</v>
      </c>
      <c r="BW446" s="70">
        <v>0</v>
      </c>
      <c r="BX446" s="70">
        <v>50.081000000000003</v>
      </c>
      <c r="BY446" s="70">
        <v>0</v>
      </c>
      <c r="BZ446" s="70">
        <v>0</v>
      </c>
      <c r="CA446" s="70">
        <v>0</v>
      </c>
      <c r="CB446" s="70">
        <v>0</v>
      </c>
      <c r="CC446" s="70">
        <v>0</v>
      </c>
      <c r="CD446" s="70">
        <v>0</v>
      </c>
    </row>
    <row r="447" spans="1:82">
      <c r="A447" s="70" t="s">
        <v>2200</v>
      </c>
      <c r="B447" s="70">
        <v>493</v>
      </c>
      <c r="C447" s="70">
        <v>19</v>
      </c>
      <c r="D447" s="70">
        <v>29</v>
      </c>
      <c r="E447" s="70">
        <v>2022</v>
      </c>
      <c r="F447" s="70" t="s">
        <v>161</v>
      </c>
      <c r="G447" s="70" t="s">
        <v>2181</v>
      </c>
      <c r="H447" s="70" t="s">
        <v>2182</v>
      </c>
      <c r="I447" s="148"/>
      <c r="J447" s="71">
        <v>88.042107820899972</v>
      </c>
      <c r="K447" s="71">
        <v>5.1403279279689391</v>
      </c>
      <c r="L447" s="71">
        <v>1.8323202776728951</v>
      </c>
      <c r="M447" s="71">
        <v>59.258556749735206</v>
      </c>
      <c r="N447" s="71">
        <v>96.252143232718211</v>
      </c>
      <c r="O447" s="71">
        <v>73.001618207012925</v>
      </c>
      <c r="P447" s="71">
        <v>47.864578553456845</v>
      </c>
      <c r="Q447" s="71">
        <v>5.2268767066764905</v>
      </c>
      <c r="R447" s="71">
        <v>0</v>
      </c>
      <c r="S447" s="71">
        <v>5.3366416353806709</v>
      </c>
      <c r="T447" s="72"/>
      <c r="U447" s="71">
        <v>16729117</v>
      </c>
      <c r="V447" s="71">
        <v>2723</v>
      </c>
      <c r="W447" s="71">
        <v>44</v>
      </c>
      <c r="X447" s="71">
        <v>16946</v>
      </c>
      <c r="Y447" s="71">
        <v>38303</v>
      </c>
      <c r="Z447" s="71">
        <v>51032</v>
      </c>
      <c r="AA447" s="71">
        <v>10458</v>
      </c>
      <c r="AB447" s="71">
        <v>88787</v>
      </c>
      <c r="AC447" s="71">
        <v>0</v>
      </c>
      <c r="AD447" s="71">
        <v>5.3366416353806709</v>
      </c>
      <c r="AE447" s="72"/>
      <c r="AF447" s="71">
        <v>69748972.202908158</v>
      </c>
      <c r="AG447" s="71">
        <v>4157794.9564586934</v>
      </c>
      <c r="AH447" s="71">
        <v>499207.79395058745</v>
      </c>
      <c r="AI447" s="71">
        <v>98495714.93941243</v>
      </c>
      <c r="AJ447" s="71">
        <v>158695586.25025931</v>
      </c>
      <c r="AK447" s="71">
        <v>0</v>
      </c>
      <c r="AL447" s="71">
        <v>0</v>
      </c>
      <c r="AM447" s="71">
        <v>11464825.088524571</v>
      </c>
      <c r="AN447" s="71">
        <v>0</v>
      </c>
      <c r="AO447" s="71">
        <v>0</v>
      </c>
      <c r="AP447" s="71">
        <v>343062101.23151374</v>
      </c>
      <c r="AQ447" s="72"/>
      <c r="AR447" s="71">
        <v>3220</v>
      </c>
      <c r="AS447" s="71">
        <v>664</v>
      </c>
      <c r="AT447" s="71">
        <v>0</v>
      </c>
      <c r="AU447" s="71">
        <v>0</v>
      </c>
      <c r="AV447" s="71">
        <v>0</v>
      </c>
      <c r="AW447" s="71">
        <v>1</v>
      </c>
      <c r="AX447" s="71"/>
      <c r="AY447" s="72"/>
      <c r="AZ447" s="71">
        <v>15028.799999999959</v>
      </c>
      <c r="BA447" s="71">
        <v>13465.000000000004</v>
      </c>
      <c r="BB447" s="71">
        <v>0</v>
      </c>
      <c r="BC447" s="71">
        <v>0</v>
      </c>
      <c r="BD447" s="71">
        <v>0</v>
      </c>
      <c r="BE447" s="71">
        <v>10730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2201</v>
      </c>
      <c r="B448" s="70">
        <v>493</v>
      </c>
      <c r="C448" s="70">
        <v>20</v>
      </c>
      <c r="D448" s="70">
        <v>29</v>
      </c>
      <c r="E448" s="70">
        <v>2023</v>
      </c>
      <c r="F448" s="70" t="s">
        <v>1539</v>
      </c>
      <c r="G448" s="70" t="s">
        <v>2181</v>
      </c>
      <c r="H448" s="70" t="s">
        <v>2182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3489</v>
      </c>
      <c r="AS448" s="71">
        <v>667</v>
      </c>
      <c r="AT448" s="71">
        <v>0</v>
      </c>
      <c r="AU448" s="71">
        <v>0</v>
      </c>
      <c r="AV448" s="71">
        <v>0</v>
      </c>
      <c r="AW448" s="71">
        <v>1</v>
      </c>
      <c r="AX448" s="71"/>
      <c r="AY448" s="72"/>
      <c r="AZ448" s="71">
        <v>16429.299999999937</v>
      </c>
      <c r="BA448" s="71">
        <v>13506.400000000005</v>
      </c>
      <c r="BB448" s="71">
        <v>0</v>
      </c>
      <c r="BC448" s="71">
        <v>0</v>
      </c>
      <c r="BD448" s="71">
        <v>0</v>
      </c>
      <c r="BE448" s="71">
        <v>10730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2202</v>
      </c>
      <c r="B449" s="70">
        <v>493</v>
      </c>
      <c r="C449" s="70">
        <v>21</v>
      </c>
      <c r="D449" s="70">
        <v>29</v>
      </c>
      <c r="E449" s="70">
        <v>2024</v>
      </c>
      <c r="F449" s="70" t="s">
        <v>1554</v>
      </c>
      <c r="G449" s="70" t="s">
        <v>2181</v>
      </c>
      <c r="H449" s="70" t="s">
        <v>2182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2203</v>
      </c>
      <c r="B450" s="70">
        <v>324</v>
      </c>
      <c r="C450" s="70">
        <v>1</v>
      </c>
      <c r="D450" s="70">
        <v>20</v>
      </c>
      <c r="E450" s="70">
        <v>1990</v>
      </c>
      <c r="F450" s="70" t="s">
        <v>787</v>
      </c>
      <c r="G450" s="70" t="s">
        <v>2204</v>
      </c>
      <c r="H450" s="70" t="s">
        <v>2205</v>
      </c>
      <c r="I450" s="148"/>
      <c r="J450" s="71">
        <v>336.5193175022975</v>
      </c>
      <c r="K450" s="71">
        <v>8.1029958319497588</v>
      </c>
      <c r="L450" s="71">
        <v>15.39921653136205</v>
      </c>
      <c r="M450" s="71">
        <v>50.310729944901901</v>
      </c>
      <c r="N450" s="71">
        <v>64.087263240234691</v>
      </c>
      <c r="O450" s="71">
        <v>68.894224091230825</v>
      </c>
      <c r="P450" s="71">
        <v>91.396153642686087</v>
      </c>
      <c r="Q450" s="71">
        <v>5.09145752003319</v>
      </c>
      <c r="R450" s="71">
        <v>0</v>
      </c>
      <c r="S450" s="71">
        <v>4.3123207783634152</v>
      </c>
      <c r="T450" s="72"/>
      <c r="U450" s="71">
        <v>45894576</v>
      </c>
      <c r="V450" s="71">
        <v>2840</v>
      </c>
      <c r="W450" s="71">
        <v>166</v>
      </c>
      <c r="X450" s="71">
        <v>19685</v>
      </c>
      <c r="Y450" s="71">
        <v>21692</v>
      </c>
      <c r="Z450" s="71">
        <v>28337</v>
      </c>
      <c r="AA450" s="71">
        <v>22192</v>
      </c>
      <c r="AB450" s="71">
        <v>82668</v>
      </c>
      <c r="AC450" s="71">
        <v>0</v>
      </c>
      <c r="AD450" s="71">
        <v>4.3123207783634152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2206</v>
      </c>
      <c r="B451" s="70">
        <v>325</v>
      </c>
      <c r="C451" s="70">
        <v>2</v>
      </c>
      <c r="D451" s="70">
        <v>20</v>
      </c>
      <c r="E451" s="70">
        <v>2005</v>
      </c>
      <c r="F451" s="70" t="s">
        <v>789</v>
      </c>
      <c r="G451" s="70" t="s">
        <v>2204</v>
      </c>
      <c r="H451" s="70" t="s">
        <v>2205</v>
      </c>
      <c r="I451" s="148"/>
      <c r="J451" s="71">
        <v>435.71316099768882</v>
      </c>
      <c r="K451" s="71">
        <v>5.5123555191998381</v>
      </c>
      <c r="L451" s="71">
        <v>26.184590928273039</v>
      </c>
      <c r="M451" s="71">
        <v>100.44998739452291</v>
      </c>
      <c r="N451" s="71">
        <v>102.6350762766228</v>
      </c>
      <c r="O451" s="71">
        <v>116.1721502451602</v>
      </c>
      <c r="P451" s="71">
        <v>96.967718425423882</v>
      </c>
      <c r="Q451" s="71">
        <v>5.4671307834423697</v>
      </c>
      <c r="R451" s="71">
        <v>0</v>
      </c>
      <c r="S451" s="71">
        <v>10.212660433759741</v>
      </c>
      <c r="T451" s="72"/>
      <c r="U451" s="71">
        <v>66173898</v>
      </c>
      <c r="V451" s="71">
        <v>2627</v>
      </c>
      <c r="W451" s="71">
        <v>313</v>
      </c>
      <c r="X451" s="71">
        <v>20514</v>
      </c>
      <c r="Y451" s="71">
        <v>29357</v>
      </c>
      <c r="Z451" s="71">
        <v>55294</v>
      </c>
      <c r="AA451" s="71">
        <v>19283</v>
      </c>
      <c r="AB451" s="71">
        <v>92798</v>
      </c>
      <c r="AC451" s="71">
        <v>0</v>
      </c>
      <c r="AD451" s="71">
        <v>10.212660433759741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2207</v>
      </c>
      <c r="B452" s="70">
        <v>326</v>
      </c>
      <c r="C452" s="70">
        <v>3</v>
      </c>
      <c r="D452" s="70">
        <v>20</v>
      </c>
      <c r="E452" s="70">
        <v>2006</v>
      </c>
      <c r="F452" s="70" t="s">
        <v>790</v>
      </c>
      <c r="G452" s="70" t="s">
        <v>2204</v>
      </c>
      <c r="H452" s="70" t="s">
        <v>2205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2208</v>
      </c>
      <c r="B453" s="70">
        <v>327</v>
      </c>
      <c r="C453" s="70">
        <v>4</v>
      </c>
      <c r="D453" s="70">
        <v>20</v>
      </c>
      <c r="E453" s="70">
        <v>2007</v>
      </c>
      <c r="F453" s="70" t="s">
        <v>791</v>
      </c>
      <c r="G453" s="70" t="s">
        <v>2204</v>
      </c>
      <c r="H453" s="70" t="s">
        <v>2205</v>
      </c>
      <c r="I453" s="148"/>
      <c r="J453" s="71">
        <v>466.68732930511362</v>
      </c>
      <c r="K453" s="71">
        <v>5.4943714659514438</v>
      </c>
      <c r="L453" s="71">
        <v>29.9526832748125</v>
      </c>
      <c r="M453" s="71">
        <v>107.9657203401687</v>
      </c>
      <c r="N453" s="71">
        <v>104.1229408735451</v>
      </c>
      <c r="O453" s="71">
        <v>113.5569729697058</v>
      </c>
      <c r="P453" s="71">
        <v>95.593706402459318</v>
      </c>
      <c r="Q453" s="71">
        <v>5.7585628469309196</v>
      </c>
      <c r="R453" s="71">
        <v>0</v>
      </c>
      <c r="S453" s="71">
        <v>14.40829941934869</v>
      </c>
      <c r="T453" s="72"/>
      <c r="U453" s="71">
        <v>76043446</v>
      </c>
      <c r="V453" s="71">
        <v>2509</v>
      </c>
      <c r="W453" s="71">
        <v>338</v>
      </c>
      <c r="X453" s="71">
        <v>25900</v>
      </c>
      <c r="Y453" s="71">
        <v>30223</v>
      </c>
      <c r="Z453" s="71">
        <v>56187</v>
      </c>
      <c r="AA453" s="71">
        <v>18720</v>
      </c>
      <c r="AB453" s="71">
        <v>92576</v>
      </c>
      <c r="AC453" s="71">
        <v>0</v>
      </c>
      <c r="AD453" s="71">
        <v>14.40829941934869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2209</v>
      </c>
      <c r="B454" s="70">
        <v>328</v>
      </c>
      <c r="C454" s="70">
        <v>5</v>
      </c>
      <c r="D454" s="70">
        <v>20</v>
      </c>
      <c r="E454" s="70">
        <v>2008</v>
      </c>
      <c r="F454" s="70" t="s">
        <v>792</v>
      </c>
      <c r="G454" s="70" t="s">
        <v>2204</v>
      </c>
      <c r="H454" s="70" t="s">
        <v>2205</v>
      </c>
      <c r="I454" s="148"/>
      <c r="J454" s="71">
        <v>425.46775611852411</v>
      </c>
      <c r="K454" s="71">
        <v>4.118306844179803</v>
      </c>
      <c r="L454" s="71">
        <v>25.70159179429179</v>
      </c>
      <c r="M454" s="71">
        <v>113.273376494294</v>
      </c>
      <c r="N454" s="71">
        <v>104.69540027186849</v>
      </c>
      <c r="O454" s="71">
        <v>111.0478522097187</v>
      </c>
      <c r="P454" s="71">
        <v>90.746229835510945</v>
      </c>
      <c r="Q454" s="71">
        <v>5.6704587932396899</v>
      </c>
      <c r="R454" s="71">
        <v>0</v>
      </c>
      <c r="S454" s="71">
        <v>11.172987465192261</v>
      </c>
      <c r="T454" s="72"/>
      <c r="U454" s="71">
        <v>81281674</v>
      </c>
      <c r="V454" s="71">
        <v>2509</v>
      </c>
      <c r="W454" s="71">
        <v>338</v>
      </c>
      <c r="X454" s="71">
        <v>25900</v>
      </c>
      <c r="Y454" s="71">
        <v>30640</v>
      </c>
      <c r="Z454" s="71">
        <v>56874</v>
      </c>
      <c r="AA454" s="71">
        <v>17791</v>
      </c>
      <c r="AB454" s="71">
        <v>92659</v>
      </c>
      <c r="AC454" s="71">
        <v>0</v>
      </c>
      <c r="AD454" s="71">
        <v>11.172987465192261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2210</v>
      </c>
      <c r="B455" s="70">
        <v>329</v>
      </c>
      <c r="C455" s="70">
        <v>6</v>
      </c>
      <c r="D455" s="70">
        <v>20</v>
      </c>
      <c r="E455" s="70">
        <v>2009</v>
      </c>
      <c r="F455" s="70" t="s">
        <v>176</v>
      </c>
      <c r="G455" s="70" t="s">
        <v>2204</v>
      </c>
      <c r="H455" s="70" t="s">
        <v>2205</v>
      </c>
      <c r="I455" s="148"/>
      <c r="J455" s="71">
        <v>397.15048617369388</v>
      </c>
      <c r="K455" s="71">
        <v>3.7517901044845181</v>
      </c>
      <c r="L455" s="71">
        <v>27.520590175091851</v>
      </c>
      <c r="M455" s="71">
        <v>104.30235881100261</v>
      </c>
      <c r="N455" s="71">
        <v>87.618564310579799</v>
      </c>
      <c r="O455" s="71">
        <v>113.0370705690414</v>
      </c>
      <c r="P455" s="71">
        <v>86.386559744375191</v>
      </c>
      <c r="Q455" s="71">
        <v>5.3707607333179803</v>
      </c>
      <c r="R455" s="71">
        <v>0</v>
      </c>
      <c r="S455" s="71">
        <v>11.80061929352876</v>
      </c>
      <c r="T455" s="72"/>
      <c r="U455" s="71">
        <v>71459380</v>
      </c>
      <c r="V455" s="71">
        <v>2524</v>
      </c>
      <c r="W455" s="71">
        <v>492</v>
      </c>
      <c r="X455" s="71">
        <v>29450</v>
      </c>
      <c r="Y455" s="71">
        <v>30839</v>
      </c>
      <c r="Z455" s="71">
        <v>57143</v>
      </c>
      <c r="AA455" s="71">
        <v>17387</v>
      </c>
      <c r="AB455" s="71">
        <v>92127</v>
      </c>
      <c r="AC455" s="71">
        <v>0</v>
      </c>
      <c r="AD455" s="71">
        <v>11.80061929352876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291.56599999999997</v>
      </c>
      <c r="BK455" s="71">
        <v>0</v>
      </c>
      <c r="BL455" s="71">
        <v>11.47</v>
      </c>
      <c r="BM455" s="71">
        <v>0</v>
      </c>
      <c r="BN455" s="72"/>
      <c r="BO455" s="71">
        <v>0</v>
      </c>
      <c r="BP455" s="71">
        <v>0</v>
      </c>
      <c r="BQ455" s="71">
        <v>30</v>
      </c>
      <c r="BR455" s="71">
        <v>0</v>
      </c>
      <c r="BS455" s="71">
        <v>3</v>
      </c>
      <c r="BT455" s="71">
        <v>0</v>
      </c>
      <c r="BU455"/>
      <c r="BV455" s="70">
        <v>303.036</v>
      </c>
      <c r="BW455" s="70">
        <v>0</v>
      </c>
      <c r="BX455" s="70">
        <v>0</v>
      </c>
      <c r="BY455" s="70">
        <v>0</v>
      </c>
      <c r="BZ455" s="70">
        <v>0</v>
      </c>
      <c r="CA455" s="70">
        <v>0</v>
      </c>
      <c r="CB455" s="70">
        <v>0</v>
      </c>
      <c r="CC455" s="70">
        <v>0</v>
      </c>
      <c r="CD455" s="70">
        <v>0</v>
      </c>
    </row>
    <row r="456" spans="1:82">
      <c r="A456" s="70" t="s">
        <v>2211</v>
      </c>
      <c r="B456" s="70">
        <v>330</v>
      </c>
      <c r="C456" s="70">
        <v>7</v>
      </c>
      <c r="D456" s="70">
        <v>20</v>
      </c>
      <c r="E456" s="70">
        <v>2010</v>
      </c>
      <c r="F456" s="70" t="s">
        <v>177</v>
      </c>
      <c r="G456" s="70" t="s">
        <v>2204</v>
      </c>
      <c r="H456" s="70" t="s">
        <v>2205</v>
      </c>
      <c r="I456" s="148"/>
      <c r="J456" s="71">
        <v>409.60950960361652</v>
      </c>
      <c r="K456" s="71">
        <v>4.2656400728650636</v>
      </c>
      <c r="L456" s="71">
        <v>26.349765752490459</v>
      </c>
      <c r="M456" s="71">
        <v>112.6782432231833</v>
      </c>
      <c r="N456" s="71">
        <v>99.981235736500196</v>
      </c>
      <c r="O456" s="71">
        <v>113.5834033411963</v>
      </c>
      <c r="P456" s="71">
        <v>87.213174206914729</v>
      </c>
      <c r="Q456" s="71">
        <v>5.5925002900980898</v>
      </c>
      <c r="R456" s="71">
        <v>0</v>
      </c>
      <c r="S456" s="71">
        <v>13.72607216380036</v>
      </c>
      <c r="T456" s="72"/>
      <c r="U456" s="71">
        <v>75443206</v>
      </c>
      <c r="V456" s="71">
        <v>2524</v>
      </c>
      <c r="W456" s="71">
        <v>492</v>
      </c>
      <c r="X456" s="71">
        <v>29450</v>
      </c>
      <c r="Y456" s="71">
        <v>31158</v>
      </c>
      <c r="Z456" s="71">
        <v>57686</v>
      </c>
      <c r="AA456" s="71">
        <v>17115</v>
      </c>
      <c r="AB456" s="71">
        <v>91923</v>
      </c>
      <c r="AC456" s="71">
        <v>0</v>
      </c>
      <c r="AD456" s="71">
        <v>13.72607216380036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264.71100000000001</v>
      </c>
      <c r="BK456" s="71">
        <v>0</v>
      </c>
      <c r="BL456" s="71">
        <v>6.2490000000000006</v>
      </c>
      <c r="BM456" s="71">
        <v>0</v>
      </c>
      <c r="BN456" s="72"/>
      <c r="BO456" s="71">
        <v>0</v>
      </c>
      <c r="BP456" s="71">
        <v>0</v>
      </c>
      <c r="BQ456" s="71">
        <v>30</v>
      </c>
      <c r="BR456" s="71">
        <v>0</v>
      </c>
      <c r="BS456" s="71">
        <v>2</v>
      </c>
      <c r="BT456" s="71">
        <v>0</v>
      </c>
      <c r="BU456"/>
      <c r="BV456" s="70">
        <v>270.95999999999998</v>
      </c>
      <c r="BW456" s="70">
        <v>0</v>
      </c>
      <c r="BX456" s="70">
        <v>0</v>
      </c>
      <c r="BY456" s="70">
        <v>0</v>
      </c>
      <c r="BZ456" s="70">
        <v>0</v>
      </c>
      <c r="CA456" s="70">
        <v>0</v>
      </c>
      <c r="CB456" s="70">
        <v>0</v>
      </c>
      <c r="CC456" s="70">
        <v>0</v>
      </c>
      <c r="CD456" s="70">
        <v>0</v>
      </c>
    </row>
    <row r="457" spans="1:82">
      <c r="A457" s="70" t="s">
        <v>2212</v>
      </c>
      <c r="B457" s="70">
        <v>331</v>
      </c>
      <c r="C457" s="70">
        <v>8</v>
      </c>
      <c r="D457" s="70">
        <v>20</v>
      </c>
      <c r="E457" s="70">
        <v>2011</v>
      </c>
      <c r="F457" s="70" t="s">
        <v>178</v>
      </c>
      <c r="G457" s="70" t="s">
        <v>2204</v>
      </c>
      <c r="H457" s="70" t="s">
        <v>2205</v>
      </c>
      <c r="I457" s="148"/>
      <c r="J457" s="71">
        <v>532.80269205962372</v>
      </c>
      <c r="K457" s="71">
        <v>6.0118848189522716</v>
      </c>
      <c r="L457" s="71">
        <v>21.14895925033839</v>
      </c>
      <c r="M457" s="71">
        <v>142.52422850348441</v>
      </c>
      <c r="N457" s="71">
        <v>111.4527889144413</v>
      </c>
      <c r="O457" s="71">
        <v>112.95279278374238</v>
      </c>
      <c r="P457" s="71">
        <v>85.078833892755497</v>
      </c>
      <c r="Q457" s="71">
        <v>6.4260415409179901</v>
      </c>
      <c r="R457" s="71">
        <v>0</v>
      </c>
      <c r="S457" s="71">
        <v>5.9275544350853897</v>
      </c>
      <c r="T457" s="72"/>
      <c r="U457" s="71">
        <v>80024788</v>
      </c>
      <c r="V457" s="71">
        <v>2524</v>
      </c>
      <c r="W457" s="71">
        <v>492</v>
      </c>
      <c r="X457" s="71">
        <v>29450</v>
      </c>
      <c r="Y457" s="71">
        <v>31553</v>
      </c>
      <c r="Z457" s="71">
        <v>58612</v>
      </c>
      <c r="AA457" s="71">
        <v>17193</v>
      </c>
      <c r="AB457" s="71">
        <v>91569</v>
      </c>
      <c r="AC457" s="71">
        <v>0</v>
      </c>
      <c r="AD457" s="71">
        <v>5.9275544350853897</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273.786</v>
      </c>
      <c r="BK457" s="71">
        <v>0</v>
      </c>
      <c r="BL457" s="71">
        <v>6.3049999999999997</v>
      </c>
      <c r="BM457" s="71">
        <v>0</v>
      </c>
      <c r="BN457" s="72"/>
      <c r="BO457" s="71">
        <v>0</v>
      </c>
      <c r="BP457" s="71">
        <v>0</v>
      </c>
      <c r="BQ457" s="71">
        <v>32</v>
      </c>
      <c r="BR457" s="71">
        <v>0</v>
      </c>
      <c r="BS457" s="71">
        <v>2</v>
      </c>
      <c r="BT457" s="71">
        <v>0</v>
      </c>
      <c r="BU457"/>
      <c r="BV457" s="70">
        <v>280.09100000000001</v>
      </c>
      <c r="BW457" s="70">
        <v>0</v>
      </c>
      <c r="BX457" s="70">
        <v>0</v>
      </c>
      <c r="BY457" s="70">
        <v>0</v>
      </c>
      <c r="BZ457" s="70">
        <v>0</v>
      </c>
      <c r="CA457" s="70">
        <v>0</v>
      </c>
      <c r="CB457" s="70">
        <v>0</v>
      </c>
      <c r="CC457" s="70">
        <v>0</v>
      </c>
      <c r="CD457" s="70">
        <v>0</v>
      </c>
    </row>
    <row r="458" spans="1:82">
      <c r="A458" s="70" t="s">
        <v>2213</v>
      </c>
      <c r="B458" s="70">
        <v>332</v>
      </c>
      <c r="C458" s="70">
        <v>9</v>
      </c>
      <c r="D458" s="70">
        <v>20</v>
      </c>
      <c r="E458" s="70">
        <v>2012</v>
      </c>
      <c r="F458" s="70" t="s">
        <v>179</v>
      </c>
      <c r="G458" s="70" t="s">
        <v>2204</v>
      </c>
      <c r="H458" s="70" t="s">
        <v>2205</v>
      </c>
      <c r="I458" s="148"/>
      <c r="J458" s="71">
        <v>558.75882483967553</v>
      </c>
      <c r="K458" s="71">
        <v>5.8426378689220826</v>
      </c>
      <c r="L458" s="71">
        <v>20.93322933255968</v>
      </c>
      <c r="M458" s="71">
        <v>146.31398327234379</v>
      </c>
      <c r="N458" s="71">
        <v>134.87646039988209</v>
      </c>
      <c r="O458" s="71">
        <v>113.4673304775543</v>
      </c>
      <c r="P458" s="71">
        <v>84.79649203403271</v>
      </c>
      <c r="Q458" s="71">
        <v>7.1427960787317799</v>
      </c>
      <c r="R458" s="71">
        <v>0</v>
      </c>
      <c r="S458" s="71">
        <v>7.8677866146792264</v>
      </c>
      <c r="T458" s="72"/>
      <c r="U458" s="71">
        <v>68905288</v>
      </c>
      <c r="V458" s="71">
        <v>2524</v>
      </c>
      <c r="W458" s="71">
        <v>492</v>
      </c>
      <c r="X458" s="71">
        <v>29450</v>
      </c>
      <c r="Y458" s="71">
        <v>33228</v>
      </c>
      <c r="Z458" s="71">
        <v>59346</v>
      </c>
      <c r="AA458" s="71">
        <v>17039</v>
      </c>
      <c r="AB458" s="71">
        <v>93681</v>
      </c>
      <c r="AC458" s="71">
        <v>0</v>
      </c>
      <c r="AD458" s="71">
        <v>7.8677866146792264</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311.30099999999999</v>
      </c>
      <c r="BK458" s="71">
        <v>0</v>
      </c>
      <c r="BL458" s="71">
        <v>9.6319999999999997</v>
      </c>
      <c r="BM458" s="71">
        <v>0</v>
      </c>
      <c r="BN458" s="72"/>
      <c r="BO458" s="71">
        <v>0</v>
      </c>
      <c r="BP458" s="71">
        <v>0</v>
      </c>
      <c r="BQ458" s="71">
        <v>34</v>
      </c>
      <c r="BR458" s="71">
        <v>0</v>
      </c>
      <c r="BS458" s="71">
        <v>3</v>
      </c>
      <c r="BT458" s="71">
        <v>0</v>
      </c>
      <c r="BU458"/>
      <c r="BV458" s="70">
        <v>320.93299999999999</v>
      </c>
      <c r="BW458" s="70">
        <v>0</v>
      </c>
      <c r="BX458" s="70">
        <v>0</v>
      </c>
      <c r="BY458" s="70">
        <v>0</v>
      </c>
      <c r="BZ458" s="70">
        <v>0</v>
      </c>
      <c r="CA458" s="70">
        <v>0</v>
      </c>
      <c r="CB458" s="70">
        <v>0</v>
      </c>
      <c r="CC458" s="70">
        <v>0</v>
      </c>
      <c r="CD458" s="70">
        <v>0</v>
      </c>
    </row>
    <row r="459" spans="1:82">
      <c r="A459" s="70" t="s">
        <v>2214</v>
      </c>
      <c r="B459" s="70">
        <v>333</v>
      </c>
      <c r="C459" s="70">
        <v>10</v>
      </c>
      <c r="D459" s="70">
        <v>20</v>
      </c>
      <c r="E459" s="70">
        <v>2013</v>
      </c>
      <c r="F459" s="70" t="s">
        <v>180</v>
      </c>
      <c r="G459" s="70" t="s">
        <v>2204</v>
      </c>
      <c r="H459" s="70" t="s">
        <v>2205</v>
      </c>
      <c r="I459" s="148"/>
      <c r="J459" s="71">
        <v>570.23307967552262</v>
      </c>
      <c r="K459" s="71">
        <v>4.7598760524244357</v>
      </c>
      <c r="L459" s="71">
        <v>21.663169734645809</v>
      </c>
      <c r="M459" s="71">
        <v>149.79468516048041</v>
      </c>
      <c r="N459" s="71">
        <v>145.8469092743066</v>
      </c>
      <c r="O459" s="71">
        <v>110.42603073902323</v>
      </c>
      <c r="P459" s="71">
        <v>84.636450894651034</v>
      </c>
      <c r="Q459" s="71">
        <v>7.2224717241318004</v>
      </c>
      <c r="R459" s="71">
        <v>0</v>
      </c>
      <c r="S459" s="71">
        <v>6.1683013478661284</v>
      </c>
      <c r="T459" s="72"/>
      <c r="U459" s="71">
        <v>73434755</v>
      </c>
      <c r="V459" s="71">
        <v>2524</v>
      </c>
      <c r="W459" s="71">
        <v>492</v>
      </c>
      <c r="X459" s="71">
        <v>29450</v>
      </c>
      <c r="Y459" s="71">
        <v>33435</v>
      </c>
      <c r="Z459" s="71">
        <v>60334</v>
      </c>
      <c r="AA459" s="71">
        <v>16943</v>
      </c>
      <c r="AB459" s="71">
        <v>93368</v>
      </c>
      <c r="AC459" s="71">
        <v>0</v>
      </c>
      <c r="AD459" s="71">
        <v>6.1683013478661284</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336.92700000000002</v>
      </c>
      <c r="BK459" s="71">
        <v>0</v>
      </c>
      <c r="BL459" s="71">
        <v>7.532</v>
      </c>
      <c r="BM459" s="71">
        <v>0</v>
      </c>
      <c r="BN459" s="72"/>
      <c r="BO459" s="71">
        <v>0</v>
      </c>
      <c r="BP459" s="71">
        <v>0</v>
      </c>
      <c r="BQ459" s="71">
        <v>32</v>
      </c>
      <c r="BR459" s="71">
        <v>0</v>
      </c>
      <c r="BS459" s="71">
        <v>2</v>
      </c>
      <c r="BT459" s="71">
        <v>0</v>
      </c>
      <c r="BU459"/>
      <c r="BV459" s="70">
        <v>344.459</v>
      </c>
      <c r="BW459" s="70">
        <v>0</v>
      </c>
      <c r="BX459" s="70">
        <v>0</v>
      </c>
      <c r="BY459" s="70">
        <v>0</v>
      </c>
      <c r="BZ459" s="70">
        <v>0</v>
      </c>
      <c r="CA459" s="70">
        <v>0</v>
      </c>
      <c r="CB459" s="70">
        <v>0</v>
      </c>
      <c r="CC459" s="70">
        <v>0</v>
      </c>
      <c r="CD459" s="70">
        <v>0</v>
      </c>
    </row>
    <row r="460" spans="1:82">
      <c r="A460" s="70" t="s">
        <v>2215</v>
      </c>
      <c r="B460" s="70">
        <v>334</v>
      </c>
      <c r="C460" s="70">
        <v>11</v>
      </c>
      <c r="D460" s="70">
        <v>20</v>
      </c>
      <c r="E460" s="70">
        <v>2014</v>
      </c>
      <c r="F460" s="70" t="s">
        <v>181</v>
      </c>
      <c r="G460" s="70" t="s">
        <v>2204</v>
      </c>
      <c r="H460" s="70" t="s">
        <v>2205</v>
      </c>
      <c r="I460" s="148"/>
      <c r="J460" s="71">
        <v>625.66008324076745</v>
      </c>
      <c r="K460" s="71">
        <v>4.7639011666354056</v>
      </c>
      <c r="L460" s="71">
        <v>25.669077682343421</v>
      </c>
      <c r="M460" s="71">
        <v>138.12154594672299</v>
      </c>
      <c r="N460" s="71">
        <v>146.20581596719811</v>
      </c>
      <c r="O460" s="71">
        <v>105.78425571368231</v>
      </c>
      <c r="P460" s="71">
        <v>84.629479953740656</v>
      </c>
      <c r="Q460" s="71">
        <v>6.8900477612601101</v>
      </c>
      <c r="R460" s="71">
        <v>0</v>
      </c>
      <c r="S460" s="71">
        <v>5.0404514932827569</v>
      </c>
      <c r="T460" s="72"/>
      <c r="U460" s="71">
        <v>80803580</v>
      </c>
      <c r="V460" s="71">
        <v>2132</v>
      </c>
      <c r="W460" s="71">
        <v>647</v>
      </c>
      <c r="X460" s="71">
        <v>28095</v>
      </c>
      <c r="Y460" s="71">
        <v>33827</v>
      </c>
      <c r="Z460" s="71">
        <v>60874</v>
      </c>
      <c r="AA460" s="71">
        <v>16854</v>
      </c>
      <c r="AB460" s="71">
        <v>92836</v>
      </c>
      <c r="AC460" s="71">
        <v>0</v>
      </c>
      <c r="AD460" s="71">
        <v>5.0404514932827569</v>
      </c>
      <c r="AE460" s="72"/>
      <c r="AF460" s="71"/>
      <c r="AG460" s="71"/>
      <c r="AH460" s="71"/>
      <c r="AI460" s="71"/>
      <c r="AJ460" s="71"/>
      <c r="AK460" s="71"/>
      <c r="AL460" s="71"/>
      <c r="AM460" s="71"/>
      <c r="AN460" s="71"/>
      <c r="AO460" s="71"/>
      <c r="AP460" s="71"/>
      <c r="AQ460" s="72"/>
      <c r="AR460" s="71">
        <v>2755</v>
      </c>
      <c r="AS460" s="71">
        <v>536</v>
      </c>
      <c r="AT460" s="71">
        <v>0</v>
      </c>
      <c r="AU460" s="71">
        <v>0</v>
      </c>
      <c r="AV460" s="71">
        <v>0</v>
      </c>
      <c r="AW460" s="71">
        <v>0</v>
      </c>
      <c r="AX460" s="71"/>
      <c r="AY460" s="72"/>
      <c r="AZ460" s="71">
        <v>11183.8</v>
      </c>
      <c r="BA460" s="71">
        <v>38770.199999999997</v>
      </c>
      <c r="BB460" s="71">
        <v>0</v>
      </c>
      <c r="BC460" s="71">
        <v>0</v>
      </c>
      <c r="BD460" s="71">
        <v>0</v>
      </c>
      <c r="BE460" s="71">
        <v>0</v>
      </c>
      <c r="BF460" s="71"/>
      <c r="BG460" s="72"/>
      <c r="BH460" s="71">
        <v>0</v>
      </c>
      <c r="BI460" s="71">
        <v>0</v>
      </c>
      <c r="BJ460" s="71">
        <v>348.42099999999999</v>
      </c>
      <c r="BK460" s="71">
        <v>0</v>
      </c>
      <c r="BL460" s="71">
        <v>7.1619999999999999</v>
      </c>
      <c r="BM460" s="71">
        <v>0</v>
      </c>
      <c r="BN460" s="72"/>
      <c r="BO460" s="71">
        <v>0</v>
      </c>
      <c r="BP460" s="71">
        <v>0</v>
      </c>
      <c r="BQ460" s="71">
        <v>35</v>
      </c>
      <c r="BR460" s="71">
        <v>0</v>
      </c>
      <c r="BS460" s="71">
        <v>2</v>
      </c>
      <c r="BT460" s="71">
        <v>0</v>
      </c>
      <c r="BU460"/>
      <c r="BV460" s="70">
        <v>355.58300000000003</v>
      </c>
      <c r="BW460" s="70">
        <v>0</v>
      </c>
      <c r="BX460" s="70">
        <v>0</v>
      </c>
      <c r="BY460" s="70">
        <v>0</v>
      </c>
      <c r="BZ460" s="70">
        <v>0</v>
      </c>
      <c r="CA460" s="70">
        <v>0</v>
      </c>
      <c r="CB460" s="70">
        <v>0</v>
      </c>
      <c r="CC460" s="70">
        <v>0</v>
      </c>
      <c r="CD460" s="70">
        <v>0</v>
      </c>
    </row>
    <row r="461" spans="1:82">
      <c r="A461" s="70" t="s">
        <v>2216</v>
      </c>
      <c r="B461" s="70">
        <v>335</v>
      </c>
      <c r="C461" s="70">
        <v>12</v>
      </c>
      <c r="D461" s="70">
        <v>20</v>
      </c>
      <c r="E461" s="70">
        <v>2015</v>
      </c>
      <c r="F461" s="70" t="s">
        <v>182</v>
      </c>
      <c r="G461" s="70" t="s">
        <v>2204</v>
      </c>
      <c r="H461" s="70" t="s">
        <v>2205</v>
      </c>
      <c r="I461" s="148"/>
      <c r="J461" s="71">
        <v>585.36931161159134</v>
      </c>
      <c r="K461" s="71">
        <v>4.5651190446493706</v>
      </c>
      <c r="L461" s="71">
        <v>26.372912463809389</v>
      </c>
      <c r="M461" s="71">
        <v>137.59992756949359</v>
      </c>
      <c r="N461" s="71">
        <v>125.85971720536421</v>
      </c>
      <c r="O461" s="71">
        <v>104.9996562813356</v>
      </c>
      <c r="P461" s="71">
        <v>83.344537509992421</v>
      </c>
      <c r="Q461" s="71">
        <v>6.6983414476454097</v>
      </c>
      <c r="R461" s="71">
        <v>0</v>
      </c>
      <c r="S461" s="71">
        <v>7.9866895192517786</v>
      </c>
      <c r="T461" s="72"/>
      <c r="U461" s="71">
        <v>97421353</v>
      </c>
      <c r="V461" s="71">
        <v>2132</v>
      </c>
      <c r="W461" s="71">
        <v>647</v>
      </c>
      <c r="X461" s="71">
        <v>28095</v>
      </c>
      <c r="Y461" s="71">
        <v>34190</v>
      </c>
      <c r="Z461" s="71">
        <v>61004</v>
      </c>
      <c r="AA461" s="71">
        <v>16585</v>
      </c>
      <c r="AB461" s="71">
        <v>92195</v>
      </c>
      <c r="AC461" s="71">
        <v>0</v>
      </c>
      <c r="AD461" s="71">
        <v>7.9866895192517786</v>
      </c>
      <c r="AE461" s="72"/>
      <c r="AF461" s="71">
        <v>711689162.68859923</v>
      </c>
      <c r="AG461" s="71">
        <v>3533891.858900249</v>
      </c>
      <c r="AH461" s="71">
        <v>5258214.7691507228</v>
      </c>
      <c r="AI461" s="71">
        <v>189190765.66537189</v>
      </c>
      <c r="AJ461" s="71">
        <v>194305381.6550166</v>
      </c>
      <c r="AK461" s="71">
        <v>0</v>
      </c>
      <c r="AL461" s="71">
        <v>0</v>
      </c>
      <c r="AM461" s="71">
        <v>12634938.0065207</v>
      </c>
      <c r="AN461" s="71">
        <v>0</v>
      </c>
      <c r="AO461" s="71">
        <v>0</v>
      </c>
      <c r="AP461" s="71">
        <v>1116612354.6435595</v>
      </c>
      <c r="AQ461" s="72"/>
      <c r="AR461" s="71">
        <v>3001</v>
      </c>
      <c r="AS461" s="71">
        <v>753</v>
      </c>
      <c r="AT461" s="71">
        <v>0</v>
      </c>
      <c r="AU461" s="71">
        <v>0</v>
      </c>
      <c r="AV461" s="71">
        <v>0</v>
      </c>
      <c r="AW461" s="71">
        <v>0</v>
      </c>
      <c r="AX461" s="71"/>
      <c r="AY461" s="72"/>
      <c r="AZ461" s="71">
        <v>12519.1</v>
      </c>
      <c r="BA461" s="71">
        <v>56084.9</v>
      </c>
      <c r="BB461" s="71">
        <v>0</v>
      </c>
      <c r="BC461" s="71">
        <v>0</v>
      </c>
      <c r="BD461" s="71">
        <v>0</v>
      </c>
      <c r="BE461" s="71">
        <v>0</v>
      </c>
      <c r="BF461" s="71"/>
      <c r="BG461" s="72"/>
      <c r="BH461" s="71">
        <v>0</v>
      </c>
      <c r="BI461" s="71">
        <v>0</v>
      </c>
      <c r="BJ461" s="71">
        <v>344.61900000000003</v>
      </c>
      <c r="BK461" s="71">
        <v>0</v>
      </c>
      <c r="BL461" s="71">
        <v>6.5649999999999995</v>
      </c>
      <c r="BM461" s="71">
        <v>0</v>
      </c>
      <c r="BN461" s="72"/>
      <c r="BO461" s="71">
        <v>0</v>
      </c>
      <c r="BP461" s="71">
        <v>0</v>
      </c>
      <c r="BQ461" s="71">
        <v>33</v>
      </c>
      <c r="BR461" s="71">
        <v>0</v>
      </c>
      <c r="BS461" s="71">
        <v>2</v>
      </c>
      <c r="BT461" s="71">
        <v>0</v>
      </c>
      <c r="BU461"/>
      <c r="BV461" s="70">
        <v>351.18400000000003</v>
      </c>
      <c r="BW461" s="70">
        <v>0</v>
      </c>
      <c r="BX461" s="70">
        <v>0</v>
      </c>
      <c r="BY461" s="70">
        <v>0</v>
      </c>
      <c r="BZ461" s="70">
        <v>0</v>
      </c>
      <c r="CA461" s="70">
        <v>0</v>
      </c>
      <c r="CB461" s="70">
        <v>0</v>
      </c>
      <c r="CC461" s="70">
        <v>0</v>
      </c>
      <c r="CD461" s="70">
        <v>0</v>
      </c>
    </row>
    <row r="462" spans="1:82">
      <c r="A462" s="70" t="s">
        <v>2217</v>
      </c>
      <c r="B462" s="70">
        <v>336</v>
      </c>
      <c r="C462" s="70">
        <v>13</v>
      </c>
      <c r="D462" s="70">
        <v>20</v>
      </c>
      <c r="E462" s="70">
        <v>2016</v>
      </c>
      <c r="F462" s="70" t="s">
        <v>155</v>
      </c>
      <c r="G462" s="1064" t="s">
        <v>2204</v>
      </c>
      <c r="H462" s="70" t="s">
        <v>2205</v>
      </c>
      <c r="I462" s="148"/>
      <c r="J462" s="71">
        <v>565.93866674551043</v>
      </c>
      <c r="K462" s="71">
        <v>4.4772911638856678</v>
      </c>
      <c r="L462" s="71">
        <v>29.712992891881438</v>
      </c>
      <c r="M462" s="71">
        <v>129.22662372919464</v>
      </c>
      <c r="N462" s="71">
        <v>135.48491932511664</v>
      </c>
      <c r="O462" s="71">
        <v>104.18197340260855</v>
      </c>
      <c r="P462" s="71">
        <v>80.431282896441132</v>
      </c>
      <c r="Q462" s="71">
        <v>6.478652122633199</v>
      </c>
      <c r="R462" s="71">
        <v>0</v>
      </c>
      <c r="S462" s="71">
        <v>12.020881693973507</v>
      </c>
      <c r="T462" s="72"/>
      <c r="U462" s="71">
        <v>93896084</v>
      </c>
      <c r="V462" s="71">
        <v>2132</v>
      </c>
      <c r="W462" s="71">
        <v>647</v>
      </c>
      <c r="X462" s="71">
        <v>28095</v>
      </c>
      <c r="Y462" s="71">
        <v>34596</v>
      </c>
      <c r="Z462" s="71">
        <v>61273</v>
      </c>
      <c r="AA462" s="71">
        <v>16554</v>
      </c>
      <c r="AB462" s="71">
        <v>91724</v>
      </c>
      <c r="AC462" s="71">
        <v>0</v>
      </c>
      <c r="AD462" s="71">
        <v>12.020881693973511</v>
      </c>
      <c r="AE462" s="72"/>
      <c r="AF462" s="71">
        <v>688127021.69512475</v>
      </c>
      <c r="AG462" s="71">
        <v>3292332.8323501991</v>
      </c>
      <c r="AH462" s="71">
        <v>5592526.6710241754</v>
      </c>
      <c r="AI462" s="71">
        <v>197735556.6155957</v>
      </c>
      <c r="AJ462" s="71">
        <v>191811039.09474501</v>
      </c>
      <c r="AK462" s="71">
        <v>0</v>
      </c>
      <c r="AL462" s="71">
        <v>0</v>
      </c>
      <c r="AM462" s="71">
        <v>12580155.39148473</v>
      </c>
      <c r="AN462" s="71">
        <v>0</v>
      </c>
      <c r="AO462" s="71">
        <v>0</v>
      </c>
      <c r="AP462" s="71">
        <v>1099138632.3003244</v>
      </c>
      <c r="AQ462" s="72"/>
      <c r="AR462" s="71">
        <v>3164</v>
      </c>
      <c r="AS462" s="71">
        <v>909</v>
      </c>
      <c r="AT462" s="71">
        <v>0</v>
      </c>
      <c r="AU462" s="71">
        <v>0</v>
      </c>
      <c r="AV462" s="71">
        <v>0</v>
      </c>
      <c r="AW462" s="71">
        <v>0</v>
      </c>
      <c r="AX462" s="71"/>
      <c r="AY462" s="72"/>
      <c r="AZ462" s="71">
        <v>13335.2</v>
      </c>
      <c r="BA462" s="71">
        <v>70969.7</v>
      </c>
      <c r="BB462" s="71">
        <v>0</v>
      </c>
      <c r="BC462" s="71">
        <v>0</v>
      </c>
      <c r="BD462" s="71">
        <v>0</v>
      </c>
      <c r="BE462" s="71">
        <v>0</v>
      </c>
      <c r="BF462" s="71"/>
      <c r="BG462" s="72"/>
      <c r="BH462" s="71">
        <v>0</v>
      </c>
      <c r="BI462" s="71">
        <v>0</v>
      </c>
      <c r="BJ462" s="71">
        <v>348.44900000000001</v>
      </c>
      <c r="BK462" s="71">
        <v>0</v>
      </c>
      <c r="BL462" s="71">
        <v>6.5060000000000002</v>
      </c>
      <c r="BM462" s="71">
        <v>0</v>
      </c>
      <c r="BN462" s="72"/>
      <c r="BO462" s="71">
        <v>0</v>
      </c>
      <c r="BP462" s="71">
        <v>0</v>
      </c>
      <c r="BQ462" s="71">
        <v>35</v>
      </c>
      <c r="BR462" s="71">
        <v>0</v>
      </c>
      <c r="BS462" s="71">
        <v>2</v>
      </c>
      <c r="BT462" s="71">
        <v>0</v>
      </c>
      <c r="BU462"/>
      <c r="BV462" s="70">
        <v>354.95499999999998</v>
      </c>
      <c r="BW462" s="70">
        <v>0</v>
      </c>
      <c r="BX462" s="70">
        <v>0</v>
      </c>
      <c r="BY462" s="70">
        <v>0</v>
      </c>
      <c r="BZ462" s="70">
        <v>0</v>
      </c>
      <c r="CA462" s="70">
        <v>0</v>
      </c>
      <c r="CB462" s="70">
        <v>0</v>
      </c>
      <c r="CC462" s="70">
        <v>0</v>
      </c>
      <c r="CD462" s="70">
        <v>0</v>
      </c>
    </row>
    <row r="463" spans="1:82">
      <c r="A463" s="70" t="s">
        <v>2218</v>
      </c>
      <c r="B463" s="70">
        <v>337</v>
      </c>
      <c r="C463" s="70">
        <v>14</v>
      </c>
      <c r="D463" s="70">
        <v>20</v>
      </c>
      <c r="E463" s="70">
        <v>2017</v>
      </c>
      <c r="F463" s="70" t="s">
        <v>156</v>
      </c>
      <c r="G463" s="1064" t="s">
        <v>2204</v>
      </c>
      <c r="H463" s="70" t="s">
        <v>2205</v>
      </c>
      <c r="I463" s="148"/>
      <c r="J463" s="71">
        <v>536.27208682567777</v>
      </c>
      <c r="K463" s="71">
        <v>4.3694738400501603</v>
      </c>
      <c r="L463" s="71">
        <v>23.609915179962666</v>
      </c>
      <c r="M463" s="71">
        <v>103.87292446063333</v>
      </c>
      <c r="N463" s="71">
        <v>126.1596094862153</v>
      </c>
      <c r="O463" s="71">
        <v>103.15266317938959</v>
      </c>
      <c r="P463" s="71">
        <v>79.694866087982376</v>
      </c>
      <c r="Q463" s="71">
        <v>6.2435537495337599</v>
      </c>
      <c r="R463" s="71">
        <v>0</v>
      </c>
      <c r="S463" s="71">
        <v>9.7619836433507139</v>
      </c>
      <c r="T463" s="72"/>
      <c r="U463" s="71">
        <v>102576430</v>
      </c>
      <c r="V463" s="71">
        <v>2132</v>
      </c>
      <c r="W463" s="71">
        <v>647</v>
      </c>
      <c r="X463" s="71">
        <v>28095</v>
      </c>
      <c r="Y463" s="71">
        <v>34996</v>
      </c>
      <c r="Z463" s="71">
        <v>61674</v>
      </c>
      <c r="AA463" s="71">
        <v>16507</v>
      </c>
      <c r="AB463" s="71">
        <v>91410</v>
      </c>
      <c r="AC463" s="71">
        <v>0</v>
      </c>
      <c r="AD463" s="71">
        <v>9.7619836433507139</v>
      </c>
      <c r="AE463" s="72"/>
      <c r="AF463" s="71">
        <v>726563511.40363419</v>
      </c>
      <c r="AG463" s="71">
        <v>3406708.6090327441</v>
      </c>
      <c r="AH463" s="71">
        <v>5946870.6670897901</v>
      </c>
      <c r="AI463" s="71">
        <v>181082369.33955339</v>
      </c>
      <c r="AJ463" s="71">
        <v>211736087.64167789</v>
      </c>
      <c r="AK463" s="71">
        <v>0</v>
      </c>
      <c r="AL463" s="71">
        <v>0</v>
      </c>
      <c r="AM463" s="71">
        <v>12556706.699655971</v>
      </c>
      <c r="AN463" s="71">
        <v>0</v>
      </c>
      <c r="AO463" s="71">
        <v>0</v>
      </c>
      <c r="AP463" s="71">
        <v>1141292254.3606441</v>
      </c>
      <c r="AQ463" s="72"/>
      <c r="AR463" s="71">
        <v>3335</v>
      </c>
      <c r="AS463" s="71">
        <v>1021</v>
      </c>
      <c r="AT463" s="71">
        <v>0</v>
      </c>
      <c r="AU463" s="71">
        <v>0</v>
      </c>
      <c r="AV463" s="71">
        <v>0</v>
      </c>
      <c r="AW463" s="71">
        <v>0</v>
      </c>
      <c r="AX463" s="71"/>
      <c r="AY463" s="72"/>
      <c r="AZ463" s="71">
        <v>14176.5</v>
      </c>
      <c r="BA463" s="71">
        <v>81731.300000000017</v>
      </c>
      <c r="BB463" s="71">
        <v>0</v>
      </c>
      <c r="BC463" s="71">
        <v>0</v>
      </c>
      <c r="BD463" s="71">
        <v>0</v>
      </c>
      <c r="BE463" s="71">
        <v>0</v>
      </c>
      <c r="BF463" s="71"/>
      <c r="BG463" s="72"/>
      <c r="BH463" s="71">
        <v>0</v>
      </c>
      <c r="BI463" s="71">
        <v>0</v>
      </c>
      <c r="BJ463" s="71">
        <v>355.274</v>
      </c>
      <c r="BK463" s="71">
        <v>0</v>
      </c>
      <c r="BL463" s="71">
        <v>3.6080000000000001</v>
      </c>
      <c r="BM463" s="71">
        <v>0</v>
      </c>
      <c r="BN463" s="72"/>
      <c r="BO463" s="71">
        <v>0</v>
      </c>
      <c r="BP463" s="71">
        <v>0</v>
      </c>
      <c r="BQ463" s="71">
        <v>34</v>
      </c>
      <c r="BR463" s="71">
        <v>0</v>
      </c>
      <c r="BS463" s="71">
        <v>2</v>
      </c>
      <c r="BT463" s="71">
        <v>0</v>
      </c>
      <c r="BU463"/>
      <c r="BV463" s="70">
        <v>358.88200000000001</v>
      </c>
      <c r="BW463" s="70">
        <v>0</v>
      </c>
      <c r="BX463" s="70">
        <v>0</v>
      </c>
      <c r="BY463" s="70">
        <v>0</v>
      </c>
      <c r="BZ463" s="70">
        <v>0</v>
      </c>
      <c r="CA463" s="70">
        <v>0</v>
      </c>
      <c r="CB463" s="70">
        <v>0</v>
      </c>
      <c r="CC463" s="70">
        <v>0</v>
      </c>
      <c r="CD463" s="70">
        <v>0</v>
      </c>
    </row>
    <row r="464" spans="1:82">
      <c r="A464" s="70" t="s">
        <v>2219</v>
      </c>
      <c r="B464" s="70">
        <v>338</v>
      </c>
      <c r="C464" s="70">
        <v>15</v>
      </c>
      <c r="D464" s="70">
        <v>20</v>
      </c>
      <c r="E464" s="70">
        <v>2018</v>
      </c>
      <c r="F464" s="70" t="s">
        <v>183</v>
      </c>
      <c r="G464" s="70" t="s">
        <v>2204</v>
      </c>
      <c r="H464" s="70" t="s">
        <v>2205</v>
      </c>
      <c r="I464" s="148"/>
      <c r="J464" s="71">
        <v>447.56915853479467</v>
      </c>
      <c r="K464" s="71">
        <v>4.227024683594621</v>
      </c>
      <c r="L464" s="71">
        <v>21.318517856668095</v>
      </c>
      <c r="M464" s="71">
        <v>97.374215561384787</v>
      </c>
      <c r="N464" s="71">
        <v>92.48541675416314</v>
      </c>
      <c r="O464" s="71">
        <v>101.29834706079755</v>
      </c>
      <c r="P464" s="71">
        <v>79.236156436604617</v>
      </c>
      <c r="Q464" s="71">
        <v>5.7660079359302401</v>
      </c>
      <c r="R464" s="71">
        <v>0</v>
      </c>
      <c r="S464" s="71">
        <v>12.282347818232811</v>
      </c>
      <c r="T464" s="72"/>
      <c r="U464" s="71">
        <v>109348722</v>
      </c>
      <c r="V464" s="71">
        <v>2132</v>
      </c>
      <c r="W464" s="71">
        <v>647</v>
      </c>
      <c r="X464" s="71">
        <v>28095</v>
      </c>
      <c r="Y464" s="71">
        <v>35441</v>
      </c>
      <c r="Z464" s="71">
        <v>61725</v>
      </c>
      <c r="AA464" s="71">
        <v>16577</v>
      </c>
      <c r="AB464" s="71">
        <v>90974</v>
      </c>
      <c r="AC464" s="71">
        <v>0</v>
      </c>
      <c r="AD464" s="71">
        <v>12.282347818232809</v>
      </c>
      <c r="AE464" s="72"/>
      <c r="AF464" s="71">
        <v>677949311.31691384</v>
      </c>
      <c r="AG464" s="71">
        <v>3391736.9680764559</v>
      </c>
      <c r="AH464" s="71">
        <v>5611098.6427612994</v>
      </c>
      <c r="AI464" s="71">
        <v>190565667.2604315</v>
      </c>
      <c r="AJ464" s="71">
        <v>174798964.93103099</v>
      </c>
      <c r="AK464" s="71">
        <v>0</v>
      </c>
      <c r="AL464" s="71">
        <v>0</v>
      </c>
      <c r="AM464" s="71">
        <v>12522672.145881539</v>
      </c>
      <c r="AN464" s="71">
        <v>0</v>
      </c>
      <c r="AO464" s="71">
        <v>0</v>
      </c>
      <c r="AP464" s="71">
        <v>1064839451.2650956</v>
      </c>
      <c r="AQ464" s="72"/>
      <c r="AR464" s="71">
        <v>3537</v>
      </c>
      <c r="AS464" s="71">
        <v>1139</v>
      </c>
      <c r="AT464" s="71">
        <v>0</v>
      </c>
      <c r="AU464" s="71">
        <v>0</v>
      </c>
      <c r="AV464" s="71">
        <v>0</v>
      </c>
      <c r="AW464" s="71">
        <v>0</v>
      </c>
      <c r="AX464" s="71"/>
      <c r="AY464" s="72"/>
      <c r="AZ464" s="71">
        <v>15266.999999999989</v>
      </c>
      <c r="BA464" s="71">
        <v>99421</v>
      </c>
      <c r="BB464" s="71">
        <v>0</v>
      </c>
      <c r="BC464" s="71">
        <v>0</v>
      </c>
      <c r="BD464" s="71">
        <v>0</v>
      </c>
      <c r="BE464" s="71">
        <v>0</v>
      </c>
      <c r="BF464" s="71"/>
      <c r="BG464" s="72"/>
      <c r="BH464" s="71">
        <v>0</v>
      </c>
      <c r="BI464" s="71">
        <v>0</v>
      </c>
      <c r="BJ464" s="71">
        <v>322.79500000000002</v>
      </c>
      <c r="BK464" s="71">
        <v>0</v>
      </c>
      <c r="BL464" s="71">
        <v>2.5449999999999999</v>
      </c>
      <c r="BM464" s="71">
        <v>0</v>
      </c>
      <c r="BN464" s="72"/>
      <c r="BO464" s="71">
        <v>0</v>
      </c>
      <c r="BP464" s="71">
        <v>0</v>
      </c>
      <c r="BQ464" s="71">
        <v>34</v>
      </c>
      <c r="BR464" s="71">
        <v>0</v>
      </c>
      <c r="BS464" s="71">
        <v>1</v>
      </c>
      <c r="BT464" s="71">
        <v>0</v>
      </c>
      <c r="BU464"/>
      <c r="BV464" s="70">
        <v>325.33999999999997</v>
      </c>
      <c r="BW464" s="70">
        <v>0</v>
      </c>
      <c r="BX464" s="70">
        <v>0</v>
      </c>
      <c r="BY464" s="70">
        <v>0</v>
      </c>
      <c r="BZ464" s="70">
        <v>0</v>
      </c>
      <c r="CA464" s="70">
        <v>0</v>
      </c>
      <c r="CB464" s="70">
        <v>0</v>
      </c>
      <c r="CC464" s="70">
        <v>0</v>
      </c>
      <c r="CD464" s="70">
        <v>0</v>
      </c>
    </row>
    <row r="465" spans="1:82">
      <c r="A465" s="70" t="s">
        <v>2220</v>
      </c>
      <c r="B465" s="70">
        <v>339</v>
      </c>
      <c r="C465" s="70">
        <v>16</v>
      </c>
      <c r="D465" s="70">
        <v>20</v>
      </c>
      <c r="E465" s="70">
        <v>2019</v>
      </c>
      <c r="F465" s="70" t="s">
        <v>158</v>
      </c>
      <c r="G465" s="70" t="s">
        <v>2204</v>
      </c>
      <c r="H465" s="70" t="s">
        <v>2205</v>
      </c>
      <c r="I465" s="148"/>
      <c r="J465" s="71">
        <v>400.98599608765522</v>
      </c>
      <c r="K465" s="71">
        <v>3.8753235785170075</v>
      </c>
      <c r="L465" s="71">
        <v>21.484583996635802</v>
      </c>
      <c r="M465" s="71">
        <v>87.820840950127703</v>
      </c>
      <c r="N465" s="71">
        <v>87.659175420309268</v>
      </c>
      <c r="O465" s="71">
        <v>98.71946385319761</v>
      </c>
      <c r="P465" s="71">
        <v>79.178750550692925</v>
      </c>
      <c r="Q465" s="71">
        <v>5.5973020432971099</v>
      </c>
      <c r="R465" s="71">
        <v>0</v>
      </c>
      <c r="S465" s="71">
        <v>11.465299577122765</v>
      </c>
      <c r="T465" s="72"/>
      <c r="U465" s="71">
        <v>101123890</v>
      </c>
      <c r="V465" s="71">
        <v>2132</v>
      </c>
      <c r="W465" s="71">
        <v>647</v>
      </c>
      <c r="X465" s="71">
        <v>28095</v>
      </c>
      <c r="Y465" s="71">
        <v>36024</v>
      </c>
      <c r="Z465" s="71">
        <v>61805</v>
      </c>
      <c r="AA465" s="71">
        <v>16441</v>
      </c>
      <c r="AB465" s="71">
        <v>90703</v>
      </c>
      <c r="AC465" s="71">
        <v>0</v>
      </c>
      <c r="AD465" s="71">
        <v>11.465299577122771</v>
      </c>
      <c r="AE465" s="72"/>
      <c r="AF465" s="71">
        <v>642741971.37625515</v>
      </c>
      <c r="AG465" s="71">
        <v>3273474.7784849461</v>
      </c>
      <c r="AH465" s="71">
        <v>6009446.7231579646</v>
      </c>
      <c r="AI465" s="71">
        <v>182344469.6694867</v>
      </c>
      <c r="AJ465" s="71">
        <v>170878964.93629101</v>
      </c>
      <c r="AK465" s="71">
        <v>0</v>
      </c>
      <c r="AL465" s="71">
        <v>0</v>
      </c>
      <c r="AM465" s="71">
        <v>12353065.788181577</v>
      </c>
      <c r="AN465" s="71">
        <v>0</v>
      </c>
      <c r="AO465" s="71">
        <v>0</v>
      </c>
      <c r="AP465" s="71">
        <v>1017601393.2718573</v>
      </c>
      <c r="AQ465" s="72"/>
      <c r="AR465" s="71">
        <v>3709</v>
      </c>
      <c r="AS465" s="71">
        <v>1257</v>
      </c>
      <c r="AT465" s="71">
        <v>0</v>
      </c>
      <c r="AU465" s="71">
        <v>0</v>
      </c>
      <c r="AV465" s="71">
        <v>0</v>
      </c>
      <c r="AW465" s="71">
        <v>0</v>
      </c>
      <c r="AX465" s="71"/>
      <c r="AY465" s="72"/>
      <c r="AZ465" s="71">
        <v>16188.39999999998</v>
      </c>
      <c r="BA465" s="71">
        <v>117719.1</v>
      </c>
      <c r="BB465" s="71">
        <v>0</v>
      </c>
      <c r="BC465" s="71">
        <v>0</v>
      </c>
      <c r="BD465" s="71">
        <v>0</v>
      </c>
      <c r="BE465" s="71">
        <v>0</v>
      </c>
      <c r="BF465" s="71"/>
      <c r="BG465" s="72"/>
      <c r="BH465" s="71">
        <v>0</v>
      </c>
      <c r="BI465" s="71">
        <v>0</v>
      </c>
      <c r="BJ465" s="71">
        <v>285.23099999999999</v>
      </c>
      <c r="BK465" s="71">
        <v>0</v>
      </c>
      <c r="BL465" s="71">
        <v>7.41</v>
      </c>
      <c r="BM465" s="71">
        <v>0</v>
      </c>
      <c r="BN465" s="72"/>
      <c r="BO465" s="71">
        <v>0</v>
      </c>
      <c r="BP465" s="71">
        <v>0</v>
      </c>
      <c r="BQ465" s="71">
        <v>34</v>
      </c>
      <c r="BR465" s="71">
        <v>0</v>
      </c>
      <c r="BS465" s="71">
        <v>2</v>
      </c>
      <c r="BT465" s="71">
        <v>0</v>
      </c>
      <c r="BU465"/>
      <c r="BV465" s="70">
        <v>292.64100000000002</v>
      </c>
      <c r="BW465" s="70">
        <v>0</v>
      </c>
      <c r="BX465" s="70">
        <v>0</v>
      </c>
      <c r="BY465" s="70">
        <v>0</v>
      </c>
      <c r="BZ465" s="70">
        <v>0</v>
      </c>
      <c r="CA465" s="70">
        <v>0</v>
      </c>
      <c r="CB465" s="70">
        <v>0</v>
      </c>
      <c r="CC465" s="70">
        <v>0</v>
      </c>
      <c r="CD465" s="70">
        <v>0</v>
      </c>
    </row>
    <row r="466" spans="1:82">
      <c r="A466" s="70" t="s">
        <v>2221</v>
      </c>
      <c r="B466" s="70">
        <v>340</v>
      </c>
      <c r="C466" s="70">
        <v>17</v>
      </c>
      <c r="D466" s="70">
        <v>20</v>
      </c>
      <c r="E466" s="70">
        <v>2020</v>
      </c>
      <c r="F466" s="70" t="s">
        <v>159</v>
      </c>
      <c r="G466" s="70" t="s">
        <v>2204</v>
      </c>
      <c r="H466" s="70" t="s">
        <v>2205</v>
      </c>
      <c r="I466" s="148"/>
      <c r="J466" s="71">
        <v>417.18565062245028</v>
      </c>
      <c r="K466" s="71">
        <v>4.260735230646409</v>
      </c>
      <c r="L466" s="71">
        <v>24.725690491325604</v>
      </c>
      <c r="M466" s="71">
        <v>98.600454316276782</v>
      </c>
      <c r="N466" s="71">
        <v>84.447204706475759</v>
      </c>
      <c r="O466" s="71">
        <v>86.833670231015489</v>
      </c>
      <c r="P466" s="71">
        <v>74.040410177036151</v>
      </c>
      <c r="Q466" s="71">
        <v>5.3179034862421801</v>
      </c>
      <c r="R466" s="71">
        <v>0</v>
      </c>
      <c r="S466" s="71">
        <v>10.328933961641679</v>
      </c>
      <c r="T466" s="72"/>
      <c r="U466" s="71">
        <v>94254749</v>
      </c>
      <c r="V466" s="71">
        <v>2010</v>
      </c>
      <c r="W466" s="71">
        <v>1135</v>
      </c>
      <c r="X466" s="71">
        <v>29494</v>
      </c>
      <c r="Y466" s="71">
        <v>36484</v>
      </c>
      <c r="Z466" s="71">
        <v>62049</v>
      </c>
      <c r="AA466" s="71">
        <v>16341</v>
      </c>
      <c r="AB466" s="71">
        <v>90194</v>
      </c>
      <c r="AC466" s="71">
        <v>0</v>
      </c>
      <c r="AD466" s="71">
        <v>10.328933961641679</v>
      </c>
      <c r="AE466" s="72"/>
      <c r="AF466" s="71">
        <v>653802040.52243304</v>
      </c>
      <c r="AG466" s="71">
        <v>3421382.3848338979</v>
      </c>
      <c r="AH466" s="71">
        <v>7377622.4433403928</v>
      </c>
      <c r="AI466" s="71">
        <v>194672505.30048513</v>
      </c>
      <c r="AJ466" s="71">
        <v>170348390.5949536</v>
      </c>
      <c r="AK466" s="71"/>
      <c r="AL466" s="71"/>
      <c r="AM466" s="71">
        <v>11771319.076240351</v>
      </c>
      <c r="AN466" s="71"/>
      <c r="AO466" s="71"/>
      <c r="AP466" s="71">
        <v>1041393260.3222864</v>
      </c>
      <c r="AQ466" s="72"/>
      <c r="AR466" s="71">
        <v>3868</v>
      </c>
      <c r="AS466" s="71">
        <v>1339</v>
      </c>
      <c r="AT466" s="71">
        <v>0</v>
      </c>
      <c r="AU466" s="71">
        <v>0</v>
      </c>
      <c r="AV466" s="71">
        <v>0</v>
      </c>
      <c r="AW466" s="71">
        <v>0</v>
      </c>
      <c r="AX466" s="71"/>
      <c r="AY466" s="72"/>
      <c r="AZ466" s="71">
        <v>17167.699999999972</v>
      </c>
      <c r="BA466" s="71">
        <v>126886.9999999998</v>
      </c>
      <c r="BB466" s="71">
        <v>0</v>
      </c>
      <c r="BC466" s="71">
        <v>0</v>
      </c>
      <c r="BD466" s="71">
        <v>0</v>
      </c>
      <c r="BE466" s="71">
        <v>0</v>
      </c>
      <c r="BF466" s="71"/>
      <c r="BG466" s="72"/>
      <c r="BH466" s="71">
        <v>0</v>
      </c>
      <c r="BI466" s="71">
        <v>0</v>
      </c>
      <c r="BJ466" s="71">
        <v>293.88799999999998</v>
      </c>
      <c r="BK466" s="71">
        <v>0</v>
      </c>
      <c r="BL466" s="71">
        <v>5.3260000000000005</v>
      </c>
      <c r="BM466" s="71">
        <v>0</v>
      </c>
      <c r="BN466" s="72"/>
      <c r="BO466" s="71">
        <v>0</v>
      </c>
      <c r="BP466" s="71">
        <v>0</v>
      </c>
      <c r="BQ466" s="71">
        <v>35</v>
      </c>
      <c r="BR466" s="71">
        <v>0</v>
      </c>
      <c r="BS466" s="71">
        <v>2</v>
      </c>
      <c r="BT466" s="71">
        <v>0</v>
      </c>
      <c r="BU466"/>
      <c r="BV466" s="70">
        <v>299.214</v>
      </c>
      <c r="BW466" s="70">
        <v>0</v>
      </c>
      <c r="BX466" s="70">
        <v>0</v>
      </c>
      <c r="BY466" s="70">
        <v>0</v>
      </c>
      <c r="BZ466" s="70">
        <v>0</v>
      </c>
      <c r="CA466" s="70">
        <v>0</v>
      </c>
      <c r="CB466" s="70">
        <v>0</v>
      </c>
      <c r="CC466" s="70">
        <v>0</v>
      </c>
      <c r="CD466" s="70">
        <v>0</v>
      </c>
    </row>
    <row r="467" spans="1:82">
      <c r="A467" s="70" t="s">
        <v>2222</v>
      </c>
      <c r="B467" s="70">
        <v>340</v>
      </c>
      <c r="C467" s="70">
        <v>18</v>
      </c>
      <c r="D467" s="70">
        <v>20</v>
      </c>
      <c r="E467" s="70">
        <v>2021</v>
      </c>
      <c r="F467" s="70" t="s">
        <v>160</v>
      </c>
      <c r="G467" s="70" t="s">
        <v>2204</v>
      </c>
      <c r="H467" s="70" t="s">
        <v>2205</v>
      </c>
      <c r="I467" s="148"/>
      <c r="J467" s="71">
        <v>349.8438989513628</v>
      </c>
      <c r="K467" s="71">
        <v>4.3517841130821102</v>
      </c>
      <c r="L467" s="71">
        <v>22.097547686532366</v>
      </c>
      <c r="M467" s="71">
        <v>89.526605486806389</v>
      </c>
      <c r="N467" s="71">
        <v>83.792904297390137</v>
      </c>
      <c r="O467" s="71">
        <v>84.343882102387283</v>
      </c>
      <c r="P467" s="71">
        <v>76.534311689713903</v>
      </c>
      <c r="Q467" s="71">
        <v>5.2262883702518996</v>
      </c>
      <c r="R467" s="71">
        <v>0</v>
      </c>
      <c r="S467" s="71">
        <v>13.71913714029705</v>
      </c>
      <c r="T467" s="72"/>
      <c r="U467" s="71">
        <v>100652723</v>
      </c>
      <c r="V467" s="71">
        <v>2010</v>
      </c>
      <c r="W467" s="71">
        <v>1135</v>
      </c>
      <c r="X467" s="71">
        <v>29494</v>
      </c>
      <c r="Y467" s="71">
        <v>36730</v>
      </c>
      <c r="Z467" s="71">
        <v>62057</v>
      </c>
      <c r="AA467" s="71">
        <v>16471</v>
      </c>
      <c r="AB467" s="71">
        <v>89511</v>
      </c>
      <c r="AC467" s="71">
        <v>0</v>
      </c>
      <c r="AD467" s="71">
        <v>13.71913714029705</v>
      </c>
      <c r="AE467" s="72"/>
      <c r="AF467" s="71">
        <v>614238189.42486858</v>
      </c>
      <c r="AG467" s="71">
        <v>3617821.6418591607</v>
      </c>
      <c r="AH467" s="71">
        <v>6188949.4233805919</v>
      </c>
      <c r="AI467" s="71">
        <v>202517323.90144733</v>
      </c>
      <c r="AJ467" s="71">
        <v>184680557.0468182</v>
      </c>
      <c r="AK467" s="71">
        <v>0</v>
      </c>
      <c r="AL467" s="71">
        <v>0</v>
      </c>
      <c r="AM467" s="71">
        <v>11749561.861564247</v>
      </c>
      <c r="AN467" s="71">
        <v>0</v>
      </c>
      <c r="AO467" s="71">
        <v>0</v>
      </c>
      <c r="AP467" s="71">
        <v>1022992403.2999381</v>
      </c>
      <c r="AQ467" s="72"/>
      <c r="AR467" s="71">
        <v>4032</v>
      </c>
      <c r="AS467" s="71">
        <v>1391</v>
      </c>
      <c r="AT467" s="71">
        <v>0</v>
      </c>
      <c r="AU467" s="71">
        <v>0</v>
      </c>
      <c r="AV467" s="71">
        <v>0</v>
      </c>
      <c r="AW467" s="71">
        <v>0</v>
      </c>
      <c r="AX467" s="71"/>
      <c r="AY467" s="72"/>
      <c r="AZ467" s="71">
        <v>18219.099999999951</v>
      </c>
      <c r="BA467" s="71">
        <v>136406.4999999998</v>
      </c>
      <c r="BB467" s="71">
        <v>0</v>
      </c>
      <c r="BC467" s="71">
        <v>0</v>
      </c>
      <c r="BD467" s="71">
        <v>0</v>
      </c>
      <c r="BE467" s="71">
        <v>0</v>
      </c>
      <c r="BF467" s="71"/>
      <c r="BG467" s="72"/>
      <c r="BH467" s="71">
        <v>0</v>
      </c>
      <c r="BI467" s="71">
        <v>0</v>
      </c>
      <c r="BJ467" s="71">
        <v>307.90300000000002</v>
      </c>
      <c r="BK467" s="71">
        <v>0</v>
      </c>
      <c r="BL467" s="71">
        <v>4.7089999999999996</v>
      </c>
      <c r="BM467" s="71">
        <v>0</v>
      </c>
      <c r="BN467" s="72"/>
      <c r="BO467" s="71">
        <v>0</v>
      </c>
      <c r="BP467" s="71">
        <v>0</v>
      </c>
      <c r="BQ467" s="71">
        <v>37</v>
      </c>
      <c r="BR467" s="71">
        <v>0</v>
      </c>
      <c r="BS467" s="71">
        <v>2</v>
      </c>
      <c r="BT467" s="71">
        <v>0</v>
      </c>
      <c r="BU467"/>
      <c r="BV467" s="70">
        <v>312.61200000000002</v>
      </c>
      <c r="BW467" s="70">
        <v>0</v>
      </c>
      <c r="BX467" s="70">
        <v>0</v>
      </c>
      <c r="BY467" s="70">
        <v>0</v>
      </c>
      <c r="BZ467" s="70">
        <v>0</v>
      </c>
      <c r="CA467" s="70">
        <v>0</v>
      </c>
      <c r="CB467" s="70">
        <v>0</v>
      </c>
      <c r="CC467" s="70">
        <v>0</v>
      </c>
      <c r="CD467" s="70">
        <v>0</v>
      </c>
    </row>
    <row r="468" spans="1:82">
      <c r="A468" s="70" t="s">
        <v>2223</v>
      </c>
      <c r="B468" s="70">
        <v>340</v>
      </c>
      <c r="C468" s="70">
        <v>19</v>
      </c>
      <c r="D468" s="70">
        <v>20</v>
      </c>
      <c r="E468" s="70">
        <v>2022</v>
      </c>
      <c r="F468" s="70" t="s">
        <v>161</v>
      </c>
      <c r="G468" s="70" t="s">
        <v>2204</v>
      </c>
      <c r="H468" s="70" t="s">
        <v>2205</v>
      </c>
      <c r="I468" s="148"/>
      <c r="J468" s="71">
        <v>369.64542528036259</v>
      </c>
      <c r="K468" s="71">
        <v>4.1521827507504936</v>
      </c>
      <c r="L468" s="71">
        <v>23.992224387512071</v>
      </c>
      <c r="M468" s="71">
        <v>93.008742532748144</v>
      </c>
      <c r="N468" s="71">
        <v>95.427995147989975</v>
      </c>
      <c r="O468" s="71">
        <v>88.888825680893717</v>
      </c>
      <c r="P468" s="71">
        <v>76.318784411827579</v>
      </c>
      <c r="Q468" s="71">
        <v>5.2416530371457695</v>
      </c>
      <c r="R468" s="71">
        <v>0</v>
      </c>
      <c r="S468" s="71">
        <v>13.67982500735927</v>
      </c>
      <c r="T468" s="72"/>
      <c r="U468" s="71">
        <v>109352599</v>
      </c>
      <c r="V468" s="71">
        <v>2010</v>
      </c>
      <c r="W468" s="71">
        <v>1135</v>
      </c>
      <c r="X468" s="71">
        <v>29494</v>
      </c>
      <c r="Y468" s="71">
        <v>37296</v>
      </c>
      <c r="Z468" s="71">
        <v>62138</v>
      </c>
      <c r="AA468" s="71">
        <v>16675</v>
      </c>
      <c r="AB468" s="71">
        <v>89038</v>
      </c>
      <c r="AC468" s="71">
        <v>0</v>
      </c>
      <c r="AD468" s="71">
        <v>13.67982500735927</v>
      </c>
      <c r="AE468" s="72"/>
      <c r="AF468" s="71">
        <v>595856445.33938217</v>
      </c>
      <c r="AG468" s="71">
        <v>3546963.6428255751</v>
      </c>
      <c r="AH468" s="71">
        <v>6818232.9652686706</v>
      </c>
      <c r="AI468" s="71">
        <v>182488523.93959746</v>
      </c>
      <c r="AJ468" s="71">
        <v>192427915.94025162</v>
      </c>
      <c r="AK468" s="71">
        <v>0</v>
      </c>
      <c r="AL468" s="71">
        <v>0</v>
      </c>
      <c r="AM468" s="71">
        <v>11497236.039420756</v>
      </c>
      <c r="AN468" s="71">
        <v>0</v>
      </c>
      <c r="AO468" s="71">
        <v>0</v>
      </c>
      <c r="AP468" s="71">
        <v>992635317.86674619</v>
      </c>
      <c r="AQ468" s="72"/>
      <c r="AR468" s="71">
        <v>4262</v>
      </c>
      <c r="AS468" s="71">
        <v>1425</v>
      </c>
      <c r="AT468" s="71">
        <v>0</v>
      </c>
      <c r="AU468" s="71">
        <v>0</v>
      </c>
      <c r="AV468" s="71">
        <v>0</v>
      </c>
      <c r="AW468" s="71">
        <v>0</v>
      </c>
      <c r="AX468" s="71"/>
      <c r="AY468" s="72"/>
      <c r="AZ468" s="71">
        <v>19786.099999999922</v>
      </c>
      <c r="BA468" s="71">
        <v>143910.69999999984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2224</v>
      </c>
      <c r="B469" s="70">
        <v>340</v>
      </c>
      <c r="C469" s="70">
        <v>20</v>
      </c>
      <c r="D469" s="70">
        <v>20</v>
      </c>
      <c r="E469" s="70">
        <v>2023</v>
      </c>
      <c r="F469" s="70" t="s">
        <v>1539</v>
      </c>
      <c r="G469" s="70" t="s">
        <v>2204</v>
      </c>
      <c r="H469" s="70" t="s">
        <v>2205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4432</v>
      </c>
      <c r="AS469" s="71">
        <v>1438</v>
      </c>
      <c r="AT469" s="71">
        <v>0</v>
      </c>
      <c r="AU469" s="71">
        <v>0</v>
      </c>
      <c r="AV469" s="71">
        <v>0</v>
      </c>
      <c r="AW469" s="71">
        <v>0</v>
      </c>
      <c r="AX469" s="71"/>
      <c r="AY469" s="72"/>
      <c r="AZ469" s="71">
        <v>20855.099999999897</v>
      </c>
      <c r="BA469" s="71">
        <v>147056.89999999982</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2225</v>
      </c>
      <c r="B470" s="70">
        <v>340</v>
      </c>
      <c r="C470" s="70">
        <v>21</v>
      </c>
      <c r="D470" s="70">
        <v>20</v>
      </c>
      <c r="E470" s="70">
        <v>2024</v>
      </c>
      <c r="F470" s="70" t="s">
        <v>1554</v>
      </c>
      <c r="G470" s="70" t="s">
        <v>2204</v>
      </c>
      <c r="H470" s="70" t="s">
        <v>2205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2226</v>
      </c>
      <c r="B471" s="70">
        <v>35</v>
      </c>
      <c r="C471" s="70">
        <v>1</v>
      </c>
      <c r="D471" s="70">
        <v>3</v>
      </c>
      <c r="E471" s="70">
        <v>1990</v>
      </c>
      <c r="F471" s="70" t="s">
        <v>787</v>
      </c>
      <c r="G471" s="70" t="s">
        <v>2227</v>
      </c>
      <c r="H471" s="70" t="s">
        <v>2228</v>
      </c>
      <c r="I471" s="148"/>
      <c r="J471" s="71">
        <v>431.80293057870682</v>
      </c>
      <c r="K471" s="71">
        <v>7.2248065578852989</v>
      </c>
      <c r="L471" s="71">
        <v>2.6371676352003992</v>
      </c>
      <c r="M471" s="71">
        <v>50.359745840663592</v>
      </c>
      <c r="N471" s="71">
        <v>59.200212342536148</v>
      </c>
      <c r="O471" s="71">
        <v>56.827949109236307</v>
      </c>
      <c r="P471" s="71">
        <v>75.968522444709237</v>
      </c>
      <c r="Q471" s="71">
        <v>4.2475620473049904</v>
      </c>
      <c r="R471" s="71">
        <v>0</v>
      </c>
      <c r="S471" s="71">
        <v>4.8412706402567256</v>
      </c>
      <c r="T471" s="72"/>
      <c r="U471" s="71">
        <v>51402729</v>
      </c>
      <c r="V471" s="71">
        <v>2578</v>
      </c>
      <c r="W471" s="71">
        <v>26</v>
      </c>
      <c r="X471" s="71">
        <v>17550</v>
      </c>
      <c r="Y471" s="71">
        <v>18840</v>
      </c>
      <c r="Z471" s="71">
        <v>23374</v>
      </c>
      <c r="AA471" s="71">
        <v>18446</v>
      </c>
      <c r="AB471" s="71">
        <v>68966</v>
      </c>
      <c r="AC471" s="71">
        <v>0</v>
      </c>
      <c r="AD471" s="71">
        <v>4.8412706402567256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2229</v>
      </c>
      <c r="B472" s="70">
        <v>36</v>
      </c>
      <c r="C472" s="70">
        <v>2</v>
      </c>
      <c r="D472" s="70">
        <v>3</v>
      </c>
      <c r="E472" s="70">
        <v>2005</v>
      </c>
      <c r="F472" s="70" t="s">
        <v>789</v>
      </c>
      <c r="G472" s="70" t="s">
        <v>2227</v>
      </c>
      <c r="H472" s="70" t="s">
        <v>2228</v>
      </c>
      <c r="I472" s="148"/>
      <c r="J472" s="71">
        <v>364.38731508079638</v>
      </c>
      <c r="K472" s="71">
        <v>5.9033816394087788</v>
      </c>
      <c r="L472" s="71">
        <v>9.279945856461481</v>
      </c>
      <c r="M472" s="71">
        <v>105.0188260091883</v>
      </c>
      <c r="N472" s="71">
        <v>94.617196844754929</v>
      </c>
      <c r="O472" s="71">
        <v>103.3372013203639</v>
      </c>
      <c r="P472" s="71">
        <v>83.329982991635077</v>
      </c>
      <c r="Q472" s="71">
        <v>4.7540908055117796</v>
      </c>
      <c r="R472" s="71">
        <v>0</v>
      </c>
      <c r="S472" s="71">
        <v>5.2660554099999999</v>
      </c>
      <c r="T472" s="72"/>
      <c r="U472" s="71">
        <v>48777969</v>
      </c>
      <c r="V472" s="71">
        <v>2527</v>
      </c>
      <c r="W472" s="71">
        <v>81</v>
      </c>
      <c r="X472" s="71">
        <v>19614</v>
      </c>
      <c r="Y472" s="71">
        <v>26989</v>
      </c>
      <c r="Z472" s="71">
        <v>49185</v>
      </c>
      <c r="AA472" s="71">
        <v>16571</v>
      </c>
      <c r="AB472" s="71">
        <v>80695</v>
      </c>
      <c r="AC472" s="71">
        <v>0</v>
      </c>
      <c r="AD472" s="71">
        <v>5.2660554099999999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2230</v>
      </c>
      <c r="B473" s="70">
        <v>37</v>
      </c>
      <c r="C473" s="70">
        <v>3</v>
      </c>
      <c r="D473" s="70">
        <v>3</v>
      </c>
      <c r="E473" s="70">
        <v>2006</v>
      </c>
      <c r="F473" s="70" t="s">
        <v>790</v>
      </c>
      <c r="G473" s="70" t="s">
        <v>2227</v>
      </c>
      <c r="H473" s="70" t="s">
        <v>2228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2231</v>
      </c>
      <c r="B474" s="70">
        <v>38</v>
      </c>
      <c r="C474" s="70">
        <v>4</v>
      </c>
      <c r="D474" s="70">
        <v>3</v>
      </c>
      <c r="E474" s="70">
        <v>2007</v>
      </c>
      <c r="F474" s="70" t="s">
        <v>791</v>
      </c>
      <c r="G474" s="70" t="s">
        <v>2227</v>
      </c>
      <c r="H474" s="70" t="s">
        <v>2228</v>
      </c>
      <c r="I474" s="148"/>
      <c r="J474" s="71">
        <v>345.12215660968292</v>
      </c>
      <c r="K474" s="71">
        <v>5.7369958667080336</v>
      </c>
      <c r="L474" s="71">
        <v>9.9310739715605845</v>
      </c>
      <c r="M474" s="71">
        <v>104.0326628554092</v>
      </c>
      <c r="N474" s="71">
        <v>101.889118832783</v>
      </c>
      <c r="O474" s="71">
        <v>103.8660180265741</v>
      </c>
      <c r="P474" s="71">
        <v>83.312570510476704</v>
      </c>
      <c r="Q474" s="71">
        <v>5.1233394219302797</v>
      </c>
      <c r="R474" s="71">
        <v>0</v>
      </c>
      <c r="S474" s="71">
        <v>4.2732160427464834</v>
      </c>
      <c r="T474" s="72"/>
      <c r="U474" s="71">
        <v>54414387</v>
      </c>
      <c r="V474" s="71">
        <v>2422</v>
      </c>
      <c r="W474" s="71">
        <v>97</v>
      </c>
      <c r="X474" s="71">
        <v>23348</v>
      </c>
      <c r="Y474" s="71">
        <v>28298</v>
      </c>
      <c r="Z474" s="71">
        <v>51392</v>
      </c>
      <c r="AA474" s="71">
        <v>16315</v>
      </c>
      <c r="AB474" s="71">
        <v>82364</v>
      </c>
      <c r="AC474" s="71">
        <v>0</v>
      </c>
      <c r="AD474" s="71">
        <v>4.2732160427464834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2232</v>
      </c>
      <c r="B475" s="70">
        <v>39</v>
      </c>
      <c r="C475" s="70">
        <v>5</v>
      </c>
      <c r="D475" s="70">
        <v>3</v>
      </c>
      <c r="E475" s="70">
        <v>2008</v>
      </c>
      <c r="F475" s="70" t="s">
        <v>792</v>
      </c>
      <c r="G475" s="70" t="s">
        <v>2227</v>
      </c>
      <c r="H475" s="70" t="s">
        <v>2228</v>
      </c>
      <c r="I475" s="148"/>
      <c r="J475" s="71">
        <v>323.52355506226678</v>
      </c>
      <c r="K475" s="71">
        <v>4.2695714207632109</v>
      </c>
      <c r="L475" s="71">
        <v>8.1009856396198252</v>
      </c>
      <c r="M475" s="71">
        <v>114.0811712963018</v>
      </c>
      <c r="N475" s="71">
        <v>106.9798072175461</v>
      </c>
      <c r="O475" s="71">
        <v>101.8338912683806</v>
      </c>
      <c r="P475" s="71">
        <v>82.110775554609361</v>
      </c>
      <c r="Q475" s="71">
        <v>5.0798459244028198</v>
      </c>
      <c r="R475" s="71">
        <v>0</v>
      </c>
      <c r="S475" s="71">
        <v>5.0277340328832887</v>
      </c>
      <c r="T475" s="72"/>
      <c r="U475" s="71">
        <v>52865109</v>
      </c>
      <c r="V475" s="71">
        <v>2422</v>
      </c>
      <c r="W475" s="71">
        <v>97</v>
      </c>
      <c r="X475" s="71">
        <v>23348</v>
      </c>
      <c r="Y475" s="71">
        <v>28779</v>
      </c>
      <c r="Z475" s="71">
        <v>52155</v>
      </c>
      <c r="AA475" s="71">
        <v>16098</v>
      </c>
      <c r="AB475" s="71">
        <v>83008</v>
      </c>
      <c r="AC475" s="71">
        <v>0</v>
      </c>
      <c r="AD475" s="71">
        <v>5.0277340328832887</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2233</v>
      </c>
      <c r="B476" s="70">
        <v>40</v>
      </c>
      <c r="C476" s="70">
        <v>6</v>
      </c>
      <c r="D476" s="70">
        <v>3</v>
      </c>
      <c r="E476" s="70">
        <v>2009</v>
      </c>
      <c r="F476" s="70" t="s">
        <v>176</v>
      </c>
      <c r="G476" s="70" t="s">
        <v>2227</v>
      </c>
      <c r="H476" s="70" t="s">
        <v>2228</v>
      </c>
      <c r="I476" s="148"/>
      <c r="J476" s="71">
        <v>289.14547851216429</v>
      </c>
      <c r="K476" s="71">
        <v>4.4153661348360069</v>
      </c>
      <c r="L476" s="71">
        <v>9.1834244714347264</v>
      </c>
      <c r="M476" s="71">
        <v>120.0192653284637</v>
      </c>
      <c r="N476" s="71">
        <v>96.065003566296113</v>
      </c>
      <c r="O476" s="71">
        <v>104.4637953849204</v>
      </c>
      <c r="P476" s="71">
        <v>77.552643414617378</v>
      </c>
      <c r="Q476" s="71">
        <v>4.8533133805448401</v>
      </c>
      <c r="R476" s="71">
        <v>0</v>
      </c>
      <c r="S476" s="71">
        <v>4.1726003051510681</v>
      </c>
      <c r="T476" s="72"/>
      <c r="U476" s="71">
        <v>40601155</v>
      </c>
      <c r="V476" s="71">
        <v>2661</v>
      </c>
      <c r="W476" s="71">
        <v>148</v>
      </c>
      <c r="X476" s="71">
        <v>26341</v>
      </c>
      <c r="Y476" s="71">
        <v>28972</v>
      </c>
      <c r="Z476" s="71">
        <v>52809</v>
      </c>
      <c r="AA476" s="71">
        <v>15609</v>
      </c>
      <c r="AB476" s="71">
        <v>83251</v>
      </c>
      <c r="AC476" s="71">
        <v>0</v>
      </c>
      <c r="AD476" s="71">
        <v>4.1726003051510681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213.102</v>
      </c>
      <c r="BK476" s="71">
        <v>0</v>
      </c>
      <c r="BL476" s="71">
        <v>12.538</v>
      </c>
      <c r="BM476" s="71">
        <v>0</v>
      </c>
      <c r="BN476" s="72"/>
      <c r="BO476" s="71">
        <v>0</v>
      </c>
      <c r="BP476" s="71">
        <v>0</v>
      </c>
      <c r="BQ476" s="71">
        <v>25</v>
      </c>
      <c r="BR476" s="71">
        <v>0</v>
      </c>
      <c r="BS476" s="71">
        <v>2</v>
      </c>
      <c r="BT476" s="71">
        <v>0</v>
      </c>
      <c r="BU476"/>
      <c r="BV476" s="70">
        <v>225.64</v>
      </c>
      <c r="BW476" s="70">
        <v>0</v>
      </c>
      <c r="BX476" s="70">
        <v>0</v>
      </c>
      <c r="BY476" s="70">
        <v>0</v>
      </c>
      <c r="BZ476" s="70">
        <v>0</v>
      </c>
      <c r="CA476" s="70">
        <v>0</v>
      </c>
      <c r="CB476" s="70">
        <v>0</v>
      </c>
      <c r="CC476" s="70">
        <v>0</v>
      </c>
      <c r="CD476" s="70">
        <v>0</v>
      </c>
    </row>
    <row r="477" spans="1:82">
      <c r="A477" s="70" t="s">
        <v>2234</v>
      </c>
      <c r="B477" s="70">
        <v>41</v>
      </c>
      <c r="C477" s="70">
        <v>7</v>
      </c>
      <c r="D477" s="70">
        <v>3</v>
      </c>
      <c r="E477" s="70">
        <v>2010</v>
      </c>
      <c r="F477" s="70" t="s">
        <v>177</v>
      </c>
      <c r="G477" s="70" t="s">
        <v>2227</v>
      </c>
      <c r="H477" s="70" t="s">
        <v>2228</v>
      </c>
      <c r="I477" s="148"/>
      <c r="J477" s="71">
        <v>301.67204936366011</v>
      </c>
      <c r="K477" s="71">
        <v>4.7332980575554986</v>
      </c>
      <c r="L477" s="71">
        <v>8.5854802262964647</v>
      </c>
      <c r="M477" s="71">
        <v>120.53297900941099</v>
      </c>
      <c r="N477" s="71">
        <v>105.9345830672235</v>
      </c>
      <c r="O477" s="71">
        <v>105.0202472698642</v>
      </c>
      <c r="P477" s="71">
        <v>77.862535897263058</v>
      </c>
      <c r="Q477" s="71">
        <v>5.07384810323423</v>
      </c>
      <c r="R477" s="71">
        <v>0</v>
      </c>
      <c r="S477" s="71">
        <v>5.6674309694570084</v>
      </c>
      <c r="T477" s="72"/>
      <c r="U477" s="71">
        <v>46045090</v>
      </c>
      <c r="V477" s="71">
        <v>2661</v>
      </c>
      <c r="W477" s="71">
        <v>148</v>
      </c>
      <c r="X477" s="71">
        <v>26341</v>
      </c>
      <c r="Y477" s="71">
        <v>29228</v>
      </c>
      <c r="Z477" s="71">
        <v>53337</v>
      </c>
      <c r="AA477" s="71">
        <v>15280</v>
      </c>
      <c r="AB477" s="71">
        <v>83398</v>
      </c>
      <c r="AC477" s="71">
        <v>0</v>
      </c>
      <c r="AD477" s="71">
        <v>5.6674309694570084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234.726</v>
      </c>
      <c r="BK477" s="71">
        <v>0</v>
      </c>
      <c r="BL477" s="71">
        <v>12.285</v>
      </c>
      <c r="BM477" s="71">
        <v>0</v>
      </c>
      <c r="BN477" s="72"/>
      <c r="BO477" s="71">
        <v>0</v>
      </c>
      <c r="BP477" s="71">
        <v>0</v>
      </c>
      <c r="BQ477" s="71">
        <v>26</v>
      </c>
      <c r="BR477" s="71">
        <v>0</v>
      </c>
      <c r="BS477" s="71">
        <v>2</v>
      </c>
      <c r="BT477" s="71">
        <v>0</v>
      </c>
      <c r="BU477"/>
      <c r="BV477" s="70">
        <v>242.566</v>
      </c>
      <c r="BW477" s="70">
        <v>4.4450000000000003</v>
      </c>
      <c r="BX477" s="70">
        <v>0</v>
      </c>
      <c r="BY477" s="70">
        <v>0</v>
      </c>
      <c r="BZ477" s="70">
        <v>0</v>
      </c>
      <c r="CA477" s="70">
        <v>0</v>
      </c>
      <c r="CB477" s="70">
        <v>0</v>
      </c>
      <c r="CC477" s="70">
        <v>0</v>
      </c>
      <c r="CD477" s="70">
        <v>0</v>
      </c>
    </row>
    <row r="478" spans="1:82">
      <c r="A478" s="70" t="s">
        <v>2235</v>
      </c>
      <c r="B478" s="70">
        <v>42</v>
      </c>
      <c r="C478" s="70">
        <v>8</v>
      </c>
      <c r="D478" s="70">
        <v>3</v>
      </c>
      <c r="E478" s="70">
        <v>2011</v>
      </c>
      <c r="F478" s="70" t="s">
        <v>178</v>
      </c>
      <c r="G478" s="70" t="s">
        <v>2227</v>
      </c>
      <c r="H478" s="70" t="s">
        <v>2228</v>
      </c>
      <c r="I478" s="148"/>
      <c r="J478" s="71">
        <v>314.43206940074032</v>
      </c>
      <c r="K478" s="71">
        <v>6.660341332978839</v>
      </c>
      <c r="L478" s="71">
        <v>8.6100773944450335</v>
      </c>
      <c r="M478" s="71">
        <v>136.85451671419551</v>
      </c>
      <c r="N478" s="71">
        <v>119.54324258694081</v>
      </c>
      <c r="O478" s="71">
        <v>105.35412933690051</v>
      </c>
      <c r="P478" s="71">
        <v>75.835114837810622</v>
      </c>
      <c r="Q478" s="71">
        <v>5.8627304263601303</v>
      </c>
      <c r="R478" s="71">
        <v>0</v>
      </c>
      <c r="S478" s="71">
        <v>7.7569149248821203</v>
      </c>
      <c r="T478" s="72"/>
      <c r="U478" s="71">
        <v>44287651</v>
      </c>
      <c r="V478" s="71">
        <v>2661</v>
      </c>
      <c r="W478" s="71">
        <v>148</v>
      </c>
      <c r="X478" s="71">
        <v>26341</v>
      </c>
      <c r="Y478" s="71">
        <v>29591</v>
      </c>
      <c r="Z478" s="71">
        <v>54669</v>
      </c>
      <c r="AA478" s="71">
        <v>15325</v>
      </c>
      <c r="AB478" s="71">
        <v>83542</v>
      </c>
      <c r="AC478" s="71">
        <v>0</v>
      </c>
      <c r="AD478" s="71">
        <v>7.7569149248821203</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237.29900000000001</v>
      </c>
      <c r="BK478" s="71">
        <v>0</v>
      </c>
      <c r="BL478" s="71">
        <v>5.09</v>
      </c>
      <c r="BM478" s="71">
        <v>0</v>
      </c>
      <c r="BN478" s="72"/>
      <c r="BO478" s="71">
        <v>0</v>
      </c>
      <c r="BP478" s="71">
        <v>0</v>
      </c>
      <c r="BQ478" s="71">
        <v>27</v>
      </c>
      <c r="BR478" s="71">
        <v>0</v>
      </c>
      <c r="BS478" s="71">
        <v>1</v>
      </c>
      <c r="BT478" s="71">
        <v>0</v>
      </c>
      <c r="BU478"/>
      <c r="BV478" s="70">
        <v>238.00700000000001</v>
      </c>
      <c r="BW478" s="70">
        <v>4.3819999999999997</v>
      </c>
      <c r="BX478" s="70">
        <v>0</v>
      </c>
      <c r="BY478" s="70">
        <v>0</v>
      </c>
      <c r="BZ478" s="70">
        <v>0</v>
      </c>
      <c r="CA478" s="70">
        <v>0</v>
      </c>
      <c r="CB478" s="70">
        <v>0</v>
      </c>
      <c r="CC478" s="70">
        <v>0</v>
      </c>
      <c r="CD478" s="70">
        <v>0</v>
      </c>
    </row>
    <row r="479" spans="1:82">
      <c r="A479" s="70" t="s">
        <v>2236</v>
      </c>
      <c r="B479" s="70">
        <v>43</v>
      </c>
      <c r="C479" s="70">
        <v>9</v>
      </c>
      <c r="D479" s="70">
        <v>3</v>
      </c>
      <c r="E479" s="70">
        <v>2012</v>
      </c>
      <c r="F479" s="70" t="s">
        <v>179</v>
      </c>
      <c r="G479" s="70" t="s">
        <v>2227</v>
      </c>
      <c r="H479" s="70" t="s">
        <v>2228</v>
      </c>
      <c r="I479" s="148"/>
      <c r="J479" s="71">
        <v>313.01133971125972</v>
      </c>
      <c r="K479" s="71">
        <v>6.1406526667894514</v>
      </c>
      <c r="L479" s="71">
        <v>8.5896916435937154</v>
      </c>
      <c r="M479" s="71">
        <v>140.687621056876</v>
      </c>
      <c r="N479" s="71">
        <v>126.5628310983177</v>
      </c>
      <c r="O479" s="71">
        <v>105.91507833947695</v>
      </c>
      <c r="P479" s="71">
        <v>74.828338178514926</v>
      </c>
      <c r="Q479" s="71">
        <v>6.6226462634105498</v>
      </c>
      <c r="R479" s="71">
        <v>0</v>
      </c>
      <c r="S479" s="71">
        <v>9.0633270036398841</v>
      </c>
      <c r="T479" s="72"/>
      <c r="U479" s="71">
        <v>45121503</v>
      </c>
      <c r="V479" s="71">
        <v>2661</v>
      </c>
      <c r="W479" s="71">
        <v>148</v>
      </c>
      <c r="X479" s="71">
        <v>26341</v>
      </c>
      <c r="Y479" s="71">
        <v>31457</v>
      </c>
      <c r="Z479" s="71">
        <v>55396</v>
      </c>
      <c r="AA479" s="71">
        <v>15036</v>
      </c>
      <c r="AB479" s="71">
        <v>86859</v>
      </c>
      <c r="AC479" s="71">
        <v>0</v>
      </c>
      <c r="AD479" s="71">
        <v>9.0633270036398841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238.417</v>
      </c>
      <c r="BK479" s="71">
        <v>0</v>
      </c>
      <c r="BL479" s="71">
        <v>12.253</v>
      </c>
      <c r="BM479" s="71">
        <v>0</v>
      </c>
      <c r="BN479" s="72"/>
      <c r="BO479" s="71">
        <v>0</v>
      </c>
      <c r="BP479" s="71">
        <v>0</v>
      </c>
      <c r="BQ479" s="71">
        <v>27</v>
      </c>
      <c r="BR479" s="71">
        <v>0</v>
      </c>
      <c r="BS479" s="71">
        <v>2</v>
      </c>
      <c r="BT479" s="71">
        <v>0</v>
      </c>
      <c r="BU479"/>
      <c r="BV479" s="70">
        <v>246.38</v>
      </c>
      <c r="BW479" s="70">
        <v>4.29</v>
      </c>
      <c r="BX479" s="70">
        <v>0</v>
      </c>
      <c r="BY479" s="70">
        <v>0</v>
      </c>
      <c r="BZ479" s="70">
        <v>0</v>
      </c>
      <c r="CA479" s="70">
        <v>0</v>
      </c>
      <c r="CB479" s="70">
        <v>0</v>
      </c>
      <c r="CC479" s="70">
        <v>0</v>
      </c>
      <c r="CD479" s="70">
        <v>0</v>
      </c>
    </row>
    <row r="480" spans="1:82">
      <c r="A480" s="70" t="s">
        <v>2237</v>
      </c>
      <c r="B480" s="70">
        <v>44</v>
      </c>
      <c r="C480" s="70">
        <v>10</v>
      </c>
      <c r="D480" s="70">
        <v>3</v>
      </c>
      <c r="E480" s="70">
        <v>2013</v>
      </c>
      <c r="F480" s="70" t="s">
        <v>180</v>
      </c>
      <c r="G480" s="70" t="s">
        <v>2227</v>
      </c>
      <c r="H480" s="70" t="s">
        <v>2228</v>
      </c>
      <c r="I480" s="148"/>
      <c r="J480" s="71">
        <v>335.70036123243199</v>
      </c>
      <c r="K480" s="71">
        <v>5.3063289690791668</v>
      </c>
      <c r="L480" s="71">
        <v>8.4624607610250351</v>
      </c>
      <c r="M480" s="71">
        <v>135.18688098680161</v>
      </c>
      <c r="N480" s="71">
        <v>122.3979430757007</v>
      </c>
      <c r="O480" s="71">
        <v>102.63833622524089</v>
      </c>
      <c r="P480" s="71">
        <v>73.826483372014849</v>
      </c>
      <c r="Q480" s="71">
        <v>6.7259306608424296</v>
      </c>
      <c r="R480" s="71">
        <v>0</v>
      </c>
      <c r="S480" s="71">
        <v>6.548665827487306</v>
      </c>
      <c r="T480" s="72"/>
      <c r="U480" s="71">
        <v>49566393</v>
      </c>
      <c r="V480" s="71">
        <v>2661</v>
      </c>
      <c r="W480" s="71">
        <v>148</v>
      </c>
      <c r="X480" s="71">
        <v>26341</v>
      </c>
      <c r="Y480" s="71">
        <v>31613</v>
      </c>
      <c r="Z480" s="71">
        <v>56079</v>
      </c>
      <c r="AA480" s="71">
        <v>14779</v>
      </c>
      <c r="AB480" s="71">
        <v>86949</v>
      </c>
      <c r="AC480" s="71">
        <v>0</v>
      </c>
      <c r="AD480" s="71">
        <v>6.548665827487306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233.785</v>
      </c>
      <c r="BK480" s="71">
        <v>0</v>
      </c>
      <c r="BL480" s="71">
        <v>0</v>
      </c>
      <c r="BM480" s="71">
        <v>0</v>
      </c>
      <c r="BN480" s="72"/>
      <c r="BO480" s="71">
        <v>0</v>
      </c>
      <c r="BP480" s="71">
        <v>0</v>
      </c>
      <c r="BQ480" s="71">
        <v>27</v>
      </c>
      <c r="BR480" s="71">
        <v>0</v>
      </c>
      <c r="BS480" s="71">
        <v>0</v>
      </c>
      <c r="BT480" s="71">
        <v>0</v>
      </c>
      <c r="BU480"/>
      <c r="BV480" s="70">
        <v>231.309</v>
      </c>
      <c r="BW480" s="70">
        <v>2.476</v>
      </c>
      <c r="BX480" s="70">
        <v>0</v>
      </c>
      <c r="BY480" s="70">
        <v>0</v>
      </c>
      <c r="BZ480" s="70">
        <v>0</v>
      </c>
      <c r="CA480" s="70">
        <v>0</v>
      </c>
      <c r="CB480" s="70">
        <v>0</v>
      </c>
      <c r="CC480" s="70">
        <v>0</v>
      </c>
      <c r="CD480" s="70">
        <v>0</v>
      </c>
    </row>
    <row r="481" spans="1:82">
      <c r="A481" s="70" t="s">
        <v>2238</v>
      </c>
      <c r="B481" s="70">
        <v>45</v>
      </c>
      <c r="C481" s="70">
        <v>11</v>
      </c>
      <c r="D481" s="70">
        <v>3</v>
      </c>
      <c r="E481" s="70">
        <v>2014</v>
      </c>
      <c r="F481" s="70" t="s">
        <v>181</v>
      </c>
      <c r="G481" s="70" t="s">
        <v>2227</v>
      </c>
      <c r="H481" s="70" t="s">
        <v>2228</v>
      </c>
      <c r="I481" s="148"/>
      <c r="J481" s="71">
        <v>332.28027857870859</v>
      </c>
      <c r="K481" s="71">
        <v>5.075825855520991</v>
      </c>
      <c r="L481" s="71">
        <v>5.4639544736926648</v>
      </c>
      <c r="M481" s="71">
        <v>116.5423090978037</v>
      </c>
      <c r="N481" s="71">
        <v>115.8795838920887</v>
      </c>
      <c r="O481" s="71">
        <v>98.861029463340444</v>
      </c>
      <c r="P481" s="71">
        <v>73.74825988374208</v>
      </c>
      <c r="Q481" s="71">
        <v>6.4690123768227297</v>
      </c>
      <c r="R481" s="71">
        <v>0</v>
      </c>
      <c r="S481" s="71">
        <v>6.6392810876581372</v>
      </c>
      <c r="T481" s="72"/>
      <c r="U481" s="71">
        <v>51745631</v>
      </c>
      <c r="V481" s="71">
        <v>2195</v>
      </c>
      <c r="W481" s="71">
        <v>105</v>
      </c>
      <c r="X481" s="71">
        <v>24183</v>
      </c>
      <c r="Y481" s="71">
        <v>32478</v>
      </c>
      <c r="Z481" s="71">
        <v>56890</v>
      </c>
      <c r="AA481" s="71">
        <v>14687</v>
      </c>
      <c r="AB481" s="71">
        <v>87163</v>
      </c>
      <c r="AC481" s="71">
        <v>0</v>
      </c>
      <c r="AD481" s="71">
        <v>6.6392810876581372</v>
      </c>
      <c r="AE481" s="72"/>
      <c r="AF481" s="71"/>
      <c r="AG481" s="71"/>
      <c r="AH481" s="71"/>
      <c r="AI481" s="71"/>
      <c r="AJ481" s="71"/>
      <c r="AK481" s="71"/>
      <c r="AL481" s="71"/>
      <c r="AM481" s="71"/>
      <c r="AN481" s="71"/>
      <c r="AO481" s="71"/>
      <c r="AP481" s="71"/>
      <c r="AQ481" s="72"/>
      <c r="AR481" s="71">
        <v>2710</v>
      </c>
      <c r="AS481" s="71">
        <v>510</v>
      </c>
      <c r="AT481" s="71">
        <v>0</v>
      </c>
      <c r="AU481" s="71">
        <v>0</v>
      </c>
      <c r="AV481" s="71">
        <v>0</v>
      </c>
      <c r="AW481" s="71">
        <v>1</v>
      </c>
      <c r="AX481" s="71"/>
      <c r="AY481" s="72"/>
      <c r="AZ481" s="71">
        <v>11399.8</v>
      </c>
      <c r="BA481" s="71">
        <v>22087.4</v>
      </c>
      <c r="BB481" s="71">
        <v>0</v>
      </c>
      <c r="BC481" s="71">
        <v>0</v>
      </c>
      <c r="BD481" s="71">
        <v>0</v>
      </c>
      <c r="BE481" s="71">
        <v>1020</v>
      </c>
      <c r="BF481" s="71"/>
      <c r="BG481" s="72"/>
      <c r="BH481" s="71">
        <v>0</v>
      </c>
      <c r="BI481" s="71">
        <v>0</v>
      </c>
      <c r="BJ481" s="71">
        <v>223.875</v>
      </c>
      <c r="BK481" s="71">
        <v>0</v>
      </c>
      <c r="BL481" s="71">
        <v>5.6280000000000001</v>
      </c>
      <c r="BM481" s="71">
        <v>0</v>
      </c>
      <c r="BN481" s="72"/>
      <c r="BO481" s="71">
        <v>0</v>
      </c>
      <c r="BP481" s="71">
        <v>0</v>
      </c>
      <c r="BQ481" s="71">
        <v>27</v>
      </c>
      <c r="BR481" s="71">
        <v>0</v>
      </c>
      <c r="BS481" s="71">
        <v>1</v>
      </c>
      <c r="BT481" s="71">
        <v>0</v>
      </c>
      <c r="BU481"/>
      <c r="BV481" s="70">
        <v>229.50299999999999</v>
      </c>
      <c r="BW481" s="70">
        <v>0</v>
      </c>
      <c r="BX481" s="70">
        <v>0</v>
      </c>
      <c r="BY481" s="70">
        <v>0</v>
      </c>
      <c r="BZ481" s="70">
        <v>0</v>
      </c>
      <c r="CA481" s="70">
        <v>0</v>
      </c>
      <c r="CB481" s="70">
        <v>0</v>
      </c>
      <c r="CC481" s="70">
        <v>0</v>
      </c>
      <c r="CD481" s="70">
        <v>0</v>
      </c>
    </row>
    <row r="482" spans="1:82">
      <c r="A482" s="70" t="s">
        <v>2239</v>
      </c>
      <c r="B482" s="70">
        <v>46</v>
      </c>
      <c r="C482" s="70">
        <v>12</v>
      </c>
      <c r="D482" s="70">
        <v>3</v>
      </c>
      <c r="E482" s="70">
        <v>2015</v>
      </c>
      <c r="F482" s="70" t="s">
        <v>182</v>
      </c>
      <c r="G482" s="1064" t="s">
        <v>2227</v>
      </c>
      <c r="H482" s="70" t="s">
        <v>2228</v>
      </c>
      <c r="I482" s="148"/>
      <c r="J482" s="71">
        <v>306.47454559157552</v>
      </c>
      <c r="K482" s="71">
        <v>4.6994254896965399</v>
      </c>
      <c r="L482" s="71">
        <v>5.8704395602235451</v>
      </c>
      <c r="M482" s="71">
        <v>105.22855590223119</v>
      </c>
      <c r="N482" s="71">
        <v>110.2535592499755</v>
      </c>
      <c r="O482" s="71">
        <v>98.956547744128684</v>
      </c>
      <c r="P482" s="71">
        <v>74.097992498332133</v>
      </c>
      <c r="Q482" s="71">
        <v>6.3393577165014703</v>
      </c>
      <c r="R482" s="71">
        <v>0</v>
      </c>
      <c r="S482" s="71">
        <v>5.4081124843923067</v>
      </c>
      <c r="T482" s="72"/>
      <c r="U482" s="71">
        <v>53593690</v>
      </c>
      <c r="V482" s="71">
        <v>2195</v>
      </c>
      <c r="W482" s="71">
        <v>105</v>
      </c>
      <c r="X482" s="71">
        <v>24183</v>
      </c>
      <c r="Y482" s="71">
        <v>32586</v>
      </c>
      <c r="Z482" s="71">
        <v>57493</v>
      </c>
      <c r="AA482" s="71">
        <v>14745</v>
      </c>
      <c r="AB482" s="71">
        <v>87254</v>
      </c>
      <c r="AC482" s="71">
        <v>0</v>
      </c>
      <c r="AD482" s="71">
        <v>5.4081124843923067</v>
      </c>
      <c r="AE482" s="72"/>
      <c r="AF482" s="71">
        <v>355867081.81707537</v>
      </c>
      <c r="AG482" s="71">
        <v>3725598.3679263168</v>
      </c>
      <c r="AH482" s="71">
        <v>807294.81001785991</v>
      </c>
      <c r="AI482" s="71">
        <v>151120181.06887719</v>
      </c>
      <c r="AJ482" s="71">
        <v>178695446.5569948</v>
      </c>
      <c r="AK482" s="71">
        <v>0</v>
      </c>
      <c r="AL482" s="71">
        <v>0</v>
      </c>
      <c r="AM482" s="71">
        <v>11957794.68323615</v>
      </c>
      <c r="AN482" s="71">
        <v>0</v>
      </c>
      <c r="AO482" s="71">
        <v>0</v>
      </c>
      <c r="AP482" s="71">
        <v>702173397.30412769</v>
      </c>
      <c r="AQ482" s="72"/>
      <c r="AR482" s="71">
        <v>3001</v>
      </c>
      <c r="AS482" s="71">
        <v>778</v>
      </c>
      <c r="AT482" s="71">
        <v>0</v>
      </c>
      <c r="AU482" s="71">
        <v>0</v>
      </c>
      <c r="AV482" s="71">
        <v>0</v>
      </c>
      <c r="AW482" s="71">
        <v>1</v>
      </c>
      <c r="AX482" s="71"/>
      <c r="AY482" s="72"/>
      <c r="AZ482" s="71">
        <v>12835.4</v>
      </c>
      <c r="BA482" s="71">
        <v>32760.1</v>
      </c>
      <c r="BB482" s="71">
        <v>0</v>
      </c>
      <c r="BC482" s="71">
        <v>0</v>
      </c>
      <c r="BD482" s="71">
        <v>0</v>
      </c>
      <c r="BE482" s="71">
        <v>1020</v>
      </c>
      <c r="BF482" s="71"/>
      <c r="BG482" s="72"/>
      <c r="BH482" s="71">
        <v>0</v>
      </c>
      <c r="BI482" s="71">
        <v>0</v>
      </c>
      <c r="BJ482" s="71">
        <v>221.92599999999999</v>
      </c>
      <c r="BK482" s="71">
        <v>0</v>
      </c>
      <c r="BL482" s="71">
        <v>5.7720000000000002</v>
      </c>
      <c r="BM482" s="71">
        <v>0</v>
      </c>
      <c r="BN482" s="72"/>
      <c r="BO482" s="71">
        <v>0</v>
      </c>
      <c r="BP482" s="71">
        <v>0</v>
      </c>
      <c r="BQ482" s="71">
        <v>28</v>
      </c>
      <c r="BR482" s="71">
        <v>0</v>
      </c>
      <c r="BS482" s="71">
        <v>1</v>
      </c>
      <c r="BT482" s="71">
        <v>0</v>
      </c>
      <c r="BU482"/>
      <c r="BV482" s="70">
        <v>227.69800000000001</v>
      </c>
      <c r="BW482" s="70">
        <v>0</v>
      </c>
      <c r="BX482" s="70">
        <v>0</v>
      </c>
      <c r="BY482" s="70">
        <v>0</v>
      </c>
      <c r="BZ482" s="70">
        <v>0</v>
      </c>
      <c r="CA482" s="70">
        <v>0</v>
      </c>
      <c r="CB482" s="70">
        <v>0</v>
      </c>
      <c r="CC482" s="70">
        <v>0</v>
      </c>
      <c r="CD482" s="70">
        <v>0</v>
      </c>
    </row>
    <row r="483" spans="1:82">
      <c r="A483" s="70" t="s">
        <v>2240</v>
      </c>
      <c r="B483" s="70">
        <v>47</v>
      </c>
      <c r="C483" s="70">
        <v>13</v>
      </c>
      <c r="D483" s="70">
        <v>3</v>
      </c>
      <c r="E483" s="70">
        <v>2016</v>
      </c>
      <c r="F483" s="70" t="s">
        <v>155</v>
      </c>
      <c r="G483" s="1064" t="s">
        <v>2227</v>
      </c>
      <c r="H483" s="70" t="s">
        <v>2228</v>
      </c>
      <c r="I483" s="148"/>
      <c r="J483" s="71">
        <v>324.16854087825556</v>
      </c>
      <c r="K483" s="71">
        <v>4.6153958520892822</v>
      </c>
      <c r="L483" s="71">
        <v>6.1589755088237812</v>
      </c>
      <c r="M483" s="71">
        <v>100.58796462291996</v>
      </c>
      <c r="N483" s="71">
        <v>111.82906944993708</v>
      </c>
      <c r="O483" s="71">
        <v>98.71723587521501</v>
      </c>
      <c r="P483" s="71">
        <v>71.836203795087727</v>
      </c>
      <c r="Q483" s="71">
        <v>6.1875775358579661</v>
      </c>
      <c r="R483" s="71">
        <v>0</v>
      </c>
      <c r="S483" s="71">
        <v>5.1749468267015244</v>
      </c>
      <c r="T483" s="72"/>
      <c r="U483" s="71">
        <v>57678353</v>
      </c>
      <c r="V483" s="71">
        <v>2195</v>
      </c>
      <c r="W483" s="71">
        <v>105</v>
      </c>
      <c r="X483" s="71">
        <v>24183</v>
      </c>
      <c r="Y483" s="71">
        <v>33242</v>
      </c>
      <c r="Z483" s="71">
        <v>58059</v>
      </c>
      <c r="AA483" s="71">
        <v>14785</v>
      </c>
      <c r="AB483" s="71">
        <v>87603</v>
      </c>
      <c r="AC483" s="71">
        <v>0</v>
      </c>
      <c r="AD483" s="71">
        <v>5.1749468267015244</v>
      </c>
      <c r="AE483" s="72"/>
      <c r="AF483" s="71">
        <v>379983490.88673419</v>
      </c>
      <c r="AG483" s="71">
        <v>3495519.1333936211</v>
      </c>
      <c r="AH483" s="71">
        <v>616035.80422831734</v>
      </c>
      <c r="AI483" s="71">
        <v>155840113.2413331</v>
      </c>
      <c r="AJ483" s="71">
        <v>175083652.72851419</v>
      </c>
      <c r="AK483" s="71">
        <v>0</v>
      </c>
      <c r="AL483" s="71">
        <v>0</v>
      </c>
      <c r="AM483" s="71">
        <v>12014950.860845979</v>
      </c>
      <c r="AN483" s="71">
        <v>0</v>
      </c>
      <c r="AO483" s="71">
        <v>0</v>
      </c>
      <c r="AP483" s="71">
        <v>727033762.65504932</v>
      </c>
      <c r="AQ483" s="72"/>
      <c r="AR483" s="71">
        <v>3254</v>
      </c>
      <c r="AS483" s="71">
        <v>938</v>
      </c>
      <c r="AT483" s="71">
        <v>0</v>
      </c>
      <c r="AU483" s="71">
        <v>0</v>
      </c>
      <c r="AV483" s="71">
        <v>0</v>
      </c>
      <c r="AW483" s="71">
        <v>1</v>
      </c>
      <c r="AX483" s="71"/>
      <c r="AY483" s="72"/>
      <c r="AZ483" s="71">
        <v>14024.5</v>
      </c>
      <c r="BA483" s="71">
        <v>38253</v>
      </c>
      <c r="BB483" s="71">
        <v>0</v>
      </c>
      <c r="BC483" s="71">
        <v>0</v>
      </c>
      <c r="BD483" s="71">
        <v>0</v>
      </c>
      <c r="BE483" s="71">
        <v>1070.4000000000001</v>
      </c>
      <c r="BF483" s="71"/>
      <c r="BG483" s="72"/>
      <c r="BH483" s="71">
        <v>0</v>
      </c>
      <c r="BI483" s="71">
        <v>0</v>
      </c>
      <c r="BJ483" s="71">
        <v>229.97300000000001</v>
      </c>
      <c r="BK483" s="71">
        <v>0</v>
      </c>
      <c r="BL483" s="71">
        <v>7.0830000000000002</v>
      </c>
      <c r="BM483" s="71">
        <v>0</v>
      </c>
      <c r="BN483" s="72"/>
      <c r="BO483" s="71">
        <v>0</v>
      </c>
      <c r="BP483" s="71">
        <v>0</v>
      </c>
      <c r="BQ483" s="71">
        <v>30</v>
      </c>
      <c r="BR483" s="71">
        <v>0</v>
      </c>
      <c r="BS483" s="71">
        <v>1</v>
      </c>
      <c r="BT483" s="71">
        <v>0</v>
      </c>
      <c r="BU483"/>
      <c r="BV483" s="70">
        <v>237.05600000000001</v>
      </c>
      <c r="BW483" s="70">
        <v>0</v>
      </c>
      <c r="BX483" s="70">
        <v>0</v>
      </c>
      <c r="BY483" s="70">
        <v>0</v>
      </c>
      <c r="BZ483" s="70">
        <v>0</v>
      </c>
      <c r="CA483" s="70">
        <v>0</v>
      </c>
      <c r="CB483" s="70">
        <v>0</v>
      </c>
      <c r="CC483" s="70">
        <v>0</v>
      </c>
      <c r="CD483" s="70">
        <v>0</v>
      </c>
    </row>
    <row r="484" spans="1:82">
      <c r="A484" s="70" t="s">
        <v>2241</v>
      </c>
      <c r="B484" s="70">
        <v>48</v>
      </c>
      <c r="C484" s="70">
        <v>14</v>
      </c>
      <c r="D484" s="70">
        <v>3</v>
      </c>
      <c r="E484" s="70">
        <v>2017</v>
      </c>
      <c r="F484" s="70" t="s">
        <v>156</v>
      </c>
      <c r="G484" s="70" t="s">
        <v>2227</v>
      </c>
      <c r="H484" s="70" t="s">
        <v>2228</v>
      </c>
      <c r="I484" s="148"/>
      <c r="J484" s="71">
        <v>323.44884399069815</v>
      </c>
      <c r="K484" s="71">
        <v>4.619709962062851</v>
      </c>
      <c r="L484" s="71">
        <v>5.5730688282372824</v>
      </c>
      <c r="M484" s="71">
        <v>96.54509005746543</v>
      </c>
      <c r="N484" s="71">
        <v>108.85685041087956</v>
      </c>
      <c r="O484" s="71">
        <v>98.412665004301402</v>
      </c>
      <c r="P484" s="71">
        <v>70.507289292354443</v>
      </c>
      <c r="Q484" s="71">
        <v>6.00435754309171</v>
      </c>
      <c r="R484" s="71">
        <v>0</v>
      </c>
      <c r="S484" s="71">
        <v>7.6914371601586167</v>
      </c>
      <c r="T484" s="72"/>
      <c r="U484" s="71">
        <v>58799703</v>
      </c>
      <c r="V484" s="71">
        <v>2195</v>
      </c>
      <c r="W484" s="71">
        <v>105</v>
      </c>
      <c r="X484" s="71">
        <v>24183</v>
      </c>
      <c r="Y484" s="71">
        <v>33774</v>
      </c>
      <c r="Z484" s="71">
        <v>58840</v>
      </c>
      <c r="AA484" s="71">
        <v>14604</v>
      </c>
      <c r="AB484" s="71">
        <v>87908</v>
      </c>
      <c r="AC484" s="71">
        <v>0</v>
      </c>
      <c r="AD484" s="71">
        <v>7.6914371601586167</v>
      </c>
      <c r="AE484" s="72"/>
      <c r="AF484" s="71">
        <v>397080650.01342303</v>
      </c>
      <c r="AG484" s="71">
        <v>3533674.5333921118</v>
      </c>
      <c r="AH484" s="71">
        <v>766596.06263713085</v>
      </c>
      <c r="AI484" s="71">
        <v>155469018.05982289</v>
      </c>
      <c r="AJ484" s="71">
        <v>170624230.04535559</v>
      </c>
      <c r="AK484" s="71">
        <v>0</v>
      </c>
      <c r="AL484" s="71">
        <v>0</v>
      </c>
      <c r="AM484" s="71">
        <v>12075647.87827762</v>
      </c>
      <c r="AN484" s="71">
        <v>0</v>
      </c>
      <c r="AO484" s="71">
        <v>0</v>
      </c>
      <c r="AP484" s="71">
        <v>739549816.59290838</v>
      </c>
      <c r="AQ484" s="72"/>
      <c r="AR484" s="71">
        <v>3476</v>
      </c>
      <c r="AS484" s="71">
        <v>1059</v>
      </c>
      <c r="AT484" s="71">
        <v>0</v>
      </c>
      <c r="AU484" s="71">
        <v>0</v>
      </c>
      <c r="AV484" s="71">
        <v>0</v>
      </c>
      <c r="AW484" s="71">
        <v>2</v>
      </c>
      <c r="AX484" s="71"/>
      <c r="AY484" s="72"/>
      <c r="AZ484" s="71">
        <v>15144</v>
      </c>
      <c r="BA484" s="71">
        <v>47151.100000000013</v>
      </c>
      <c r="BB484" s="71">
        <v>0</v>
      </c>
      <c r="BC484" s="71">
        <v>0</v>
      </c>
      <c r="BD484" s="71">
        <v>0</v>
      </c>
      <c r="BE484" s="71">
        <v>1100.4000000000001</v>
      </c>
      <c r="BF484" s="71"/>
      <c r="BG484" s="72"/>
      <c r="BH484" s="71">
        <v>0</v>
      </c>
      <c r="BI484" s="71">
        <v>0</v>
      </c>
      <c r="BJ484" s="71">
        <v>228.84200000000001</v>
      </c>
      <c r="BK484" s="71">
        <v>0</v>
      </c>
      <c r="BL484" s="71">
        <v>6.0149999999999997</v>
      </c>
      <c r="BM484" s="71">
        <v>0</v>
      </c>
      <c r="BN484" s="72"/>
      <c r="BO484" s="71">
        <v>0</v>
      </c>
      <c r="BP484" s="71">
        <v>0</v>
      </c>
      <c r="BQ484" s="71">
        <v>28</v>
      </c>
      <c r="BR484" s="71">
        <v>0</v>
      </c>
      <c r="BS484" s="71">
        <v>1</v>
      </c>
      <c r="BT484" s="71">
        <v>0</v>
      </c>
      <c r="BU484"/>
      <c r="BV484" s="70">
        <v>234.857</v>
      </c>
      <c r="BW484" s="70">
        <v>0</v>
      </c>
      <c r="BX484" s="70">
        <v>0</v>
      </c>
      <c r="BY484" s="70">
        <v>0</v>
      </c>
      <c r="BZ484" s="70">
        <v>0</v>
      </c>
      <c r="CA484" s="70">
        <v>0</v>
      </c>
      <c r="CB484" s="70">
        <v>0</v>
      </c>
      <c r="CC484" s="70">
        <v>0</v>
      </c>
      <c r="CD484" s="70">
        <v>0</v>
      </c>
    </row>
    <row r="485" spans="1:82">
      <c r="A485" s="70" t="s">
        <v>2242</v>
      </c>
      <c r="B485" s="70">
        <v>49</v>
      </c>
      <c r="C485" s="70">
        <v>15</v>
      </c>
      <c r="D485" s="70">
        <v>3</v>
      </c>
      <c r="E485" s="70">
        <v>2018</v>
      </c>
      <c r="F485" s="70" t="s">
        <v>183</v>
      </c>
      <c r="G485" s="70" t="s">
        <v>2227</v>
      </c>
      <c r="H485" s="70" t="s">
        <v>2228</v>
      </c>
      <c r="I485" s="148"/>
      <c r="J485" s="71">
        <v>339.70207500504864</v>
      </c>
      <c r="K485" s="71">
        <v>4.3393045856278647</v>
      </c>
      <c r="L485" s="71">
        <v>4.9699283967402597</v>
      </c>
      <c r="M485" s="71">
        <v>94.22259548351586</v>
      </c>
      <c r="N485" s="71">
        <v>103.6162356045096</v>
      </c>
      <c r="O485" s="71">
        <v>97.497505071444664</v>
      </c>
      <c r="P485" s="71">
        <v>70.307330942029154</v>
      </c>
      <c r="Q485" s="71">
        <v>5.59234445246849</v>
      </c>
      <c r="R485" s="71">
        <v>0</v>
      </c>
      <c r="S485" s="71">
        <v>7.7840613341563554</v>
      </c>
      <c r="T485" s="72"/>
      <c r="U485" s="71">
        <v>64372632.999999993</v>
      </c>
      <c r="V485" s="71">
        <v>2195</v>
      </c>
      <c r="W485" s="71">
        <v>105</v>
      </c>
      <c r="X485" s="71">
        <v>24183</v>
      </c>
      <c r="Y485" s="71">
        <v>34370</v>
      </c>
      <c r="Z485" s="71">
        <v>59409</v>
      </c>
      <c r="AA485" s="71">
        <v>14709</v>
      </c>
      <c r="AB485" s="71">
        <v>88234</v>
      </c>
      <c r="AC485" s="71">
        <v>0</v>
      </c>
      <c r="AD485" s="71">
        <v>7.7840613341563554</v>
      </c>
      <c r="AE485" s="72"/>
      <c r="AF485" s="71">
        <v>422588265.89442772</v>
      </c>
      <c r="AG485" s="71">
        <v>3137908.9764824449</v>
      </c>
      <c r="AH485" s="71">
        <v>693309.44084865251</v>
      </c>
      <c r="AI485" s="71">
        <v>149542812.4724614</v>
      </c>
      <c r="AJ485" s="71">
        <v>171551365.23394889</v>
      </c>
      <c r="AK485" s="71">
        <v>0</v>
      </c>
      <c r="AL485" s="71">
        <v>0</v>
      </c>
      <c r="AM485" s="71">
        <v>12145508.102531619</v>
      </c>
      <c r="AN485" s="71">
        <v>0</v>
      </c>
      <c r="AO485" s="71">
        <v>0</v>
      </c>
      <c r="AP485" s="71">
        <v>759659170.12070084</v>
      </c>
      <c r="AQ485" s="72"/>
      <c r="AR485" s="71">
        <v>3719</v>
      </c>
      <c r="AS485" s="71">
        <v>1235</v>
      </c>
      <c r="AT485" s="71">
        <v>0</v>
      </c>
      <c r="AU485" s="71">
        <v>0</v>
      </c>
      <c r="AV485" s="71">
        <v>0</v>
      </c>
      <c r="AW485" s="71">
        <v>2</v>
      </c>
      <c r="AX485" s="71"/>
      <c r="AY485" s="72"/>
      <c r="AZ485" s="71">
        <v>16320.099999999999</v>
      </c>
      <c r="BA485" s="71">
        <v>55952.1</v>
      </c>
      <c r="BB485" s="71">
        <v>0</v>
      </c>
      <c r="BC485" s="71">
        <v>0</v>
      </c>
      <c r="BD485" s="71">
        <v>0</v>
      </c>
      <c r="BE485" s="71">
        <v>1100.4000000000001</v>
      </c>
      <c r="BF485" s="71"/>
      <c r="BG485" s="72"/>
      <c r="BH485" s="71">
        <v>0</v>
      </c>
      <c r="BI485" s="71">
        <v>0</v>
      </c>
      <c r="BJ485" s="71">
        <v>229.73</v>
      </c>
      <c r="BK485" s="71">
        <v>0</v>
      </c>
      <c r="BL485" s="71">
        <v>6.0590000000000002</v>
      </c>
      <c r="BM485" s="71">
        <v>0</v>
      </c>
      <c r="BN485" s="72"/>
      <c r="BO485" s="71">
        <v>0</v>
      </c>
      <c r="BP485" s="71">
        <v>0</v>
      </c>
      <c r="BQ485" s="71">
        <v>28</v>
      </c>
      <c r="BR485" s="71">
        <v>0</v>
      </c>
      <c r="BS485" s="71">
        <v>1</v>
      </c>
      <c r="BT485" s="71">
        <v>0</v>
      </c>
      <c r="BU485"/>
      <c r="BV485" s="70">
        <v>235.78899999999999</v>
      </c>
      <c r="BW485" s="70">
        <v>0</v>
      </c>
      <c r="BX485" s="70">
        <v>0</v>
      </c>
      <c r="BY485" s="70">
        <v>0</v>
      </c>
      <c r="BZ485" s="70">
        <v>0</v>
      </c>
      <c r="CA485" s="70">
        <v>0</v>
      </c>
      <c r="CB485" s="70">
        <v>0</v>
      </c>
      <c r="CC485" s="70">
        <v>0</v>
      </c>
      <c r="CD485" s="70">
        <v>0</v>
      </c>
    </row>
    <row r="486" spans="1:82">
      <c r="A486" s="70" t="s">
        <v>2243</v>
      </c>
      <c r="B486" s="70">
        <v>50</v>
      </c>
      <c r="C486" s="70">
        <v>16</v>
      </c>
      <c r="D486" s="70">
        <v>3</v>
      </c>
      <c r="E486" s="70">
        <v>2019</v>
      </c>
      <c r="F486" s="70" t="s">
        <v>158</v>
      </c>
      <c r="G486" s="70" t="s">
        <v>2227</v>
      </c>
      <c r="H486" s="70" t="s">
        <v>2228</v>
      </c>
      <c r="I486" s="148"/>
      <c r="J486" s="71">
        <v>308.57324427126741</v>
      </c>
      <c r="K486" s="71">
        <v>3.9359217627676992</v>
      </c>
      <c r="L486" s="71">
        <v>5.0131836808650885</v>
      </c>
      <c r="M486" s="71">
        <v>86.76018162991798</v>
      </c>
      <c r="N486" s="71">
        <v>92.61002618954069</v>
      </c>
      <c r="O486" s="71">
        <v>95.968959577569308</v>
      </c>
      <c r="P486" s="71">
        <v>70.331882065708882</v>
      </c>
      <c r="Q486" s="71">
        <v>5.4626503442521503</v>
      </c>
      <c r="R486" s="71">
        <v>0</v>
      </c>
      <c r="S486" s="71">
        <v>8.6944346599510425</v>
      </c>
      <c r="T486" s="72"/>
      <c r="U486" s="71">
        <v>60611458</v>
      </c>
      <c r="V486" s="71">
        <v>2195</v>
      </c>
      <c r="W486" s="71">
        <v>105</v>
      </c>
      <c r="X486" s="71">
        <v>24183</v>
      </c>
      <c r="Y486" s="71">
        <v>35094</v>
      </c>
      <c r="Z486" s="71">
        <v>60083</v>
      </c>
      <c r="AA486" s="71">
        <v>14604</v>
      </c>
      <c r="AB486" s="71">
        <v>88521</v>
      </c>
      <c r="AC486" s="71">
        <v>0</v>
      </c>
      <c r="AD486" s="71">
        <v>8.6944346599510425</v>
      </c>
      <c r="AE486" s="72"/>
      <c r="AF486" s="71">
        <v>384427404.91187298</v>
      </c>
      <c r="AG486" s="71">
        <v>3029026.549920782</v>
      </c>
      <c r="AH486" s="71">
        <v>754016.93394308677</v>
      </c>
      <c r="AI486" s="71">
        <v>145944965.8187831</v>
      </c>
      <c r="AJ486" s="71">
        <v>163458785.7265332</v>
      </c>
      <c r="AK486" s="71">
        <v>0</v>
      </c>
      <c r="AL486" s="71">
        <v>0</v>
      </c>
      <c r="AM486" s="71">
        <v>12055893.814268781</v>
      </c>
      <c r="AN486" s="71">
        <v>0</v>
      </c>
      <c r="AO486" s="71">
        <v>0</v>
      </c>
      <c r="AP486" s="71">
        <v>709670093.75532198</v>
      </c>
      <c r="AQ486" s="72"/>
      <c r="AR486" s="71">
        <v>3931</v>
      </c>
      <c r="AS486" s="71">
        <v>1358</v>
      </c>
      <c r="AT486" s="71">
        <v>0</v>
      </c>
      <c r="AU486" s="71">
        <v>0</v>
      </c>
      <c r="AV486" s="71">
        <v>0</v>
      </c>
      <c r="AW486" s="71">
        <v>2</v>
      </c>
      <c r="AX486" s="71"/>
      <c r="AY486" s="72"/>
      <c r="AZ486" s="71">
        <v>17396.299999999981</v>
      </c>
      <c r="BA486" s="71">
        <v>61626.100000000042</v>
      </c>
      <c r="BB486" s="71">
        <v>0</v>
      </c>
      <c r="BC486" s="71">
        <v>0</v>
      </c>
      <c r="BD486" s="71">
        <v>0</v>
      </c>
      <c r="BE486" s="71">
        <v>1100.4000000000001</v>
      </c>
      <c r="BF486" s="71"/>
      <c r="BG486" s="72"/>
      <c r="BH486" s="71">
        <v>0</v>
      </c>
      <c r="BI486" s="71">
        <v>0</v>
      </c>
      <c r="BJ486" s="71">
        <v>198.952</v>
      </c>
      <c r="BK486" s="71">
        <v>0</v>
      </c>
      <c r="BL486" s="71">
        <v>7.1189999999999998</v>
      </c>
      <c r="BM486" s="71">
        <v>0</v>
      </c>
      <c r="BN486" s="72"/>
      <c r="BO486" s="71">
        <v>0</v>
      </c>
      <c r="BP486" s="71">
        <v>0</v>
      </c>
      <c r="BQ486" s="71">
        <v>26</v>
      </c>
      <c r="BR486" s="71">
        <v>0</v>
      </c>
      <c r="BS486" s="71">
        <v>1</v>
      </c>
      <c r="BT486" s="71">
        <v>0</v>
      </c>
      <c r="BU486"/>
      <c r="BV486" s="70">
        <v>206.071</v>
      </c>
      <c r="BW486" s="70">
        <v>0</v>
      </c>
      <c r="BX486" s="70">
        <v>0</v>
      </c>
      <c r="BY486" s="70">
        <v>0</v>
      </c>
      <c r="BZ486" s="70">
        <v>0</v>
      </c>
      <c r="CA486" s="70">
        <v>0</v>
      </c>
      <c r="CB486" s="70">
        <v>0</v>
      </c>
      <c r="CC486" s="70">
        <v>0</v>
      </c>
      <c r="CD486" s="70">
        <v>0</v>
      </c>
    </row>
    <row r="487" spans="1:82">
      <c r="A487" s="70" t="s">
        <v>2244</v>
      </c>
      <c r="B487" s="70">
        <v>51</v>
      </c>
      <c r="C487" s="70">
        <v>17</v>
      </c>
      <c r="D487" s="70">
        <v>3</v>
      </c>
      <c r="E487" s="70">
        <v>2020</v>
      </c>
      <c r="F487" s="70" t="s">
        <v>159</v>
      </c>
      <c r="G487" s="70" t="s">
        <v>2227</v>
      </c>
      <c r="H487" s="70" t="s">
        <v>2228</v>
      </c>
      <c r="I487" s="148"/>
      <c r="J487" s="71">
        <v>269.97988466482491</v>
      </c>
      <c r="K487" s="71">
        <v>3.8359279314684729</v>
      </c>
      <c r="L487" s="71">
        <v>13.912585964915188</v>
      </c>
      <c r="M487" s="71">
        <v>90.114176435356143</v>
      </c>
      <c r="N487" s="71">
        <v>95.418284183281671</v>
      </c>
      <c r="O487" s="71">
        <v>84.831075795962818</v>
      </c>
      <c r="P487" s="71">
        <v>66.319655086058262</v>
      </c>
      <c r="Q487" s="71">
        <v>5.2054064259970403</v>
      </c>
      <c r="R487" s="71">
        <v>0</v>
      </c>
      <c r="S487" s="71">
        <v>8.2737507174720371</v>
      </c>
      <c r="T487" s="72"/>
      <c r="U487" s="71">
        <v>57269147</v>
      </c>
      <c r="V487" s="71">
        <v>1881</v>
      </c>
      <c r="W487" s="71">
        <v>282</v>
      </c>
      <c r="X487" s="71">
        <v>27250</v>
      </c>
      <c r="Y487" s="71">
        <v>35321</v>
      </c>
      <c r="Z487" s="71">
        <v>60618</v>
      </c>
      <c r="AA487" s="71">
        <v>14637</v>
      </c>
      <c r="AB487" s="71">
        <v>88286</v>
      </c>
      <c r="AC487" s="71">
        <v>0</v>
      </c>
      <c r="AD487" s="71">
        <v>8.2737507174720371</v>
      </c>
      <c r="AE487" s="72"/>
      <c r="AF487" s="71">
        <v>354720701.22405899</v>
      </c>
      <c r="AG487" s="71">
        <v>2800824.7864594194</v>
      </c>
      <c r="AH487" s="71">
        <v>2060742.5365490126</v>
      </c>
      <c r="AI487" s="71">
        <v>155328896.96861407</v>
      </c>
      <c r="AJ487" s="71">
        <v>174059259.14639559</v>
      </c>
      <c r="AK487" s="71"/>
      <c r="AL487" s="71"/>
      <c r="AM487" s="71">
        <v>11522303.877918215</v>
      </c>
      <c r="AN487" s="71"/>
      <c r="AO487" s="71"/>
      <c r="AP487" s="71">
        <v>700492728.53999531</v>
      </c>
      <c r="AQ487" s="72"/>
      <c r="AR487" s="71">
        <v>4188</v>
      </c>
      <c r="AS487" s="71">
        <v>1403</v>
      </c>
      <c r="AT487" s="71">
        <v>0</v>
      </c>
      <c r="AU487" s="71">
        <v>0</v>
      </c>
      <c r="AV487" s="71">
        <v>0</v>
      </c>
      <c r="AW487" s="71">
        <v>2</v>
      </c>
      <c r="AX487" s="71"/>
      <c r="AY487" s="72"/>
      <c r="AZ487" s="71">
        <v>18782.199999999961</v>
      </c>
      <c r="BA487" s="71">
        <v>64267.400000000023</v>
      </c>
      <c r="BB487" s="71">
        <v>0</v>
      </c>
      <c r="BC487" s="71">
        <v>0</v>
      </c>
      <c r="BD487" s="71">
        <v>0</v>
      </c>
      <c r="BE487" s="71">
        <v>1100.4000000000001</v>
      </c>
      <c r="BF487" s="71"/>
      <c r="BG487" s="72"/>
      <c r="BH487" s="71">
        <v>0</v>
      </c>
      <c r="BI487" s="71">
        <v>0</v>
      </c>
      <c r="BJ487" s="71">
        <v>197.80500000000001</v>
      </c>
      <c r="BK487" s="71">
        <v>0</v>
      </c>
      <c r="BL487" s="71">
        <v>6.4569999999999999</v>
      </c>
      <c r="BM487" s="71">
        <v>0</v>
      </c>
      <c r="BN487" s="72"/>
      <c r="BO487" s="71">
        <v>0</v>
      </c>
      <c r="BP487" s="71">
        <v>0</v>
      </c>
      <c r="BQ487" s="71">
        <v>29</v>
      </c>
      <c r="BR487" s="71">
        <v>0</v>
      </c>
      <c r="BS487" s="71">
        <v>1</v>
      </c>
      <c r="BT487" s="71">
        <v>0</v>
      </c>
      <c r="BU487"/>
      <c r="BV487" s="70">
        <v>204.262</v>
      </c>
      <c r="BW487" s="70">
        <v>0</v>
      </c>
      <c r="BX487" s="70">
        <v>0</v>
      </c>
      <c r="BY487" s="70">
        <v>0</v>
      </c>
      <c r="BZ487" s="70">
        <v>0</v>
      </c>
      <c r="CA487" s="70">
        <v>0</v>
      </c>
      <c r="CB487" s="70">
        <v>0</v>
      </c>
      <c r="CC487" s="70">
        <v>0</v>
      </c>
      <c r="CD487" s="70">
        <v>0</v>
      </c>
    </row>
    <row r="488" spans="1:82">
      <c r="A488" s="70" t="s">
        <v>2245</v>
      </c>
      <c r="B488" s="70">
        <v>51</v>
      </c>
      <c r="C488" s="70">
        <v>18</v>
      </c>
      <c r="D488" s="70">
        <v>3</v>
      </c>
      <c r="E488" s="70">
        <v>2021</v>
      </c>
      <c r="F488" s="70" t="s">
        <v>160</v>
      </c>
      <c r="G488" s="70" t="s">
        <v>2227</v>
      </c>
      <c r="H488" s="70" t="s">
        <v>2228</v>
      </c>
      <c r="I488" s="148"/>
      <c r="J488" s="71">
        <v>295.6655900766001</v>
      </c>
      <c r="K488" s="71">
        <v>4.1635023557728781</v>
      </c>
      <c r="L488" s="71">
        <v>12.541799910300149</v>
      </c>
      <c r="M488" s="71">
        <v>103.14661883897159</v>
      </c>
      <c r="N488" s="71">
        <v>96.607573248928816</v>
      </c>
      <c r="O488" s="71">
        <v>82.643603382660473</v>
      </c>
      <c r="P488" s="71">
        <v>69.048623138191289</v>
      </c>
      <c r="Q488" s="71">
        <v>5.1454806136138398</v>
      </c>
      <c r="R488" s="71">
        <v>0</v>
      </c>
      <c r="S488" s="71">
        <v>8.4680661850908052</v>
      </c>
      <c r="T488" s="72"/>
      <c r="U488" s="71">
        <v>62312138</v>
      </c>
      <c r="V488" s="71">
        <v>1881</v>
      </c>
      <c r="W488" s="71">
        <v>282</v>
      </c>
      <c r="X488" s="71">
        <v>27250</v>
      </c>
      <c r="Y488" s="71">
        <v>35636</v>
      </c>
      <c r="Z488" s="71">
        <v>60806</v>
      </c>
      <c r="AA488" s="71">
        <v>14860</v>
      </c>
      <c r="AB488" s="71">
        <v>88127</v>
      </c>
      <c r="AC488" s="71">
        <v>0</v>
      </c>
      <c r="AD488" s="71">
        <v>8.4680661850908052</v>
      </c>
      <c r="AE488" s="72"/>
      <c r="AF488" s="71">
        <v>379322281.895298</v>
      </c>
      <c r="AG488" s="71">
        <v>2973901.3853698708</v>
      </c>
      <c r="AH488" s="71">
        <v>1936500.3361271941</v>
      </c>
      <c r="AI488" s="71">
        <v>170252614.58539993</v>
      </c>
      <c r="AJ488" s="71">
        <v>170761024.61083859</v>
      </c>
      <c r="AK488" s="71">
        <v>0</v>
      </c>
      <c r="AL488" s="71">
        <v>0</v>
      </c>
      <c r="AM488" s="71">
        <v>11567892.640838249</v>
      </c>
      <c r="AN488" s="71">
        <v>0</v>
      </c>
      <c r="AO488" s="71">
        <v>0</v>
      </c>
      <c r="AP488" s="71">
        <v>736814215.45387185</v>
      </c>
      <c r="AQ488" s="72"/>
      <c r="AR488" s="71">
        <v>4453</v>
      </c>
      <c r="AS488" s="71">
        <v>1418</v>
      </c>
      <c r="AT488" s="71">
        <v>0</v>
      </c>
      <c r="AU488" s="71">
        <v>0</v>
      </c>
      <c r="AV488" s="71">
        <v>0</v>
      </c>
      <c r="AW488" s="71">
        <v>2</v>
      </c>
      <c r="AX488" s="71"/>
      <c r="AY488" s="72"/>
      <c r="AZ488" s="71">
        <v>20295.099999999951</v>
      </c>
      <c r="BA488" s="71">
        <v>64821.60000000002</v>
      </c>
      <c r="BB488" s="71">
        <v>0</v>
      </c>
      <c r="BC488" s="71">
        <v>0</v>
      </c>
      <c r="BD488" s="71">
        <v>0</v>
      </c>
      <c r="BE488" s="71">
        <v>1100.4000000000001</v>
      </c>
      <c r="BF488" s="71"/>
      <c r="BG488" s="72"/>
      <c r="BH488" s="71">
        <v>0</v>
      </c>
      <c r="BI488" s="71">
        <v>0</v>
      </c>
      <c r="BJ488" s="71">
        <v>195.51499999999999</v>
      </c>
      <c r="BK488" s="71">
        <v>0</v>
      </c>
      <c r="BL488" s="71">
        <v>6.5060000000000002</v>
      </c>
      <c r="BM488" s="71">
        <v>0</v>
      </c>
      <c r="BN488" s="72"/>
      <c r="BO488" s="71">
        <v>0</v>
      </c>
      <c r="BP488" s="71">
        <v>0</v>
      </c>
      <c r="BQ488" s="71">
        <v>28</v>
      </c>
      <c r="BR488" s="71">
        <v>0</v>
      </c>
      <c r="BS488" s="71">
        <v>1</v>
      </c>
      <c r="BT488" s="71">
        <v>0</v>
      </c>
      <c r="BU488"/>
      <c r="BV488" s="70">
        <v>202.02099999999999</v>
      </c>
      <c r="BW488" s="70">
        <v>0</v>
      </c>
      <c r="BX488" s="70">
        <v>0</v>
      </c>
      <c r="BY488" s="70">
        <v>0</v>
      </c>
      <c r="BZ488" s="70">
        <v>0</v>
      </c>
      <c r="CA488" s="70">
        <v>0</v>
      </c>
      <c r="CB488" s="70">
        <v>0</v>
      </c>
      <c r="CC488" s="70">
        <v>0</v>
      </c>
      <c r="CD488" s="70">
        <v>0</v>
      </c>
    </row>
    <row r="489" spans="1:82">
      <c r="A489" s="70" t="s">
        <v>2246</v>
      </c>
      <c r="B489" s="70">
        <v>51</v>
      </c>
      <c r="C489" s="70">
        <v>19</v>
      </c>
      <c r="D489" s="70">
        <v>3</v>
      </c>
      <c r="E489" s="70">
        <v>2022</v>
      </c>
      <c r="F489" s="70" t="s">
        <v>161</v>
      </c>
      <c r="G489" s="70" t="s">
        <v>2227</v>
      </c>
      <c r="H489" s="70" t="s">
        <v>2228</v>
      </c>
      <c r="I489" s="148"/>
      <c r="J489" s="71">
        <v>293.08170088844349</v>
      </c>
      <c r="K489" s="71">
        <v>3.8160110838525374</v>
      </c>
      <c r="L489" s="71">
        <v>11.621544272772491</v>
      </c>
      <c r="M489" s="71">
        <v>98.411749015074605</v>
      </c>
      <c r="N489" s="71">
        <v>106.45914074304167</v>
      </c>
      <c r="O489" s="71">
        <v>87.422556307516473</v>
      </c>
      <c r="P489" s="71">
        <v>69.398604380002496</v>
      </c>
      <c r="Q489" s="71">
        <v>5.2136309921123969</v>
      </c>
      <c r="R489" s="71">
        <v>0</v>
      </c>
      <c r="S489" s="71">
        <v>8.3212073187496056</v>
      </c>
      <c r="T489" s="72"/>
      <c r="U489" s="71">
        <v>74683325</v>
      </c>
      <c r="V489" s="71">
        <v>1881</v>
      </c>
      <c r="W489" s="71">
        <v>282</v>
      </c>
      <c r="X489" s="71">
        <v>27250</v>
      </c>
      <c r="Y489" s="71">
        <v>36463</v>
      </c>
      <c r="Z489" s="71">
        <v>61113</v>
      </c>
      <c r="AA489" s="71">
        <v>15163</v>
      </c>
      <c r="AB489" s="71">
        <v>88562</v>
      </c>
      <c r="AC489" s="71">
        <v>0</v>
      </c>
      <c r="AD489" s="71">
        <v>8.3212073187496056</v>
      </c>
      <c r="AE489" s="72"/>
      <c r="AF489" s="71">
        <v>379141158.98524719</v>
      </c>
      <c r="AG489" s="71">
        <v>2893891.534520471</v>
      </c>
      <c r="AH489" s="71">
        <v>2188108.0671596909</v>
      </c>
      <c r="AI489" s="71">
        <v>158671684.96450076</v>
      </c>
      <c r="AJ489" s="71">
        <v>197571139.91342598</v>
      </c>
      <c r="AK489" s="71">
        <v>0</v>
      </c>
      <c r="AL489" s="71">
        <v>0</v>
      </c>
      <c r="AM489" s="71">
        <v>11435771.447282968</v>
      </c>
      <c r="AN489" s="71">
        <v>0</v>
      </c>
      <c r="AO489" s="71">
        <v>0</v>
      </c>
      <c r="AP489" s="71">
        <v>751901754.91213691</v>
      </c>
      <c r="AQ489" s="72"/>
      <c r="AR489" s="71">
        <v>4731</v>
      </c>
      <c r="AS489" s="71">
        <v>1430</v>
      </c>
      <c r="AT489" s="71">
        <v>0</v>
      </c>
      <c r="AU489" s="71">
        <v>0</v>
      </c>
      <c r="AV489" s="71">
        <v>0</v>
      </c>
      <c r="AW489" s="71">
        <v>2</v>
      </c>
      <c r="AX489" s="71"/>
      <c r="AY489" s="72"/>
      <c r="AZ489" s="71">
        <v>21969.399999999932</v>
      </c>
      <c r="BA489" s="71">
        <v>65368.200000000019</v>
      </c>
      <c r="BB489" s="71">
        <v>0</v>
      </c>
      <c r="BC489" s="71">
        <v>0</v>
      </c>
      <c r="BD489" s="71">
        <v>0</v>
      </c>
      <c r="BE489" s="71">
        <v>1120.3000000000002</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2247</v>
      </c>
      <c r="B490" s="70">
        <v>51</v>
      </c>
      <c r="C490" s="70">
        <v>20</v>
      </c>
      <c r="D490" s="70">
        <v>3</v>
      </c>
      <c r="E490" s="70">
        <v>2023</v>
      </c>
      <c r="F490" s="70" t="s">
        <v>1539</v>
      </c>
      <c r="G490" s="70" t="s">
        <v>2227</v>
      </c>
      <c r="H490" s="70" t="s">
        <v>2228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4996</v>
      </c>
      <c r="AS490" s="71">
        <v>1446</v>
      </c>
      <c r="AT490" s="71">
        <v>0</v>
      </c>
      <c r="AU490" s="71">
        <v>0</v>
      </c>
      <c r="AV490" s="71">
        <v>0</v>
      </c>
      <c r="AW490" s="71">
        <v>2</v>
      </c>
      <c r="AX490" s="71"/>
      <c r="AY490" s="72"/>
      <c r="AZ490" s="71">
        <v>23517.699999999895</v>
      </c>
      <c r="BA490" s="71">
        <v>69483.100000000035</v>
      </c>
      <c r="BB490" s="71">
        <v>0</v>
      </c>
      <c r="BC490" s="71">
        <v>0</v>
      </c>
      <c r="BD490" s="71">
        <v>0</v>
      </c>
      <c r="BE490" s="71">
        <v>1120.3000000000002</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2248</v>
      </c>
      <c r="B491" s="70">
        <v>51</v>
      </c>
      <c r="C491" s="70">
        <v>21</v>
      </c>
      <c r="D491" s="70">
        <v>3</v>
      </c>
      <c r="E491" s="70">
        <v>2024</v>
      </c>
      <c r="F491" s="70" t="s">
        <v>1554</v>
      </c>
      <c r="G491" s="70" t="s">
        <v>2227</v>
      </c>
      <c r="H491" s="70" t="s">
        <v>2228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2249</v>
      </c>
      <c r="B492" s="70">
        <v>188</v>
      </c>
      <c r="C492" s="70">
        <v>1</v>
      </c>
      <c r="D492" s="70">
        <v>12</v>
      </c>
      <c r="E492" s="70">
        <v>1990</v>
      </c>
      <c r="F492" s="70" t="s">
        <v>787</v>
      </c>
      <c r="G492" s="70" t="s">
        <v>2250</v>
      </c>
      <c r="H492" s="70" t="s">
        <v>2251</v>
      </c>
      <c r="I492" s="148"/>
      <c r="J492" s="71">
        <v>1905.2422350366901</v>
      </c>
      <c r="K492" s="71">
        <v>15.972778930099601</v>
      </c>
      <c r="L492" s="71">
        <v>27.933703801512969</v>
      </c>
      <c r="M492" s="71">
        <v>97.320300397671787</v>
      </c>
      <c r="N492" s="71">
        <v>115.9171593686884</v>
      </c>
      <c r="O492" s="71">
        <v>72.392787399530263</v>
      </c>
      <c r="P492" s="71">
        <v>102.8247912759978</v>
      </c>
      <c r="Q492" s="71">
        <v>6.8070867922793399</v>
      </c>
      <c r="R492" s="71">
        <v>53.768894658545022</v>
      </c>
      <c r="S492" s="71">
        <v>6.481777815861693</v>
      </c>
      <c r="T492" s="72"/>
      <c r="U492" s="71">
        <v>45312303</v>
      </c>
      <c r="V492" s="71">
        <v>4914</v>
      </c>
      <c r="W492" s="71">
        <v>304</v>
      </c>
      <c r="X492" s="71">
        <v>30417</v>
      </c>
      <c r="Y492" s="71">
        <v>35743</v>
      </c>
      <c r="Z492" s="71">
        <v>29776</v>
      </c>
      <c r="AA492" s="71">
        <v>24967</v>
      </c>
      <c r="AB492" s="71">
        <v>110524</v>
      </c>
      <c r="AC492" s="71">
        <v>9312869.3333333321</v>
      </c>
      <c r="AD492" s="71">
        <v>6.481777815861693</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2252</v>
      </c>
      <c r="B493" s="70">
        <v>189</v>
      </c>
      <c r="C493" s="70">
        <v>2</v>
      </c>
      <c r="D493" s="70">
        <v>12</v>
      </c>
      <c r="E493" s="70">
        <v>2005</v>
      </c>
      <c r="F493" s="70" t="s">
        <v>789</v>
      </c>
      <c r="G493" s="70" t="s">
        <v>2250</v>
      </c>
      <c r="H493" s="70" t="s">
        <v>2251</v>
      </c>
      <c r="I493" s="148"/>
      <c r="J493" s="71">
        <v>2055.4652584359642</v>
      </c>
      <c r="K493" s="71">
        <v>12.585016136020791</v>
      </c>
      <c r="L493" s="71">
        <v>41.954240530961222</v>
      </c>
      <c r="M493" s="71">
        <v>192.09184507573681</v>
      </c>
      <c r="N493" s="71">
        <v>175.07963839426529</v>
      </c>
      <c r="O493" s="71">
        <v>109.99103717645001</v>
      </c>
      <c r="P493" s="71">
        <v>93.704115808709673</v>
      </c>
      <c r="Q493" s="71">
        <v>6.1354547948151401</v>
      </c>
      <c r="R493" s="71">
        <v>42.485151405223597</v>
      </c>
      <c r="S493" s="71">
        <v>16.130717549</v>
      </c>
      <c r="T493" s="72"/>
      <c r="U493" s="71">
        <v>47759107</v>
      </c>
      <c r="V493" s="71">
        <v>4220</v>
      </c>
      <c r="W493" s="71">
        <v>388</v>
      </c>
      <c r="X493" s="71">
        <v>26827</v>
      </c>
      <c r="Y493" s="71">
        <v>42154</v>
      </c>
      <c r="Z493" s="71">
        <v>52352</v>
      </c>
      <c r="AA493" s="71">
        <v>18634</v>
      </c>
      <c r="AB493" s="71">
        <v>104142</v>
      </c>
      <c r="AC493" s="71">
        <v>7512619.333333333</v>
      </c>
      <c r="AD493" s="71">
        <v>16.130717549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2253</v>
      </c>
      <c r="B494" s="70">
        <v>190</v>
      </c>
      <c r="C494" s="70">
        <v>3</v>
      </c>
      <c r="D494" s="70">
        <v>12</v>
      </c>
      <c r="E494" s="70">
        <v>2006</v>
      </c>
      <c r="F494" s="70" t="s">
        <v>790</v>
      </c>
      <c r="G494" s="70" t="s">
        <v>2250</v>
      </c>
      <c r="H494" s="70" t="s">
        <v>2251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2254</v>
      </c>
      <c r="B495" s="70">
        <v>191</v>
      </c>
      <c r="C495" s="70">
        <v>4</v>
      </c>
      <c r="D495" s="70">
        <v>12</v>
      </c>
      <c r="E495" s="70">
        <v>2007</v>
      </c>
      <c r="F495" s="70" t="s">
        <v>791</v>
      </c>
      <c r="G495" s="70" t="s">
        <v>2250</v>
      </c>
      <c r="H495" s="70" t="s">
        <v>2251</v>
      </c>
      <c r="I495" s="148"/>
      <c r="J495" s="71">
        <v>1996.9246364355581</v>
      </c>
      <c r="K495" s="71">
        <v>11.57018990745178</v>
      </c>
      <c r="L495" s="71">
        <v>26.372948175794349</v>
      </c>
      <c r="M495" s="71">
        <v>195.10315572866341</v>
      </c>
      <c r="N495" s="71">
        <v>168.39583995565161</v>
      </c>
      <c r="O495" s="71">
        <v>107.275536481019</v>
      </c>
      <c r="P495" s="71">
        <v>91.401268744530952</v>
      </c>
      <c r="Q495" s="71">
        <v>6.4033656302795796</v>
      </c>
      <c r="R495" s="71">
        <v>42.066215404068508</v>
      </c>
      <c r="S495" s="71">
        <v>8.1537721134499996</v>
      </c>
      <c r="T495" s="72"/>
      <c r="U495" s="71">
        <v>56384965</v>
      </c>
      <c r="V495" s="71">
        <v>3906</v>
      </c>
      <c r="W495" s="71">
        <v>458</v>
      </c>
      <c r="X495" s="71">
        <v>31251</v>
      </c>
      <c r="Y495" s="71">
        <v>42684</v>
      </c>
      <c r="Z495" s="71">
        <v>53079</v>
      </c>
      <c r="AA495" s="71">
        <v>17899</v>
      </c>
      <c r="AB495" s="71">
        <v>102942</v>
      </c>
      <c r="AC495" s="71">
        <v>7651970</v>
      </c>
      <c r="AD495" s="71">
        <v>8.1537721134499996</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2255</v>
      </c>
      <c r="B496" s="70">
        <v>192</v>
      </c>
      <c r="C496" s="70">
        <v>5</v>
      </c>
      <c r="D496" s="70">
        <v>12</v>
      </c>
      <c r="E496" s="70">
        <v>2008</v>
      </c>
      <c r="F496" s="70" t="s">
        <v>792</v>
      </c>
      <c r="G496" s="70" t="s">
        <v>2250</v>
      </c>
      <c r="H496" s="70" t="s">
        <v>2251</v>
      </c>
      <c r="I496" s="148"/>
      <c r="J496" s="71">
        <v>1927.8319014025651</v>
      </c>
      <c r="K496" s="71">
        <v>8.7147124155237083</v>
      </c>
      <c r="L496" s="71">
        <v>23.34701486975808</v>
      </c>
      <c r="M496" s="71">
        <v>196.89933166353109</v>
      </c>
      <c r="N496" s="71">
        <v>182.76870508035211</v>
      </c>
      <c r="O496" s="71">
        <v>104.12029691837149</v>
      </c>
      <c r="P496" s="71">
        <v>88.318305300538015</v>
      </c>
      <c r="Q496" s="71">
        <v>6.2567878675663096</v>
      </c>
      <c r="R496" s="71">
        <v>36.418059351235662</v>
      </c>
      <c r="S496" s="71">
        <v>12.161564495</v>
      </c>
      <c r="T496" s="72"/>
      <c r="U496" s="71">
        <v>61855392</v>
      </c>
      <c r="V496" s="71">
        <v>3906</v>
      </c>
      <c r="W496" s="71">
        <v>458</v>
      </c>
      <c r="X496" s="71">
        <v>31251</v>
      </c>
      <c r="Y496" s="71">
        <v>42792</v>
      </c>
      <c r="Z496" s="71">
        <v>53326</v>
      </c>
      <c r="AA496" s="71">
        <v>17315</v>
      </c>
      <c r="AB496" s="71">
        <v>102240</v>
      </c>
      <c r="AC496" s="71">
        <v>6878870.333333333</v>
      </c>
      <c r="AD496" s="71">
        <v>12.161564495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2256</v>
      </c>
      <c r="B497" s="70">
        <v>193</v>
      </c>
      <c r="C497" s="70">
        <v>6</v>
      </c>
      <c r="D497" s="70">
        <v>12</v>
      </c>
      <c r="E497" s="70">
        <v>2009</v>
      </c>
      <c r="F497" s="70" t="s">
        <v>176</v>
      </c>
      <c r="G497" s="70" t="s">
        <v>2250</v>
      </c>
      <c r="H497" s="70" t="s">
        <v>2251</v>
      </c>
      <c r="I497" s="148"/>
      <c r="J497" s="71">
        <v>1949.765891559259</v>
      </c>
      <c r="K497" s="71">
        <v>10.243347729832889</v>
      </c>
      <c r="L497" s="71">
        <v>24.338767389720768</v>
      </c>
      <c r="M497" s="71">
        <v>181.58080433690631</v>
      </c>
      <c r="N497" s="71">
        <v>170.8355415475009</v>
      </c>
      <c r="O497" s="71">
        <v>105.88014633827309</v>
      </c>
      <c r="P497" s="71">
        <v>83.723466857564077</v>
      </c>
      <c r="Q497" s="71">
        <v>5.9030739124720402</v>
      </c>
      <c r="R497" s="71">
        <v>24.62025843145728</v>
      </c>
      <c r="S497" s="71">
        <v>12.519784357000001</v>
      </c>
      <c r="T497" s="72"/>
      <c r="U497" s="71">
        <v>51756156</v>
      </c>
      <c r="V497" s="71">
        <v>3737</v>
      </c>
      <c r="W497" s="71">
        <v>651</v>
      </c>
      <c r="X497" s="71">
        <v>33136</v>
      </c>
      <c r="Y497" s="71">
        <v>43774</v>
      </c>
      <c r="Z497" s="71">
        <v>53525</v>
      </c>
      <c r="AA497" s="71">
        <v>16851</v>
      </c>
      <c r="AB497" s="71">
        <v>101258</v>
      </c>
      <c r="AC497" s="71">
        <v>4536865.333333333</v>
      </c>
      <c r="AD497" s="71">
        <v>12.519784357000001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14.8</v>
      </c>
      <c r="BI497" s="71">
        <v>0</v>
      </c>
      <c r="BJ497" s="71">
        <v>547.32100000000003</v>
      </c>
      <c r="BK497" s="71">
        <v>0</v>
      </c>
      <c r="BL497" s="71">
        <v>20.491999999999997</v>
      </c>
      <c r="BM497" s="71">
        <v>0</v>
      </c>
      <c r="BN497" s="72"/>
      <c r="BO497" s="71">
        <v>1</v>
      </c>
      <c r="BP497" s="71">
        <v>0</v>
      </c>
      <c r="BQ497" s="71">
        <v>17</v>
      </c>
      <c r="BR497" s="71">
        <v>0</v>
      </c>
      <c r="BS497" s="71">
        <v>4</v>
      </c>
      <c r="BT497" s="71">
        <v>0</v>
      </c>
      <c r="BU497"/>
      <c r="BV497" s="70">
        <v>498.14600000000002</v>
      </c>
      <c r="BW497" s="70">
        <v>0</v>
      </c>
      <c r="BX497" s="70">
        <v>0</v>
      </c>
      <c r="BY497" s="70">
        <v>0</v>
      </c>
      <c r="BZ497" s="70">
        <v>0</v>
      </c>
      <c r="CA497" s="70">
        <v>84.466999999999999</v>
      </c>
      <c r="CB497" s="70">
        <v>0</v>
      </c>
      <c r="CC497" s="70">
        <v>0</v>
      </c>
      <c r="CD497" s="70">
        <v>0</v>
      </c>
    </row>
    <row r="498" spans="1:82">
      <c r="A498" s="70" t="s">
        <v>2257</v>
      </c>
      <c r="B498" s="70">
        <v>194</v>
      </c>
      <c r="C498" s="70">
        <v>7</v>
      </c>
      <c r="D498" s="70">
        <v>12</v>
      </c>
      <c r="E498" s="70">
        <v>2010</v>
      </c>
      <c r="F498" s="70" t="s">
        <v>177</v>
      </c>
      <c r="G498" s="70" t="s">
        <v>2250</v>
      </c>
      <c r="H498" s="70" t="s">
        <v>2251</v>
      </c>
      <c r="I498" s="148"/>
      <c r="J498" s="71">
        <v>1869.3350942485699</v>
      </c>
      <c r="K498" s="71">
        <v>8.9148282806563053</v>
      </c>
      <c r="L498" s="71">
        <v>24.02779989020582</v>
      </c>
      <c r="M498" s="71">
        <v>207.2716427048089</v>
      </c>
      <c r="N498" s="71">
        <v>211.89302825647491</v>
      </c>
      <c r="O498" s="71">
        <v>105.69561230377241</v>
      </c>
      <c r="P498" s="71">
        <v>83.712417520957956</v>
      </c>
      <c r="Q498" s="71">
        <v>6.1109091210971398</v>
      </c>
      <c r="R498" s="71">
        <v>34.837234688652387</v>
      </c>
      <c r="S498" s="71">
        <v>11.4915461786</v>
      </c>
      <c r="T498" s="72"/>
      <c r="U498" s="71">
        <v>49953707</v>
      </c>
      <c r="V498" s="71">
        <v>3737</v>
      </c>
      <c r="W498" s="71">
        <v>651</v>
      </c>
      <c r="X498" s="71">
        <v>33136</v>
      </c>
      <c r="Y498" s="71">
        <v>42798</v>
      </c>
      <c r="Z498" s="71">
        <v>53680</v>
      </c>
      <c r="AA498" s="71">
        <v>16428</v>
      </c>
      <c r="AB498" s="71">
        <v>100444</v>
      </c>
      <c r="AC498" s="71">
        <v>6083576.333333333</v>
      </c>
      <c r="AD498" s="71">
        <v>11.4915461786</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15.1</v>
      </c>
      <c r="BI498" s="71">
        <v>0</v>
      </c>
      <c r="BJ498" s="71">
        <v>532.87</v>
      </c>
      <c r="BK498" s="71">
        <v>0</v>
      </c>
      <c r="BL498" s="71">
        <v>17.298000000000002</v>
      </c>
      <c r="BM498" s="71">
        <v>0</v>
      </c>
      <c r="BN498" s="72"/>
      <c r="BO498" s="71">
        <v>1</v>
      </c>
      <c r="BP498" s="71">
        <v>0</v>
      </c>
      <c r="BQ498" s="71">
        <v>18</v>
      </c>
      <c r="BR498" s="71">
        <v>0</v>
      </c>
      <c r="BS498" s="71">
        <v>4</v>
      </c>
      <c r="BT498" s="71">
        <v>0</v>
      </c>
      <c r="BU498"/>
      <c r="BV498" s="70">
        <v>441.86399999999998</v>
      </c>
      <c r="BW498" s="70">
        <v>0</v>
      </c>
      <c r="BX498" s="70">
        <v>0</v>
      </c>
      <c r="BY498" s="70">
        <v>0</v>
      </c>
      <c r="BZ498" s="70">
        <v>0</v>
      </c>
      <c r="CA498" s="70">
        <v>123.404</v>
      </c>
      <c r="CB498" s="70">
        <v>0</v>
      </c>
      <c r="CC498" s="70">
        <v>0</v>
      </c>
      <c r="CD498" s="70">
        <v>0</v>
      </c>
    </row>
    <row r="499" spans="1:82">
      <c r="A499" s="70" t="s">
        <v>2258</v>
      </c>
      <c r="B499" s="70">
        <v>195</v>
      </c>
      <c r="C499" s="70">
        <v>8</v>
      </c>
      <c r="D499" s="70">
        <v>12</v>
      </c>
      <c r="E499" s="70">
        <v>2011</v>
      </c>
      <c r="F499" s="70" t="s">
        <v>178</v>
      </c>
      <c r="G499" s="70" t="s">
        <v>2250</v>
      </c>
      <c r="H499" s="70" t="s">
        <v>2251</v>
      </c>
      <c r="I499" s="148"/>
      <c r="J499" s="71">
        <v>1355.8991416081849</v>
      </c>
      <c r="K499" s="71">
        <v>10.0781254437636</v>
      </c>
      <c r="L499" s="71">
        <v>26.17647312559626</v>
      </c>
      <c r="M499" s="71">
        <v>194.17696444927441</v>
      </c>
      <c r="N499" s="71">
        <v>193.96804023463679</v>
      </c>
      <c r="O499" s="71">
        <v>103.99357737304801</v>
      </c>
      <c r="P499" s="71">
        <v>80.348108295042792</v>
      </c>
      <c r="Q499" s="71">
        <v>6.9921597371480004</v>
      </c>
      <c r="R499" s="71">
        <v>34.37940152408683</v>
      </c>
      <c r="S499" s="71">
        <v>9.8408499270399989</v>
      </c>
      <c r="T499" s="72"/>
      <c r="U499" s="71">
        <v>37382667</v>
      </c>
      <c r="V499" s="71">
        <v>3737</v>
      </c>
      <c r="W499" s="71">
        <v>651</v>
      </c>
      <c r="X499" s="71">
        <v>33136</v>
      </c>
      <c r="Y499" s="71">
        <v>42772</v>
      </c>
      <c r="Z499" s="71">
        <v>53963</v>
      </c>
      <c r="AA499" s="71">
        <v>16237</v>
      </c>
      <c r="AB499" s="71">
        <v>99636</v>
      </c>
      <c r="AC499" s="71">
        <v>5993696.333333333</v>
      </c>
      <c r="AD499" s="71">
        <v>9.8408499270399989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16.161999999999999</v>
      </c>
      <c r="BI499" s="71">
        <v>0</v>
      </c>
      <c r="BJ499" s="71">
        <v>627.88800000000003</v>
      </c>
      <c r="BK499" s="71">
        <v>0</v>
      </c>
      <c r="BL499" s="71">
        <v>28.253999999999998</v>
      </c>
      <c r="BM499" s="71">
        <v>0</v>
      </c>
      <c r="BN499" s="72"/>
      <c r="BO499" s="71">
        <v>1</v>
      </c>
      <c r="BP499" s="71">
        <v>0</v>
      </c>
      <c r="BQ499" s="71">
        <v>19</v>
      </c>
      <c r="BR499" s="71">
        <v>0</v>
      </c>
      <c r="BS499" s="71">
        <v>4</v>
      </c>
      <c r="BT499" s="71">
        <v>0</v>
      </c>
      <c r="BU499"/>
      <c r="BV499" s="70">
        <v>524.125</v>
      </c>
      <c r="BW499" s="70">
        <v>0</v>
      </c>
      <c r="BX499" s="70">
        <v>15.333</v>
      </c>
      <c r="BY499" s="70">
        <v>0</v>
      </c>
      <c r="BZ499" s="70">
        <v>0</v>
      </c>
      <c r="CA499" s="70">
        <v>132.846</v>
      </c>
      <c r="CB499" s="70">
        <v>0</v>
      </c>
      <c r="CC499" s="70">
        <v>0</v>
      </c>
      <c r="CD499" s="70">
        <v>0</v>
      </c>
    </row>
    <row r="500" spans="1:82">
      <c r="A500" s="70" t="s">
        <v>2259</v>
      </c>
      <c r="B500" s="70">
        <v>196</v>
      </c>
      <c r="C500" s="70">
        <v>9</v>
      </c>
      <c r="D500" s="70">
        <v>12</v>
      </c>
      <c r="E500" s="70">
        <v>2012</v>
      </c>
      <c r="F500" s="70" t="s">
        <v>179</v>
      </c>
      <c r="G500" s="70" t="s">
        <v>2250</v>
      </c>
      <c r="H500" s="70" t="s">
        <v>2251</v>
      </c>
      <c r="I500" s="148"/>
      <c r="J500" s="71">
        <v>1462.6644448068989</v>
      </c>
      <c r="K500" s="71">
        <v>9.3386777674117312</v>
      </c>
      <c r="L500" s="71">
        <v>27.075907400503532</v>
      </c>
      <c r="M500" s="71">
        <v>212.91314509106579</v>
      </c>
      <c r="N500" s="71">
        <v>189.93112238035181</v>
      </c>
      <c r="O500" s="71">
        <v>103.62645914725451</v>
      </c>
      <c r="P500" s="71">
        <v>79.456587347577099</v>
      </c>
      <c r="Q500" s="71">
        <v>7.6178845424178796</v>
      </c>
      <c r="R500" s="71">
        <v>20.890939552099841</v>
      </c>
      <c r="S500" s="71">
        <v>12.699237480160001</v>
      </c>
      <c r="T500" s="72"/>
      <c r="U500" s="71">
        <v>38079228</v>
      </c>
      <c r="V500" s="71">
        <v>3737</v>
      </c>
      <c r="W500" s="71">
        <v>651</v>
      </c>
      <c r="X500" s="71">
        <v>33136</v>
      </c>
      <c r="Y500" s="71">
        <v>43557</v>
      </c>
      <c r="Z500" s="71">
        <v>54199</v>
      </c>
      <c r="AA500" s="71">
        <v>15966</v>
      </c>
      <c r="AB500" s="71">
        <v>99912</v>
      </c>
      <c r="AC500" s="71">
        <v>3547787.333333333</v>
      </c>
      <c r="AD500" s="71">
        <v>12.699237480160001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16.187999999999999</v>
      </c>
      <c r="BI500" s="71">
        <v>0</v>
      </c>
      <c r="BJ500" s="71">
        <v>411.86500000000001</v>
      </c>
      <c r="BK500" s="71">
        <v>0</v>
      </c>
      <c r="BL500" s="71">
        <v>28.087</v>
      </c>
      <c r="BM500" s="71">
        <v>0</v>
      </c>
      <c r="BN500" s="72"/>
      <c r="BO500" s="71">
        <v>1</v>
      </c>
      <c r="BP500" s="71">
        <v>0</v>
      </c>
      <c r="BQ500" s="71">
        <v>16</v>
      </c>
      <c r="BR500" s="71">
        <v>0</v>
      </c>
      <c r="BS500" s="71">
        <v>4</v>
      </c>
      <c r="BT500" s="71">
        <v>0</v>
      </c>
      <c r="BU500"/>
      <c r="BV500" s="70">
        <v>328.92599999999999</v>
      </c>
      <c r="BW500" s="70">
        <v>0</v>
      </c>
      <c r="BX500" s="70">
        <v>16.977</v>
      </c>
      <c r="BY500" s="70">
        <v>0</v>
      </c>
      <c r="BZ500" s="70">
        <v>0</v>
      </c>
      <c r="CA500" s="70">
        <v>110.23699999999999</v>
      </c>
      <c r="CB500" s="70">
        <v>0</v>
      </c>
      <c r="CC500" s="70">
        <v>0</v>
      </c>
      <c r="CD500" s="70">
        <v>0</v>
      </c>
    </row>
    <row r="501" spans="1:82">
      <c r="A501" s="70" t="s">
        <v>2260</v>
      </c>
      <c r="B501" s="70">
        <v>197</v>
      </c>
      <c r="C501" s="70">
        <v>10</v>
      </c>
      <c r="D501" s="70">
        <v>12</v>
      </c>
      <c r="E501" s="70">
        <v>2013</v>
      </c>
      <c r="F501" s="70" t="s">
        <v>180</v>
      </c>
      <c r="G501" s="1064" t="s">
        <v>2250</v>
      </c>
      <c r="H501" s="70" t="s">
        <v>2251</v>
      </c>
      <c r="I501" s="148"/>
      <c r="J501" s="71">
        <v>1449.6588435972151</v>
      </c>
      <c r="K501" s="71">
        <v>7.5763330927371184</v>
      </c>
      <c r="L501" s="71">
        <v>24.426199094159681</v>
      </c>
      <c r="M501" s="71">
        <v>208.05078883844459</v>
      </c>
      <c r="N501" s="71">
        <v>183.99185521298119</v>
      </c>
      <c r="O501" s="71">
        <v>100.12906967332653</v>
      </c>
      <c r="P501" s="71">
        <v>78.926749934219814</v>
      </c>
      <c r="Q501" s="71">
        <v>7.6941818665120101</v>
      </c>
      <c r="R501" s="71">
        <v>19.965163792159391</v>
      </c>
      <c r="S501" s="71">
        <v>11.429774160559999</v>
      </c>
      <c r="T501" s="72"/>
      <c r="U501" s="71">
        <v>37762515</v>
      </c>
      <c r="V501" s="71">
        <v>3737</v>
      </c>
      <c r="W501" s="71">
        <v>651</v>
      </c>
      <c r="X501" s="71">
        <v>33136</v>
      </c>
      <c r="Y501" s="71">
        <v>43726</v>
      </c>
      <c r="Z501" s="71">
        <v>54708</v>
      </c>
      <c r="AA501" s="71">
        <v>15800</v>
      </c>
      <c r="AB501" s="71">
        <v>99466</v>
      </c>
      <c r="AC501" s="71">
        <v>3309661.333333333</v>
      </c>
      <c r="AD501" s="71">
        <v>11.429774160559999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16.13</v>
      </c>
      <c r="BI501" s="71">
        <v>0</v>
      </c>
      <c r="BJ501" s="71">
        <v>516.75400000000002</v>
      </c>
      <c r="BK501" s="71">
        <v>0</v>
      </c>
      <c r="BL501" s="71">
        <v>26.994999999999997</v>
      </c>
      <c r="BM501" s="71">
        <v>0</v>
      </c>
      <c r="BN501" s="72"/>
      <c r="BO501" s="71">
        <v>1</v>
      </c>
      <c r="BP501" s="71">
        <v>0</v>
      </c>
      <c r="BQ501" s="71">
        <v>18</v>
      </c>
      <c r="BR501" s="71">
        <v>0</v>
      </c>
      <c r="BS501" s="71">
        <v>4</v>
      </c>
      <c r="BT501" s="71">
        <v>0</v>
      </c>
      <c r="BU501"/>
      <c r="BV501" s="70">
        <v>440.94400000000002</v>
      </c>
      <c r="BW501" s="70">
        <v>0</v>
      </c>
      <c r="BX501" s="70">
        <v>30.02</v>
      </c>
      <c r="BY501" s="70">
        <v>0</v>
      </c>
      <c r="BZ501" s="70">
        <v>0</v>
      </c>
      <c r="CA501" s="70">
        <v>88.915000000000006</v>
      </c>
      <c r="CB501" s="70">
        <v>0</v>
      </c>
      <c r="CC501" s="70">
        <v>0</v>
      </c>
      <c r="CD501" s="70">
        <v>0</v>
      </c>
    </row>
    <row r="502" spans="1:82">
      <c r="A502" s="70" t="s">
        <v>2261</v>
      </c>
      <c r="B502" s="70">
        <v>198</v>
      </c>
      <c r="C502" s="70">
        <v>11</v>
      </c>
      <c r="D502" s="70">
        <v>12</v>
      </c>
      <c r="E502" s="70">
        <v>2014</v>
      </c>
      <c r="F502" s="70" t="s">
        <v>181</v>
      </c>
      <c r="G502" s="1064" t="s">
        <v>2250</v>
      </c>
      <c r="H502" s="70" t="s">
        <v>2251</v>
      </c>
      <c r="I502" s="148"/>
      <c r="J502" s="71">
        <v>1389.7689238308251</v>
      </c>
      <c r="K502" s="71">
        <v>6.7258797900126988</v>
      </c>
      <c r="L502" s="71">
        <v>19.069502543821411</v>
      </c>
      <c r="M502" s="71">
        <v>192.61289905965651</v>
      </c>
      <c r="N502" s="71">
        <v>175.86601999704661</v>
      </c>
      <c r="O502" s="71">
        <v>95.941596707172195</v>
      </c>
      <c r="P502" s="71">
        <v>78.864994194461303</v>
      </c>
      <c r="Q502" s="71">
        <v>7.3275594114025999</v>
      </c>
      <c r="R502" s="71">
        <v>16.571838250561669</v>
      </c>
      <c r="S502" s="71">
        <v>9.1665761012799987</v>
      </c>
      <c r="T502" s="72"/>
      <c r="U502" s="71">
        <v>40652302</v>
      </c>
      <c r="V502" s="71">
        <v>2744</v>
      </c>
      <c r="W502" s="71">
        <v>732</v>
      </c>
      <c r="X502" s="71">
        <v>31924</v>
      </c>
      <c r="Y502" s="71">
        <v>43879</v>
      </c>
      <c r="Z502" s="71">
        <v>55210</v>
      </c>
      <c r="AA502" s="71">
        <v>15706</v>
      </c>
      <c r="AB502" s="71">
        <v>98731</v>
      </c>
      <c r="AC502" s="71">
        <v>2755781.666666667</v>
      </c>
      <c r="AD502" s="71">
        <v>9.1665761012799987</v>
      </c>
      <c r="AE502" s="72"/>
      <c r="AF502" s="71"/>
      <c r="AG502" s="71"/>
      <c r="AH502" s="71"/>
      <c r="AI502" s="71"/>
      <c r="AJ502" s="71"/>
      <c r="AK502" s="71"/>
      <c r="AL502" s="71"/>
      <c r="AM502" s="71"/>
      <c r="AN502" s="71"/>
      <c r="AO502" s="71"/>
      <c r="AP502" s="71"/>
      <c r="AQ502" s="72"/>
      <c r="AR502" s="71">
        <v>2269</v>
      </c>
      <c r="AS502" s="71">
        <v>423</v>
      </c>
      <c r="AT502" s="71">
        <v>0</v>
      </c>
      <c r="AU502" s="71">
        <v>0</v>
      </c>
      <c r="AV502" s="71">
        <v>0</v>
      </c>
      <c r="AW502" s="71">
        <v>0</v>
      </c>
      <c r="AX502" s="71"/>
      <c r="AY502" s="72"/>
      <c r="AZ502" s="71">
        <v>9615.2989999999991</v>
      </c>
      <c r="BA502" s="71">
        <v>20883.919999999998</v>
      </c>
      <c r="BB502" s="71">
        <v>0</v>
      </c>
      <c r="BC502" s="71">
        <v>0</v>
      </c>
      <c r="BD502" s="71">
        <v>0</v>
      </c>
      <c r="BE502" s="71">
        <v>0</v>
      </c>
      <c r="BF502" s="71"/>
      <c r="BG502" s="72"/>
      <c r="BH502" s="71">
        <v>15.33</v>
      </c>
      <c r="BI502" s="71">
        <v>0</v>
      </c>
      <c r="BJ502" s="71">
        <v>503.49</v>
      </c>
      <c r="BK502" s="71">
        <v>0</v>
      </c>
      <c r="BL502" s="71">
        <v>29.301000000000002</v>
      </c>
      <c r="BM502" s="71">
        <v>0</v>
      </c>
      <c r="BN502" s="72"/>
      <c r="BO502" s="71">
        <v>1</v>
      </c>
      <c r="BP502" s="71">
        <v>0</v>
      </c>
      <c r="BQ502" s="71">
        <v>17</v>
      </c>
      <c r="BR502" s="71">
        <v>0</v>
      </c>
      <c r="BS502" s="71">
        <v>5</v>
      </c>
      <c r="BT502" s="71">
        <v>0</v>
      </c>
      <c r="BU502"/>
      <c r="BV502" s="70">
        <v>435.197</v>
      </c>
      <c r="BW502" s="70">
        <v>0</v>
      </c>
      <c r="BX502" s="70">
        <v>28.439</v>
      </c>
      <c r="BY502" s="70">
        <v>0</v>
      </c>
      <c r="BZ502" s="70">
        <v>0</v>
      </c>
      <c r="CA502" s="70">
        <v>84.484999999999999</v>
      </c>
      <c r="CB502" s="70">
        <v>0</v>
      </c>
      <c r="CC502" s="70">
        <v>0</v>
      </c>
      <c r="CD502" s="70">
        <v>0</v>
      </c>
    </row>
    <row r="503" spans="1:82">
      <c r="A503" s="70" t="s">
        <v>2262</v>
      </c>
      <c r="B503" s="70">
        <v>199</v>
      </c>
      <c r="C503" s="70">
        <v>12</v>
      </c>
      <c r="D503" s="70">
        <v>12</v>
      </c>
      <c r="E503" s="70">
        <v>2015</v>
      </c>
      <c r="F503" s="70" t="s">
        <v>182</v>
      </c>
      <c r="G503" s="70" t="s">
        <v>2250</v>
      </c>
      <c r="H503" s="70" t="s">
        <v>2251</v>
      </c>
      <c r="I503" s="148"/>
      <c r="J503" s="71">
        <v>1217.6307620622599</v>
      </c>
      <c r="K503" s="71">
        <v>6.4734563782717869</v>
      </c>
      <c r="L503" s="71">
        <v>20.382837805993571</v>
      </c>
      <c r="M503" s="71">
        <v>186.30785661669941</v>
      </c>
      <c r="N503" s="71">
        <v>161.71281819346859</v>
      </c>
      <c r="O503" s="71">
        <v>94.65528649819305</v>
      </c>
      <c r="P503" s="71">
        <v>77.329257956211237</v>
      </c>
      <c r="Q503" s="71">
        <v>7.11079857003039</v>
      </c>
      <c r="R503" s="71">
        <v>16.677430768524815</v>
      </c>
      <c r="S503" s="71">
        <v>12.226870059199999</v>
      </c>
      <c r="T503" s="72"/>
      <c r="U503" s="71">
        <v>38946024</v>
      </c>
      <c r="V503" s="71">
        <v>2744</v>
      </c>
      <c r="W503" s="71">
        <v>732</v>
      </c>
      <c r="X503" s="71">
        <v>31924</v>
      </c>
      <c r="Y503" s="71">
        <v>43982</v>
      </c>
      <c r="Z503" s="71">
        <v>54994</v>
      </c>
      <c r="AA503" s="71">
        <v>15388</v>
      </c>
      <c r="AB503" s="71">
        <v>97872</v>
      </c>
      <c r="AC503" s="71">
        <v>2850734.666666667</v>
      </c>
      <c r="AD503" s="71">
        <v>12.226870059199999</v>
      </c>
      <c r="AE503" s="72"/>
      <c r="AF503" s="71">
        <v>343388044.96377331</v>
      </c>
      <c r="AG503" s="71">
        <v>4540478.129037681</v>
      </c>
      <c r="AH503" s="71">
        <v>4462783.5104421685</v>
      </c>
      <c r="AI503" s="71">
        <v>205062698.2826544</v>
      </c>
      <c r="AJ503" s="71">
        <v>199163924.1747551</v>
      </c>
      <c r="AK503" s="71">
        <v>0</v>
      </c>
      <c r="AL503" s="71">
        <v>0</v>
      </c>
      <c r="AM503" s="71">
        <v>13412947.04240137</v>
      </c>
      <c r="AN503" s="71">
        <v>0</v>
      </c>
      <c r="AO503" s="71">
        <v>0</v>
      </c>
      <c r="AP503" s="71">
        <v>770030876.10306406</v>
      </c>
      <c r="AQ503" s="72"/>
      <c r="AR503" s="71">
        <v>2422</v>
      </c>
      <c r="AS503" s="71">
        <v>614</v>
      </c>
      <c r="AT503" s="71">
        <v>0</v>
      </c>
      <c r="AU503" s="71">
        <v>0</v>
      </c>
      <c r="AV503" s="71">
        <v>0</v>
      </c>
      <c r="AW503" s="71">
        <v>0</v>
      </c>
      <c r="AX503" s="71"/>
      <c r="AY503" s="72"/>
      <c r="AZ503" s="71">
        <v>10453.555</v>
      </c>
      <c r="BA503" s="71">
        <v>37560.92</v>
      </c>
      <c r="BB503" s="71">
        <v>0</v>
      </c>
      <c r="BC503" s="71">
        <v>0</v>
      </c>
      <c r="BD503" s="71">
        <v>0</v>
      </c>
      <c r="BE503" s="71">
        <v>0</v>
      </c>
      <c r="BF503" s="71"/>
      <c r="BG503" s="72"/>
      <c r="BH503" s="71">
        <v>13.95</v>
      </c>
      <c r="BI503" s="71">
        <v>0</v>
      </c>
      <c r="BJ503" s="71">
        <v>541.16899999999998</v>
      </c>
      <c r="BK503" s="71">
        <v>0</v>
      </c>
      <c r="BL503" s="71">
        <v>25.777999999999999</v>
      </c>
      <c r="BM503" s="71">
        <v>0</v>
      </c>
      <c r="BN503" s="72"/>
      <c r="BO503" s="71">
        <v>1</v>
      </c>
      <c r="BP503" s="71">
        <v>0</v>
      </c>
      <c r="BQ503" s="71">
        <v>20</v>
      </c>
      <c r="BR503" s="71">
        <v>0</v>
      </c>
      <c r="BS503" s="71">
        <v>4</v>
      </c>
      <c r="BT503" s="71">
        <v>0</v>
      </c>
      <c r="BU503"/>
      <c r="BV503" s="70">
        <v>447.35500000000002</v>
      </c>
      <c r="BW503" s="70">
        <v>0</v>
      </c>
      <c r="BX503" s="70">
        <v>27.652000000000001</v>
      </c>
      <c r="BY503" s="70">
        <v>0</v>
      </c>
      <c r="BZ503" s="70">
        <v>0</v>
      </c>
      <c r="CA503" s="70">
        <v>105.89</v>
      </c>
      <c r="CB503" s="70">
        <v>0</v>
      </c>
      <c r="CC503" s="70">
        <v>0</v>
      </c>
      <c r="CD503" s="70">
        <v>0</v>
      </c>
    </row>
    <row r="504" spans="1:82">
      <c r="A504" s="70" t="s">
        <v>2263</v>
      </c>
      <c r="B504" s="70">
        <v>200</v>
      </c>
      <c r="C504" s="70">
        <v>13</v>
      </c>
      <c r="D504" s="70">
        <v>12</v>
      </c>
      <c r="E504" s="70">
        <v>2016</v>
      </c>
      <c r="F504" s="70" t="s">
        <v>155</v>
      </c>
      <c r="G504" s="70" t="s">
        <v>2250</v>
      </c>
      <c r="H504" s="70" t="s">
        <v>2251</v>
      </c>
      <c r="I504" s="148"/>
      <c r="J504" s="71">
        <v>1157.6398852627269</v>
      </c>
      <c r="K504" s="71">
        <v>6.3362027893462427</v>
      </c>
      <c r="L504" s="71">
        <v>21.047171686700683</v>
      </c>
      <c r="M504" s="71">
        <v>163.74387794026251</v>
      </c>
      <c r="N504" s="71">
        <v>156.31066995953361</v>
      </c>
      <c r="O504" s="71">
        <v>94.21826403405656</v>
      </c>
      <c r="P504" s="71">
        <v>74.970079442556894</v>
      </c>
      <c r="Q504" s="71">
        <v>6.8519423898273519</v>
      </c>
      <c r="R504" s="71">
        <v>15.065951683447295</v>
      </c>
      <c r="S504" s="71">
        <v>10.417813981550001</v>
      </c>
      <c r="T504" s="72"/>
      <c r="U504" s="71">
        <v>34926202</v>
      </c>
      <c r="V504" s="71">
        <v>2744</v>
      </c>
      <c r="W504" s="71">
        <v>732</v>
      </c>
      <c r="X504" s="71">
        <v>31924</v>
      </c>
      <c r="Y504" s="71">
        <v>44076</v>
      </c>
      <c r="Z504" s="71">
        <v>55413</v>
      </c>
      <c r="AA504" s="71">
        <v>15430</v>
      </c>
      <c r="AB504" s="71">
        <v>97009</v>
      </c>
      <c r="AC504" s="71">
        <v>2573116.246138006</v>
      </c>
      <c r="AD504" s="71">
        <v>10.417813981549999</v>
      </c>
      <c r="AE504" s="72"/>
      <c r="AF504" s="71">
        <v>321060434.56543022</v>
      </c>
      <c r="AG504" s="71">
        <v>4232474.6332423547</v>
      </c>
      <c r="AH504" s="71">
        <v>4203234.3346455656</v>
      </c>
      <c r="AI504" s="71">
        <v>191419375.0605472</v>
      </c>
      <c r="AJ504" s="71">
        <v>189298506.74136919</v>
      </c>
      <c r="AK504" s="71">
        <v>0</v>
      </c>
      <c r="AL504" s="71">
        <v>0</v>
      </c>
      <c r="AM504" s="71">
        <v>13305005.1717385</v>
      </c>
      <c r="AN504" s="71">
        <v>0</v>
      </c>
      <c r="AO504" s="71">
        <v>0</v>
      </c>
      <c r="AP504" s="71">
        <v>723519030.50697315</v>
      </c>
      <c r="AQ504" s="72"/>
      <c r="AR504" s="71">
        <v>2579</v>
      </c>
      <c r="AS504" s="71">
        <v>757</v>
      </c>
      <c r="AT504" s="71">
        <v>0</v>
      </c>
      <c r="AU504" s="71">
        <v>0</v>
      </c>
      <c r="AV504" s="71">
        <v>0</v>
      </c>
      <c r="AW504" s="71">
        <v>0</v>
      </c>
      <c r="AX504" s="71"/>
      <c r="AY504" s="72"/>
      <c r="AZ504" s="71">
        <v>11293.895</v>
      </c>
      <c r="BA504" s="71">
        <v>49286.32</v>
      </c>
      <c r="BB504" s="71">
        <v>0</v>
      </c>
      <c r="BC504" s="71">
        <v>0</v>
      </c>
      <c r="BD504" s="71">
        <v>0</v>
      </c>
      <c r="BE504" s="71">
        <v>0</v>
      </c>
      <c r="BF504" s="71"/>
      <c r="BG504" s="72"/>
      <c r="BH504" s="71">
        <v>15.03</v>
      </c>
      <c r="BI504" s="71">
        <v>0</v>
      </c>
      <c r="BJ504" s="71">
        <v>484.29500000000002</v>
      </c>
      <c r="BK504" s="71">
        <v>0</v>
      </c>
      <c r="BL504" s="71">
        <v>25.765999999999998</v>
      </c>
      <c r="BM504" s="71">
        <v>0</v>
      </c>
      <c r="BN504" s="72"/>
      <c r="BO504" s="71">
        <v>1</v>
      </c>
      <c r="BP504" s="71">
        <v>0</v>
      </c>
      <c r="BQ504" s="71">
        <v>20</v>
      </c>
      <c r="BR504" s="71">
        <v>0</v>
      </c>
      <c r="BS504" s="71">
        <v>4</v>
      </c>
      <c r="BT504" s="71">
        <v>0</v>
      </c>
      <c r="BU504"/>
      <c r="BV504" s="70">
        <v>410.62</v>
      </c>
      <c r="BW504" s="70">
        <v>0</v>
      </c>
      <c r="BX504" s="70">
        <v>14.173</v>
      </c>
      <c r="BY504" s="70">
        <v>0</v>
      </c>
      <c r="BZ504" s="70">
        <v>0</v>
      </c>
      <c r="CA504" s="70">
        <v>100.298</v>
      </c>
      <c r="CB504" s="70">
        <v>0</v>
      </c>
      <c r="CC504" s="70">
        <v>0</v>
      </c>
      <c r="CD504" s="70">
        <v>0</v>
      </c>
    </row>
    <row r="505" spans="1:82">
      <c r="A505" s="70" t="s">
        <v>2264</v>
      </c>
      <c r="B505" s="70">
        <v>201</v>
      </c>
      <c r="C505" s="70">
        <v>14</v>
      </c>
      <c r="D505" s="70">
        <v>12</v>
      </c>
      <c r="E505" s="70">
        <v>2017</v>
      </c>
      <c r="F505" s="70" t="s">
        <v>156</v>
      </c>
      <c r="G505" s="70" t="s">
        <v>2250</v>
      </c>
      <c r="H505" s="70" t="s">
        <v>2251</v>
      </c>
      <c r="I505" s="148"/>
      <c r="J505" s="71">
        <v>1248.9680840697813</v>
      </c>
      <c r="K505" s="71">
        <v>6.4128328684466025</v>
      </c>
      <c r="L505" s="71">
        <v>19.98590676750278</v>
      </c>
      <c r="M505" s="71">
        <v>162.39016783696908</v>
      </c>
      <c r="N505" s="71">
        <v>154.36953103681762</v>
      </c>
      <c r="O505" s="71">
        <v>92.466760448042194</v>
      </c>
      <c r="P505" s="71">
        <v>73.18679802675986</v>
      </c>
      <c r="Q505" s="71">
        <v>6.5356845819017302</v>
      </c>
      <c r="R505" s="71">
        <v>13.890843069818173</v>
      </c>
      <c r="S505" s="71">
        <v>9.3070505372000003</v>
      </c>
      <c r="T505" s="72"/>
      <c r="U505" s="71">
        <v>39439273</v>
      </c>
      <c r="V505" s="71">
        <v>2744</v>
      </c>
      <c r="W505" s="71">
        <v>732</v>
      </c>
      <c r="X505" s="71">
        <v>31924</v>
      </c>
      <c r="Y505" s="71">
        <v>43830</v>
      </c>
      <c r="Z505" s="71">
        <v>55285</v>
      </c>
      <c r="AA505" s="71">
        <v>15159</v>
      </c>
      <c r="AB505" s="71">
        <v>95687</v>
      </c>
      <c r="AC505" s="71">
        <v>2419493</v>
      </c>
      <c r="AD505" s="71">
        <v>9.3070505372000003</v>
      </c>
      <c r="AE505" s="72"/>
      <c r="AF505" s="71">
        <v>352237696.70424008</v>
      </c>
      <c r="AG505" s="71">
        <v>4353972.6385475481</v>
      </c>
      <c r="AH505" s="71">
        <v>4964267.1230334034</v>
      </c>
      <c r="AI505" s="71">
        <v>195699257.07353461</v>
      </c>
      <c r="AJ505" s="71">
        <v>196772015.6662237</v>
      </c>
      <c r="AK505" s="71">
        <v>0</v>
      </c>
      <c r="AL505" s="71">
        <v>0</v>
      </c>
      <c r="AM505" s="71">
        <v>13144224.85472028</v>
      </c>
      <c r="AN505" s="71">
        <v>0</v>
      </c>
      <c r="AO505" s="71">
        <v>0</v>
      </c>
      <c r="AP505" s="71">
        <v>767171434.06029952</v>
      </c>
      <c r="AQ505" s="72"/>
      <c r="AR505" s="71">
        <v>2711</v>
      </c>
      <c r="AS505" s="71">
        <v>845</v>
      </c>
      <c r="AT505" s="71">
        <v>0</v>
      </c>
      <c r="AU505" s="71">
        <v>0</v>
      </c>
      <c r="AV505" s="71">
        <v>0</v>
      </c>
      <c r="AW505" s="71">
        <v>0</v>
      </c>
      <c r="AX505" s="71"/>
      <c r="AY505" s="72"/>
      <c r="AZ505" s="71">
        <v>11994.784</v>
      </c>
      <c r="BA505" s="71">
        <v>54756.82</v>
      </c>
      <c r="BB505" s="71">
        <v>0</v>
      </c>
      <c r="BC505" s="71">
        <v>0</v>
      </c>
      <c r="BD505" s="71">
        <v>0</v>
      </c>
      <c r="BE505" s="71">
        <v>0</v>
      </c>
      <c r="BF505" s="71"/>
      <c r="BG505" s="72"/>
      <c r="BH505" s="71">
        <v>14.135999999999999</v>
      </c>
      <c r="BI505" s="71">
        <v>0</v>
      </c>
      <c r="BJ505" s="71">
        <v>444.73200000000003</v>
      </c>
      <c r="BK505" s="71">
        <v>0</v>
      </c>
      <c r="BL505" s="71">
        <v>24.758000000000003</v>
      </c>
      <c r="BM505" s="71">
        <v>0</v>
      </c>
      <c r="BN505" s="72"/>
      <c r="BO505" s="71">
        <v>1</v>
      </c>
      <c r="BP505" s="71">
        <v>0</v>
      </c>
      <c r="BQ505" s="71">
        <v>18</v>
      </c>
      <c r="BR505" s="71">
        <v>0</v>
      </c>
      <c r="BS505" s="71">
        <v>4</v>
      </c>
      <c r="BT505" s="71">
        <v>0</v>
      </c>
      <c r="BU505"/>
      <c r="BV505" s="70">
        <v>366.31700000000001</v>
      </c>
      <c r="BW505" s="70">
        <v>0</v>
      </c>
      <c r="BX505" s="70">
        <v>13.324</v>
      </c>
      <c r="BY505" s="70">
        <v>0</v>
      </c>
      <c r="BZ505" s="70">
        <v>0</v>
      </c>
      <c r="CA505" s="70">
        <v>103.985</v>
      </c>
      <c r="CB505" s="70">
        <v>0</v>
      </c>
      <c r="CC505" s="70">
        <v>0</v>
      </c>
      <c r="CD505" s="70">
        <v>0</v>
      </c>
    </row>
    <row r="506" spans="1:82">
      <c r="A506" s="70" t="s">
        <v>2265</v>
      </c>
      <c r="B506" s="70">
        <v>202</v>
      </c>
      <c r="C506" s="70">
        <v>15</v>
      </c>
      <c r="D506" s="70">
        <v>12</v>
      </c>
      <c r="E506" s="70">
        <v>2018</v>
      </c>
      <c r="F506" s="70" t="s">
        <v>183</v>
      </c>
      <c r="G506" s="70" t="s">
        <v>2250</v>
      </c>
      <c r="H506" s="70" t="s">
        <v>2251</v>
      </c>
      <c r="I506" s="148"/>
      <c r="J506" s="71">
        <v>1215.0250431568604</v>
      </c>
      <c r="K506" s="71">
        <v>5.8171203565769893</v>
      </c>
      <c r="L506" s="71">
        <v>17.794709755626098</v>
      </c>
      <c r="M506" s="71">
        <v>158.11191725750155</v>
      </c>
      <c r="N506" s="71">
        <v>150.37505055014711</v>
      </c>
      <c r="O506" s="71">
        <v>90.416057237222859</v>
      </c>
      <c r="P506" s="71">
        <v>71.664818329855407</v>
      </c>
      <c r="Q506" s="71">
        <v>5.9821365777567204</v>
      </c>
      <c r="R506" s="71">
        <v>13.817654186729159</v>
      </c>
      <c r="S506" s="71">
        <v>8.4237009187399998</v>
      </c>
      <c r="T506" s="72"/>
      <c r="U506" s="71">
        <v>39073997</v>
      </c>
      <c r="V506" s="71">
        <v>2744</v>
      </c>
      <c r="W506" s="71">
        <v>732</v>
      </c>
      <c r="X506" s="71">
        <v>31924</v>
      </c>
      <c r="Y506" s="71">
        <v>43696</v>
      </c>
      <c r="Z506" s="71">
        <v>55094</v>
      </c>
      <c r="AA506" s="71">
        <v>14993</v>
      </c>
      <c r="AB506" s="71">
        <v>94384</v>
      </c>
      <c r="AC506" s="71">
        <v>2397312.666666667</v>
      </c>
      <c r="AD506" s="71">
        <v>8.4237009187399998</v>
      </c>
      <c r="AE506" s="72"/>
      <c r="AF506" s="71">
        <v>370941577.78459507</v>
      </c>
      <c r="AG506" s="71">
        <v>3860698.1242145291</v>
      </c>
      <c r="AH506" s="71">
        <v>4348976.7473174985</v>
      </c>
      <c r="AI506" s="71">
        <v>187844061.78694671</v>
      </c>
      <c r="AJ506" s="71">
        <v>194649596.93332049</v>
      </c>
      <c r="AK506" s="71">
        <v>0</v>
      </c>
      <c r="AL506" s="71">
        <v>0</v>
      </c>
      <c r="AM506" s="71">
        <v>12992062.43340827</v>
      </c>
      <c r="AN506" s="71">
        <v>0</v>
      </c>
      <c r="AO506" s="71">
        <v>0</v>
      </c>
      <c r="AP506" s="71">
        <v>774636973.80980253</v>
      </c>
      <c r="AQ506" s="72"/>
      <c r="AR506" s="71">
        <v>2852</v>
      </c>
      <c r="AS506" s="71">
        <v>981</v>
      </c>
      <c r="AT506" s="71">
        <v>0</v>
      </c>
      <c r="AU506" s="71">
        <v>0</v>
      </c>
      <c r="AV506" s="71">
        <v>0</v>
      </c>
      <c r="AW506" s="71">
        <v>0</v>
      </c>
      <c r="AX506" s="71"/>
      <c r="AY506" s="72"/>
      <c r="AZ506" s="71">
        <v>12740.138999999996</v>
      </c>
      <c r="BA506" s="71">
        <v>71578.720000000001</v>
      </c>
      <c r="BB506" s="71">
        <v>0</v>
      </c>
      <c r="BC506" s="71">
        <v>0</v>
      </c>
      <c r="BD506" s="71">
        <v>0</v>
      </c>
      <c r="BE506" s="71">
        <v>0</v>
      </c>
      <c r="BF506" s="71"/>
      <c r="BG506" s="72"/>
      <c r="BH506" s="71">
        <v>16.158000000000001</v>
      </c>
      <c r="BI506" s="71">
        <v>0</v>
      </c>
      <c r="BJ506" s="71">
        <v>407.447</v>
      </c>
      <c r="BK506" s="71">
        <v>0</v>
      </c>
      <c r="BL506" s="71">
        <v>21.535</v>
      </c>
      <c r="BM506" s="71">
        <v>0</v>
      </c>
      <c r="BN506" s="72"/>
      <c r="BO506" s="71">
        <v>1</v>
      </c>
      <c r="BP506" s="71">
        <v>0</v>
      </c>
      <c r="BQ506" s="71">
        <v>17</v>
      </c>
      <c r="BR506" s="71">
        <v>0</v>
      </c>
      <c r="BS506" s="71">
        <v>3</v>
      </c>
      <c r="BT506" s="71">
        <v>0</v>
      </c>
      <c r="BU506"/>
      <c r="BV506" s="70">
        <v>321.17200000000003</v>
      </c>
      <c r="BW506" s="70">
        <v>0</v>
      </c>
      <c r="BX506" s="70">
        <v>14.442</v>
      </c>
      <c r="BY506" s="70">
        <v>0</v>
      </c>
      <c r="BZ506" s="70">
        <v>0</v>
      </c>
      <c r="CA506" s="70">
        <v>109.526</v>
      </c>
      <c r="CB506" s="70">
        <v>0</v>
      </c>
      <c r="CC506" s="70">
        <v>0</v>
      </c>
      <c r="CD506" s="70">
        <v>0</v>
      </c>
    </row>
    <row r="507" spans="1:82">
      <c r="A507" s="70" t="s">
        <v>2266</v>
      </c>
      <c r="B507" s="70">
        <v>203</v>
      </c>
      <c r="C507" s="70">
        <v>16</v>
      </c>
      <c r="D507" s="70">
        <v>12</v>
      </c>
      <c r="E507" s="70">
        <v>2019</v>
      </c>
      <c r="F507" s="70" t="s">
        <v>158</v>
      </c>
      <c r="G507" s="70" t="s">
        <v>2250</v>
      </c>
      <c r="H507" s="70" t="s">
        <v>2251</v>
      </c>
      <c r="I507" s="148"/>
      <c r="J507" s="71">
        <v>1264.2251265256471</v>
      </c>
      <c r="K507" s="71">
        <v>5.1641585609164746</v>
      </c>
      <c r="L507" s="71">
        <v>17.74547762577587</v>
      </c>
      <c r="M507" s="71">
        <v>151.07826499603115</v>
      </c>
      <c r="N507" s="71">
        <v>122.34654634446321</v>
      </c>
      <c r="O507" s="71">
        <v>87.790921313215748</v>
      </c>
      <c r="P507" s="71">
        <v>71.059087912868691</v>
      </c>
      <c r="Q507" s="71">
        <v>5.7445426271290296</v>
      </c>
      <c r="R507" s="71">
        <v>19.218923917170088</v>
      </c>
      <c r="S507" s="71">
        <v>9.5603840617600024</v>
      </c>
      <c r="T507" s="72"/>
      <c r="U507" s="71">
        <v>41348728</v>
      </c>
      <c r="V507" s="71">
        <v>2744</v>
      </c>
      <c r="W507" s="71">
        <v>732</v>
      </c>
      <c r="X507" s="71">
        <v>31924</v>
      </c>
      <c r="Y507" s="71">
        <v>43648</v>
      </c>
      <c r="Z507" s="71">
        <v>54963</v>
      </c>
      <c r="AA507" s="71">
        <v>14755</v>
      </c>
      <c r="AB507" s="71">
        <v>93089</v>
      </c>
      <c r="AC507" s="71">
        <v>3389027</v>
      </c>
      <c r="AD507" s="71">
        <v>9.5603840617600024</v>
      </c>
      <c r="AE507" s="72"/>
      <c r="AF507" s="71">
        <v>407597007.1958639</v>
      </c>
      <c r="AG507" s="71">
        <v>3726339.9341170331</v>
      </c>
      <c r="AH507" s="71">
        <v>5064824.758066915</v>
      </c>
      <c r="AI507" s="71">
        <v>198718658.49698049</v>
      </c>
      <c r="AJ507" s="71">
        <v>183316935.84898481</v>
      </c>
      <c r="AK507" s="71">
        <v>0</v>
      </c>
      <c r="AL507" s="71">
        <v>0</v>
      </c>
      <c r="AM507" s="71">
        <v>12678021.026383191</v>
      </c>
      <c r="AN507" s="71">
        <v>0</v>
      </c>
      <c r="AO507" s="71">
        <v>0</v>
      </c>
      <c r="AP507" s="71">
        <v>811101787.26039636</v>
      </c>
      <c r="AQ507" s="72"/>
      <c r="AR507" s="71">
        <v>3018</v>
      </c>
      <c r="AS507" s="71">
        <v>1105</v>
      </c>
      <c r="AT507" s="71">
        <v>0</v>
      </c>
      <c r="AU507" s="71">
        <v>0</v>
      </c>
      <c r="AV507" s="71">
        <v>0</v>
      </c>
      <c r="AW507" s="71">
        <v>0</v>
      </c>
      <c r="AX507" s="71"/>
      <c r="AY507" s="72"/>
      <c r="AZ507" s="71">
        <v>13665.230999999991</v>
      </c>
      <c r="BA507" s="71">
        <v>78458.12</v>
      </c>
      <c r="BB507" s="71">
        <v>0</v>
      </c>
      <c r="BC507" s="71">
        <v>0</v>
      </c>
      <c r="BD507" s="71">
        <v>0</v>
      </c>
      <c r="BE507" s="71">
        <v>0</v>
      </c>
      <c r="BF507" s="71"/>
      <c r="BG507" s="72"/>
      <c r="BH507" s="71">
        <v>11.769</v>
      </c>
      <c r="BI507" s="71">
        <v>0</v>
      </c>
      <c r="BJ507" s="71">
        <v>373.30700000000002</v>
      </c>
      <c r="BK507" s="71">
        <v>0</v>
      </c>
      <c r="BL507" s="71">
        <v>22.207999999999998</v>
      </c>
      <c r="BM507" s="71">
        <v>0</v>
      </c>
      <c r="BN507" s="72"/>
      <c r="BO507" s="71">
        <v>1</v>
      </c>
      <c r="BP507" s="71">
        <v>0</v>
      </c>
      <c r="BQ507" s="71">
        <v>16</v>
      </c>
      <c r="BR507" s="71">
        <v>0</v>
      </c>
      <c r="BS507" s="71">
        <v>3</v>
      </c>
      <c r="BT507" s="71">
        <v>0</v>
      </c>
      <c r="BU507"/>
      <c r="BV507" s="70">
        <v>290.71300000000002</v>
      </c>
      <c r="BW507" s="70">
        <v>0</v>
      </c>
      <c r="BX507" s="70">
        <v>15.834</v>
      </c>
      <c r="BY507" s="70">
        <v>0</v>
      </c>
      <c r="BZ507" s="70">
        <v>0</v>
      </c>
      <c r="CA507" s="70">
        <v>100.73699999999999</v>
      </c>
      <c r="CB507" s="70">
        <v>0</v>
      </c>
      <c r="CC507" s="70">
        <v>0</v>
      </c>
      <c r="CD507" s="70">
        <v>0</v>
      </c>
    </row>
    <row r="508" spans="1:82">
      <c r="A508" s="70" t="s">
        <v>2267</v>
      </c>
      <c r="B508" s="70">
        <v>204</v>
      </c>
      <c r="C508" s="70">
        <v>17</v>
      </c>
      <c r="D508" s="70">
        <v>12</v>
      </c>
      <c r="E508" s="70">
        <v>2020</v>
      </c>
      <c r="F508" s="70" t="s">
        <v>159</v>
      </c>
      <c r="G508" s="70" t="s">
        <v>2250</v>
      </c>
      <c r="H508" s="70" t="s">
        <v>2251</v>
      </c>
      <c r="I508" s="148"/>
      <c r="J508" s="71">
        <v>882.11488816903454</v>
      </c>
      <c r="K508" s="71">
        <v>4.8351243201804683</v>
      </c>
      <c r="L508" s="71">
        <v>25.656890982399037</v>
      </c>
      <c r="M508" s="71">
        <v>124.23681596878785</v>
      </c>
      <c r="N508" s="71">
        <v>127.40957953405551</v>
      </c>
      <c r="O508" s="71">
        <v>76.663961104860533</v>
      </c>
      <c r="P508" s="71">
        <v>66.473707711112993</v>
      </c>
      <c r="Q508" s="71">
        <v>5.4249171992112197</v>
      </c>
      <c r="R508" s="71">
        <v>19.436553673344363</v>
      </c>
      <c r="S508" s="71">
        <v>11.29018942531</v>
      </c>
      <c r="T508" s="72"/>
      <c r="U508" s="71">
        <v>30402847</v>
      </c>
      <c r="V508" s="71">
        <v>2523</v>
      </c>
      <c r="W508" s="71">
        <v>1045</v>
      </c>
      <c r="X508" s="71">
        <v>29256</v>
      </c>
      <c r="Y508" s="71">
        <v>43646</v>
      </c>
      <c r="Z508" s="71">
        <v>54782</v>
      </c>
      <c r="AA508" s="71">
        <v>14671</v>
      </c>
      <c r="AB508" s="71">
        <v>92009</v>
      </c>
      <c r="AC508" s="71">
        <v>3445513.333333333</v>
      </c>
      <c r="AD508" s="71">
        <v>11.29018942531</v>
      </c>
      <c r="AE508" s="72"/>
      <c r="AF508" s="71">
        <v>318526162.39286917</v>
      </c>
      <c r="AG508" s="71">
        <v>3337735.8794331346</v>
      </c>
      <c r="AH508" s="71">
        <v>8998798.2583931424</v>
      </c>
      <c r="AI508" s="71">
        <v>171803227.68313378</v>
      </c>
      <c r="AJ508" s="71">
        <v>203087861.76973179</v>
      </c>
      <c r="AK508" s="71"/>
      <c r="AL508" s="71"/>
      <c r="AM508" s="71">
        <v>12008196.741310934</v>
      </c>
      <c r="AN508" s="71"/>
      <c r="AO508" s="71"/>
      <c r="AP508" s="71">
        <v>717761982.72487199</v>
      </c>
      <c r="AQ508" s="72"/>
      <c r="AR508" s="71">
        <v>3113</v>
      </c>
      <c r="AS508" s="71">
        <v>1253</v>
      </c>
      <c r="AT508" s="71">
        <v>0</v>
      </c>
      <c r="AU508" s="71">
        <v>0</v>
      </c>
      <c r="AV508" s="71">
        <v>0</v>
      </c>
      <c r="AW508" s="71">
        <v>0</v>
      </c>
      <c r="AX508" s="71"/>
      <c r="AY508" s="72"/>
      <c r="AZ508" s="71">
        <v>14219.67399999997</v>
      </c>
      <c r="BA508" s="71">
        <v>89317.219999999987</v>
      </c>
      <c r="BB508" s="71">
        <v>0</v>
      </c>
      <c r="BC508" s="71">
        <v>0</v>
      </c>
      <c r="BD508" s="71">
        <v>0</v>
      </c>
      <c r="BE508" s="71">
        <v>0</v>
      </c>
      <c r="BF508" s="71"/>
      <c r="BG508" s="72"/>
      <c r="BH508" s="71">
        <v>11.007999999999999</v>
      </c>
      <c r="BI508" s="71">
        <v>0</v>
      </c>
      <c r="BJ508" s="71">
        <v>256.28100000000001</v>
      </c>
      <c r="BK508" s="71">
        <v>0</v>
      </c>
      <c r="BL508" s="71">
        <v>5.7149999999999999</v>
      </c>
      <c r="BM508" s="71">
        <v>0</v>
      </c>
      <c r="BN508" s="72"/>
      <c r="BO508" s="71">
        <v>1</v>
      </c>
      <c r="BP508" s="71">
        <v>0</v>
      </c>
      <c r="BQ508" s="71">
        <v>17</v>
      </c>
      <c r="BR508" s="71">
        <v>0</v>
      </c>
      <c r="BS508" s="71">
        <v>2</v>
      </c>
      <c r="BT508" s="71">
        <v>0</v>
      </c>
      <c r="BU508"/>
      <c r="BV508" s="70">
        <v>273.00400000000002</v>
      </c>
      <c r="BW508" s="70">
        <v>0</v>
      </c>
      <c r="BX508" s="70">
        <v>0</v>
      </c>
      <c r="BY508" s="70">
        <v>0</v>
      </c>
      <c r="BZ508" s="70">
        <v>0</v>
      </c>
      <c r="CA508" s="70">
        <v>0</v>
      </c>
      <c r="CB508" s="70">
        <v>0</v>
      </c>
      <c r="CC508" s="70">
        <v>0</v>
      </c>
      <c r="CD508" s="70">
        <v>0</v>
      </c>
    </row>
    <row r="509" spans="1:82">
      <c r="A509" s="70" t="s">
        <v>2268</v>
      </c>
      <c r="B509" s="70">
        <v>204</v>
      </c>
      <c r="C509" s="70">
        <v>18</v>
      </c>
      <c r="D509" s="70">
        <v>12</v>
      </c>
      <c r="E509" s="70">
        <v>2021</v>
      </c>
      <c r="F509" s="70" t="s">
        <v>160</v>
      </c>
      <c r="G509" s="70" t="s">
        <v>2250</v>
      </c>
      <c r="H509" s="70" t="s">
        <v>2251</v>
      </c>
      <c r="I509" s="148"/>
      <c r="J509" s="71">
        <v>1019.1021383288356</v>
      </c>
      <c r="K509" s="71">
        <v>5.3028694227470732</v>
      </c>
      <c r="L509" s="71">
        <v>25.462295178963728</v>
      </c>
      <c r="M509" s="71">
        <v>133.80148628814516</v>
      </c>
      <c r="N509" s="71">
        <v>125.92622407372913</v>
      </c>
      <c r="O509" s="71">
        <v>73.860868700906181</v>
      </c>
      <c r="P509" s="71">
        <v>67.766158805341973</v>
      </c>
      <c r="Q509" s="71">
        <v>5.27352354013642</v>
      </c>
      <c r="R509" s="71">
        <v>15.689271353518208</v>
      </c>
      <c r="S509" s="71">
        <v>11.921244662359999</v>
      </c>
      <c r="T509" s="72"/>
      <c r="U509" s="71">
        <v>37310834</v>
      </c>
      <c r="V509" s="71">
        <v>2523</v>
      </c>
      <c r="W509" s="71">
        <v>1045</v>
      </c>
      <c r="X509" s="71">
        <v>29256</v>
      </c>
      <c r="Y509" s="71">
        <v>43111</v>
      </c>
      <c r="Z509" s="71">
        <v>54344</v>
      </c>
      <c r="AA509" s="71">
        <v>14584</v>
      </c>
      <c r="AB509" s="71">
        <v>90320</v>
      </c>
      <c r="AC509" s="71">
        <v>2698122.666666666</v>
      </c>
      <c r="AD509" s="71">
        <v>11.921244662359999</v>
      </c>
      <c r="AE509" s="72"/>
      <c r="AF509" s="71">
        <v>364107477.57933408</v>
      </c>
      <c r="AG509" s="71">
        <v>3776615.8379761544</v>
      </c>
      <c r="AH509" s="71">
        <v>9153567.8950583413</v>
      </c>
      <c r="AI509" s="71">
        <v>190789314.55500087</v>
      </c>
      <c r="AJ509" s="71">
        <v>191003477.86740559</v>
      </c>
      <c r="AK509" s="71">
        <v>0</v>
      </c>
      <c r="AL509" s="71">
        <v>0</v>
      </c>
      <c r="AM509" s="71">
        <v>11855754.346800759</v>
      </c>
      <c r="AN509" s="71">
        <v>0</v>
      </c>
      <c r="AO509" s="71">
        <v>0</v>
      </c>
      <c r="AP509" s="71">
        <v>770686208.08157587</v>
      </c>
      <c r="AQ509" s="72"/>
      <c r="AR509" s="71">
        <v>3261</v>
      </c>
      <c r="AS509" s="71">
        <v>1363</v>
      </c>
      <c r="AT509" s="71">
        <v>0</v>
      </c>
      <c r="AU509" s="71">
        <v>0</v>
      </c>
      <c r="AV509" s="71">
        <v>0</v>
      </c>
      <c r="AW509" s="71">
        <v>0</v>
      </c>
      <c r="AX509" s="71"/>
      <c r="AY509" s="72"/>
      <c r="AZ509" s="71">
        <v>15182.57899999996</v>
      </c>
      <c r="BA509" s="71">
        <v>99571.219999999987</v>
      </c>
      <c r="BB509" s="71">
        <v>0</v>
      </c>
      <c r="BC509" s="71">
        <v>0</v>
      </c>
      <c r="BD509" s="71">
        <v>0</v>
      </c>
      <c r="BE509" s="71">
        <v>0</v>
      </c>
      <c r="BF509" s="71"/>
      <c r="BG509" s="72"/>
      <c r="BH509" s="71">
        <v>10.339</v>
      </c>
      <c r="BI509" s="71">
        <v>0</v>
      </c>
      <c r="BJ509" s="71">
        <v>357.93</v>
      </c>
      <c r="BK509" s="71">
        <v>0</v>
      </c>
      <c r="BL509" s="71">
        <v>19.149999999999999</v>
      </c>
      <c r="BM509" s="71">
        <v>0</v>
      </c>
      <c r="BN509" s="72"/>
      <c r="BO509" s="71">
        <v>1</v>
      </c>
      <c r="BP509" s="71">
        <v>0</v>
      </c>
      <c r="BQ509" s="71">
        <v>17</v>
      </c>
      <c r="BR509" s="71">
        <v>0</v>
      </c>
      <c r="BS509" s="71">
        <v>3</v>
      </c>
      <c r="BT509" s="71">
        <v>0</v>
      </c>
      <c r="BU509"/>
      <c r="BV509" s="70">
        <v>278.38499999999999</v>
      </c>
      <c r="BW509" s="70">
        <v>0</v>
      </c>
      <c r="BX509" s="70">
        <v>14.218999999999999</v>
      </c>
      <c r="BY509" s="70">
        <v>0</v>
      </c>
      <c r="BZ509" s="70">
        <v>0</v>
      </c>
      <c r="CA509" s="70">
        <v>94.814999999999998</v>
      </c>
      <c r="CB509" s="70">
        <v>0</v>
      </c>
      <c r="CC509" s="70">
        <v>0</v>
      </c>
      <c r="CD509" s="70">
        <v>0</v>
      </c>
    </row>
    <row r="510" spans="1:82">
      <c r="A510" s="70" t="s">
        <v>2269</v>
      </c>
      <c r="B510" s="70">
        <v>204</v>
      </c>
      <c r="C510" s="70">
        <v>19</v>
      </c>
      <c r="D510" s="70">
        <v>12</v>
      </c>
      <c r="E510" s="70">
        <v>2022</v>
      </c>
      <c r="F510" s="70" t="s">
        <v>161</v>
      </c>
      <c r="G510" s="70" t="s">
        <v>2250</v>
      </c>
      <c r="H510" s="70" t="s">
        <v>2251</v>
      </c>
      <c r="I510" s="148"/>
      <c r="J510" s="71">
        <v>924.79582149722444</v>
      </c>
      <c r="K510" s="71">
        <v>5.1412654017287656</v>
      </c>
      <c r="L510" s="71">
        <v>22.618251500511057</v>
      </c>
      <c r="M510" s="71">
        <v>121.76562946804977</v>
      </c>
      <c r="N510" s="71">
        <v>135.19602718011066</v>
      </c>
      <c r="O510" s="71">
        <v>77.610710812887575</v>
      </c>
      <c r="P510" s="71">
        <v>66.675385385997259</v>
      </c>
      <c r="Q510" s="71">
        <v>5.2484819388765906</v>
      </c>
      <c r="R510" s="71">
        <v>13.360359249624512</v>
      </c>
      <c r="S510" s="71">
        <v>11.64760911684</v>
      </c>
      <c r="T510" s="72"/>
      <c r="U510" s="71">
        <v>41044333</v>
      </c>
      <c r="V510" s="71">
        <v>2523</v>
      </c>
      <c r="W510" s="71">
        <v>1045</v>
      </c>
      <c r="X510" s="71">
        <v>29256</v>
      </c>
      <c r="Y510" s="71">
        <v>43180</v>
      </c>
      <c r="Z510" s="71">
        <v>54254</v>
      </c>
      <c r="AA510" s="71">
        <v>14568</v>
      </c>
      <c r="AB510" s="71">
        <v>89154</v>
      </c>
      <c r="AC510" s="71">
        <v>2326470.666666666</v>
      </c>
      <c r="AD510" s="71">
        <v>11.64760911684</v>
      </c>
      <c r="AE510" s="72"/>
      <c r="AF510" s="71">
        <v>373025166.96386158</v>
      </c>
      <c r="AG510" s="71">
        <v>3835694.6691452414</v>
      </c>
      <c r="AH510" s="71">
        <v>8901220.7705685813</v>
      </c>
      <c r="AI510" s="71">
        <v>173035106.82986984</v>
      </c>
      <c r="AJ510" s="71">
        <v>213738408.51489729</v>
      </c>
      <c r="AK510" s="71">
        <v>0</v>
      </c>
      <c r="AL510" s="71">
        <v>0</v>
      </c>
      <c r="AM510" s="71">
        <v>11512214.805571981</v>
      </c>
      <c r="AN510" s="71">
        <v>0</v>
      </c>
      <c r="AO510" s="71">
        <v>0</v>
      </c>
      <c r="AP510" s="71">
        <v>784047812.55391455</v>
      </c>
      <c r="AQ510" s="72"/>
      <c r="AR510" s="71">
        <v>3420</v>
      </c>
      <c r="AS510" s="71">
        <v>1415</v>
      </c>
      <c r="AT510" s="71">
        <v>0</v>
      </c>
      <c r="AU510" s="71">
        <v>0</v>
      </c>
      <c r="AV510" s="71">
        <v>0</v>
      </c>
      <c r="AW510" s="71">
        <v>0</v>
      </c>
      <c r="AX510" s="71"/>
      <c r="AY510" s="72"/>
      <c r="AZ510" s="71">
        <v>16128.037999999946</v>
      </c>
      <c r="BA510" s="71">
        <v>103565.81999999996</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2270</v>
      </c>
      <c r="B511" s="70">
        <v>204</v>
      </c>
      <c r="C511" s="70">
        <v>20</v>
      </c>
      <c r="D511" s="70">
        <v>12</v>
      </c>
      <c r="E511" s="70">
        <v>2023</v>
      </c>
      <c r="F511" s="70" t="s">
        <v>1539</v>
      </c>
      <c r="G511" s="70" t="s">
        <v>2250</v>
      </c>
      <c r="H511" s="70" t="s">
        <v>2251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3585</v>
      </c>
      <c r="AS511" s="71">
        <v>1432</v>
      </c>
      <c r="AT511" s="71">
        <v>0</v>
      </c>
      <c r="AU511" s="71">
        <v>0</v>
      </c>
      <c r="AV511" s="71">
        <v>0</v>
      </c>
      <c r="AW511" s="71">
        <v>0</v>
      </c>
      <c r="AX511" s="71"/>
      <c r="AY511" s="72"/>
      <c r="AZ511" s="71">
        <v>17026.237999999936</v>
      </c>
      <c r="BA511" s="71">
        <v>104994.21999999996</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2271</v>
      </c>
      <c r="B512" s="70">
        <v>204</v>
      </c>
      <c r="C512" s="70">
        <v>21</v>
      </c>
      <c r="D512" s="70">
        <v>12</v>
      </c>
      <c r="E512" s="70">
        <v>2024</v>
      </c>
      <c r="F512" s="70" t="s">
        <v>1554</v>
      </c>
      <c r="G512" s="70" t="s">
        <v>2250</v>
      </c>
      <c r="H512" s="70" t="s">
        <v>2251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2272</v>
      </c>
      <c r="B513" s="70">
        <v>307</v>
      </c>
      <c r="C513" s="70">
        <v>1</v>
      </c>
      <c r="D513" s="70">
        <v>19</v>
      </c>
      <c r="E513" s="70">
        <v>1990</v>
      </c>
      <c r="F513" s="70" t="s">
        <v>787</v>
      </c>
      <c r="G513" s="70" t="s">
        <v>2273</v>
      </c>
      <c r="H513" s="70" t="s">
        <v>2274</v>
      </c>
      <c r="I513" s="148"/>
      <c r="J513" s="71">
        <v>1425.27163634863</v>
      </c>
      <c r="K513" s="71">
        <v>9.3718062775807862</v>
      </c>
      <c r="L513" s="71">
        <v>2.0085813940245911</v>
      </c>
      <c r="M513" s="71">
        <v>57.553315965245972</v>
      </c>
      <c r="N513" s="71">
        <v>66.207524645846135</v>
      </c>
      <c r="O513" s="71">
        <v>65.317860903942105</v>
      </c>
      <c r="P513" s="71">
        <v>53.547800543538408</v>
      </c>
      <c r="Q513" s="71">
        <v>5.7446111828767599</v>
      </c>
      <c r="R513" s="71">
        <v>16.759678604528879</v>
      </c>
      <c r="S513" s="71">
        <v>7.2498656042027454</v>
      </c>
      <c r="T513" s="72"/>
      <c r="U513" s="71">
        <v>59805958</v>
      </c>
      <c r="V513" s="71">
        <v>4150</v>
      </c>
      <c r="W513" s="71">
        <v>21</v>
      </c>
      <c r="X513" s="71">
        <v>21430</v>
      </c>
      <c r="Y513" s="71">
        <v>28497</v>
      </c>
      <c r="Z513" s="71">
        <v>26866</v>
      </c>
      <c r="AA513" s="71">
        <v>13002</v>
      </c>
      <c r="AB513" s="71">
        <v>93273</v>
      </c>
      <c r="AC513" s="71">
        <v>2902806.5</v>
      </c>
      <c r="AD513" s="71">
        <v>7.2498656042027454</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2275</v>
      </c>
      <c r="B514" s="70">
        <v>308</v>
      </c>
      <c r="C514" s="70">
        <v>2</v>
      </c>
      <c r="D514" s="70">
        <v>19</v>
      </c>
      <c r="E514" s="70">
        <v>2005</v>
      </c>
      <c r="F514" s="70" t="s">
        <v>789</v>
      </c>
      <c r="G514" s="70" t="s">
        <v>2273</v>
      </c>
      <c r="H514" s="70" t="s">
        <v>2274</v>
      </c>
      <c r="I514" s="148"/>
      <c r="J514" s="71">
        <v>1581.313837519049</v>
      </c>
      <c r="K514" s="71">
        <v>7.30345143062722</v>
      </c>
      <c r="L514" s="71">
        <v>2.0120000971148762</v>
      </c>
      <c r="M514" s="71">
        <v>102.9690910513537</v>
      </c>
      <c r="N514" s="71">
        <v>96.833484238264262</v>
      </c>
      <c r="O514" s="71">
        <v>97.435519943747025</v>
      </c>
      <c r="P514" s="71">
        <v>44.227095553160972</v>
      </c>
      <c r="Q514" s="71">
        <v>5.6547139685808503</v>
      </c>
      <c r="R514" s="71">
        <v>12.622645536065489</v>
      </c>
      <c r="S514" s="71">
        <v>16.817619191999999</v>
      </c>
      <c r="T514" s="72"/>
      <c r="U514" s="71">
        <v>70122200</v>
      </c>
      <c r="V514" s="71">
        <v>3563</v>
      </c>
      <c r="W514" s="71">
        <v>18</v>
      </c>
      <c r="X514" s="71">
        <v>20941</v>
      </c>
      <c r="Y514" s="71">
        <v>36045</v>
      </c>
      <c r="Z514" s="71">
        <v>46376</v>
      </c>
      <c r="AA514" s="71">
        <v>8795</v>
      </c>
      <c r="AB514" s="71">
        <v>95982</v>
      </c>
      <c r="AC514" s="71">
        <v>2232053.5</v>
      </c>
      <c r="AD514" s="71">
        <v>16.817619191999999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2276</v>
      </c>
      <c r="B515" s="70">
        <v>309</v>
      </c>
      <c r="C515" s="70">
        <v>3</v>
      </c>
      <c r="D515" s="70">
        <v>19</v>
      </c>
      <c r="E515" s="70">
        <v>2006</v>
      </c>
      <c r="F515" s="70" t="s">
        <v>790</v>
      </c>
      <c r="G515" s="70" t="s">
        <v>2273</v>
      </c>
      <c r="H515" s="70" t="s">
        <v>2274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2277</v>
      </c>
      <c r="B516" s="70">
        <v>310</v>
      </c>
      <c r="C516" s="70">
        <v>4</v>
      </c>
      <c r="D516" s="70">
        <v>19</v>
      </c>
      <c r="E516" s="70">
        <v>2007</v>
      </c>
      <c r="F516" s="70" t="s">
        <v>791</v>
      </c>
      <c r="G516" s="70" t="s">
        <v>2273</v>
      </c>
      <c r="H516" s="70" t="s">
        <v>2274</v>
      </c>
      <c r="I516" s="148"/>
      <c r="J516" s="71">
        <v>1928.54284379453</v>
      </c>
      <c r="K516" s="71">
        <v>10.37514943780887</v>
      </c>
      <c r="L516" s="71">
        <v>0.76477762904521851</v>
      </c>
      <c r="M516" s="71">
        <v>99.512001042656053</v>
      </c>
      <c r="N516" s="71">
        <v>105.34258168032029</v>
      </c>
      <c r="O516" s="71">
        <v>94.593421305179291</v>
      </c>
      <c r="P516" s="71">
        <v>44.09463967869852</v>
      </c>
      <c r="Q516" s="71">
        <v>5.9476618688660796</v>
      </c>
      <c r="R516" s="71">
        <v>11.641824027332349</v>
      </c>
      <c r="S516" s="71">
        <v>15.665432616</v>
      </c>
      <c r="T516" s="72"/>
      <c r="U516" s="71">
        <v>91319855</v>
      </c>
      <c r="V516" s="71">
        <v>3816</v>
      </c>
      <c r="W516" s="71">
        <v>9</v>
      </c>
      <c r="X516" s="71">
        <v>25863</v>
      </c>
      <c r="Y516" s="71">
        <v>36903</v>
      </c>
      <c r="Z516" s="71">
        <v>46804</v>
      </c>
      <c r="AA516" s="71">
        <v>8635</v>
      </c>
      <c r="AB516" s="71">
        <v>95616</v>
      </c>
      <c r="AC516" s="71">
        <v>2117682.5</v>
      </c>
      <c r="AD516" s="71">
        <v>15.665432616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2278</v>
      </c>
      <c r="B517" s="70">
        <v>311</v>
      </c>
      <c r="C517" s="70">
        <v>5</v>
      </c>
      <c r="D517" s="70">
        <v>19</v>
      </c>
      <c r="E517" s="70">
        <v>2008</v>
      </c>
      <c r="F517" s="70" t="s">
        <v>792</v>
      </c>
      <c r="G517" s="70" t="s">
        <v>2273</v>
      </c>
      <c r="H517" s="70" t="s">
        <v>2274</v>
      </c>
      <c r="I517" s="148"/>
      <c r="J517" s="71">
        <v>1796.6863067202689</v>
      </c>
      <c r="K517" s="71">
        <v>8.1400057213957471</v>
      </c>
      <c r="L517" s="71">
        <v>0.6899370545514566</v>
      </c>
      <c r="M517" s="71">
        <v>108.9752048697366</v>
      </c>
      <c r="N517" s="71">
        <v>95.687010248813579</v>
      </c>
      <c r="O517" s="71">
        <v>91.909211576746458</v>
      </c>
      <c r="P517" s="71">
        <v>42.63149845231861</v>
      </c>
      <c r="Q517" s="71">
        <v>5.8593741311424399</v>
      </c>
      <c r="R517" s="71">
        <v>11.370443073383131</v>
      </c>
      <c r="S517" s="71">
        <v>13.4721791825</v>
      </c>
      <c r="T517" s="72"/>
      <c r="U517" s="71">
        <v>95971467</v>
      </c>
      <c r="V517" s="71">
        <v>3816</v>
      </c>
      <c r="W517" s="71">
        <v>9</v>
      </c>
      <c r="X517" s="71">
        <v>25863</v>
      </c>
      <c r="Y517" s="71">
        <v>37432</v>
      </c>
      <c r="Z517" s="71">
        <v>47072</v>
      </c>
      <c r="AA517" s="71">
        <v>8358</v>
      </c>
      <c r="AB517" s="71">
        <v>95746</v>
      </c>
      <c r="AC517" s="71">
        <v>2147720.25</v>
      </c>
      <c r="AD517" s="71">
        <v>13.4721791825</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2279</v>
      </c>
      <c r="B518" s="70">
        <v>312</v>
      </c>
      <c r="C518" s="70">
        <v>6</v>
      </c>
      <c r="D518" s="70">
        <v>19</v>
      </c>
      <c r="E518" s="70">
        <v>2009</v>
      </c>
      <c r="F518" s="70" t="s">
        <v>176</v>
      </c>
      <c r="G518" s="70" t="s">
        <v>2273</v>
      </c>
      <c r="H518" s="70" t="s">
        <v>2274</v>
      </c>
      <c r="I518" s="148"/>
      <c r="J518" s="71">
        <v>1989.9875396226871</v>
      </c>
      <c r="K518" s="71">
        <v>6.0352314239035616</v>
      </c>
      <c r="L518" s="71">
        <v>1.2159028703550869</v>
      </c>
      <c r="M518" s="71">
        <v>96.245055971797214</v>
      </c>
      <c r="N518" s="71">
        <v>84.350379064805708</v>
      </c>
      <c r="O518" s="71">
        <v>93.265523392001882</v>
      </c>
      <c r="P518" s="71">
        <v>41.019579987896797</v>
      </c>
      <c r="Q518" s="71">
        <v>5.5665232626794197</v>
      </c>
      <c r="R518" s="71">
        <v>9.429587889148209</v>
      </c>
      <c r="S518" s="71">
        <v>15.223444174400001</v>
      </c>
      <c r="T518" s="72"/>
      <c r="U518" s="71">
        <v>93947120</v>
      </c>
      <c r="V518" s="71">
        <v>3864</v>
      </c>
      <c r="W518" s="71">
        <v>19</v>
      </c>
      <c r="X518" s="71">
        <v>28187</v>
      </c>
      <c r="Y518" s="71">
        <v>37740</v>
      </c>
      <c r="Z518" s="71">
        <v>47148</v>
      </c>
      <c r="AA518" s="71">
        <v>8256</v>
      </c>
      <c r="AB518" s="71">
        <v>95485</v>
      </c>
      <c r="AC518" s="71">
        <v>1737624.75</v>
      </c>
      <c r="AD518" s="71">
        <v>15.223444174400001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1493.5989999999999</v>
      </c>
      <c r="BK518" s="71">
        <v>136.35400000000001</v>
      </c>
      <c r="BL518" s="71">
        <v>21.192</v>
      </c>
      <c r="BM518" s="71">
        <v>0</v>
      </c>
      <c r="BN518" s="72"/>
      <c r="BO518" s="71">
        <v>0</v>
      </c>
      <c r="BP518" s="71">
        <v>0</v>
      </c>
      <c r="BQ518" s="71">
        <v>14</v>
      </c>
      <c r="BR518" s="71">
        <v>1</v>
      </c>
      <c r="BS518" s="71">
        <v>3</v>
      </c>
      <c r="BT518" s="71">
        <v>0</v>
      </c>
      <c r="BU518"/>
      <c r="BV518" s="70">
        <v>1617.3689999999999</v>
      </c>
      <c r="BW518" s="70">
        <v>17.425999999999998</v>
      </c>
      <c r="BX518" s="70">
        <v>12.699</v>
      </c>
      <c r="BY518" s="70">
        <v>0</v>
      </c>
      <c r="BZ518" s="70">
        <v>3.6509999999999998</v>
      </c>
      <c r="CA518" s="70">
        <v>0</v>
      </c>
      <c r="CB518" s="70">
        <v>0</v>
      </c>
      <c r="CC518" s="70">
        <v>0</v>
      </c>
      <c r="CD518" s="70">
        <v>0</v>
      </c>
    </row>
    <row r="519" spans="1:82">
      <c r="A519" s="70" t="s">
        <v>2280</v>
      </c>
      <c r="B519" s="70">
        <v>313</v>
      </c>
      <c r="C519" s="70">
        <v>7</v>
      </c>
      <c r="D519" s="70">
        <v>19</v>
      </c>
      <c r="E519" s="70">
        <v>2010</v>
      </c>
      <c r="F519" s="70" t="s">
        <v>177</v>
      </c>
      <c r="G519" s="70" t="s">
        <v>2273</v>
      </c>
      <c r="H519" s="70" t="s">
        <v>2274</v>
      </c>
      <c r="I519" s="148"/>
      <c r="J519" s="71">
        <v>1999.623393028849</v>
      </c>
      <c r="K519" s="71">
        <v>8.4582091419793208</v>
      </c>
      <c r="L519" s="71">
        <v>1.130977078013931</v>
      </c>
      <c r="M519" s="71">
        <v>105.69769339302999</v>
      </c>
      <c r="N519" s="71">
        <v>91.797137441656673</v>
      </c>
      <c r="O519" s="71">
        <v>93.26338249591069</v>
      </c>
      <c r="P519" s="71">
        <v>41.530082955673677</v>
      </c>
      <c r="Q519" s="71">
        <v>5.7708193000333301</v>
      </c>
      <c r="R519" s="71">
        <v>12.149519977781511</v>
      </c>
      <c r="S519" s="71">
        <v>10.75497533932</v>
      </c>
      <c r="T519" s="72"/>
      <c r="U519" s="71">
        <v>92150310</v>
      </c>
      <c r="V519" s="71">
        <v>3864</v>
      </c>
      <c r="W519" s="71">
        <v>19</v>
      </c>
      <c r="X519" s="71">
        <v>28187</v>
      </c>
      <c r="Y519" s="71">
        <v>37896</v>
      </c>
      <c r="Z519" s="71">
        <v>47366</v>
      </c>
      <c r="AA519" s="71">
        <v>8150</v>
      </c>
      <c r="AB519" s="71">
        <v>94854</v>
      </c>
      <c r="AC519" s="71">
        <v>2121653.25</v>
      </c>
      <c r="AD519" s="71">
        <v>10.75497533932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1515.914</v>
      </c>
      <c r="BK519" s="71">
        <v>193.79599999999999</v>
      </c>
      <c r="BL519" s="71">
        <v>21.073999999999998</v>
      </c>
      <c r="BM519" s="71">
        <v>0</v>
      </c>
      <c r="BN519" s="72"/>
      <c r="BO519" s="71">
        <v>0</v>
      </c>
      <c r="BP519" s="71">
        <v>0</v>
      </c>
      <c r="BQ519" s="71">
        <v>15</v>
      </c>
      <c r="BR519" s="71">
        <v>1</v>
      </c>
      <c r="BS519" s="71">
        <v>3</v>
      </c>
      <c r="BT519" s="71">
        <v>0</v>
      </c>
      <c r="BU519"/>
      <c r="BV519" s="70">
        <v>1686.9570000000001</v>
      </c>
      <c r="BW519" s="70">
        <v>18.469000000000001</v>
      </c>
      <c r="BX519" s="70">
        <v>19.661999999999999</v>
      </c>
      <c r="BY519" s="70">
        <v>0</v>
      </c>
      <c r="BZ519" s="70">
        <v>5.6959999999999997</v>
      </c>
      <c r="CA519" s="70">
        <v>0</v>
      </c>
      <c r="CB519" s="70">
        <v>0</v>
      </c>
      <c r="CC519" s="70">
        <v>0</v>
      </c>
      <c r="CD519" s="70">
        <v>0</v>
      </c>
    </row>
    <row r="520" spans="1:82">
      <c r="A520" s="70" t="s">
        <v>2281</v>
      </c>
      <c r="B520" s="70">
        <v>314</v>
      </c>
      <c r="C520" s="70">
        <v>8</v>
      </c>
      <c r="D520" s="70">
        <v>19</v>
      </c>
      <c r="E520" s="70">
        <v>2011</v>
      </c>
      <c r="F520" s="70" t="s">
        <v>178</v>
      </c>
      <c r="G520" s="1064" t="s">
        <v>2273</v>
      </c>
      <c r="H520" s="70" t="s">
        <v>2274</v>
      </c>
      <c r="I520" s="148"/>
      <c r="J520" s="71">
        <v>1965.657641005186</v>
      </c>
      <c r="K520" s="71">
        <v>8.9084208155575109</v>
      </c>
      <c r="L520" s="71">
        <v>0.86127907389568281</v>
      </c>
      <c r="M520" s="71">
        <v>132.55310487721491</v>
      </c>
      <c r="N520" s="71">
        <v>111.4603556676532</v>
      </c>
      <c r="O520" s="71">
        <v>92.282423995807818</v>
      </c>
      <c r="P520" s="71">
        <v>40.443745094252932</v>
      </c>
      <c r="Q520" s="71">
        <v>6.61776521912555</v>
      </c>
      <c r="R520" s="71">
        <v>15.9872330841809</v>
      </c>
      <c r="S520" s="71">
        <v>14.7375621393</v>
      </c>
      <c r="T520" s="72"/>
      <c r="U520" s="71">
        <v>88266697</v>
      </c>
      <c r="V520" s="71">
        <v>3864</v>
      </c>
      <c r="W520" s="71">
        <v>19</v>
      </c>
      <c r="X520" s="71">
        <v>28187</v>
      </c>
      <c r="Y520" s="71">
        <v>38056</v>
      </c>
      <c r="Z520" s="71">
        <v>47886</v>
      </c>
      <c r="AA520" s="71">
        <v>8173</v>
      </c>
      <c r="AB520" s="71">
        <v>94301</v>
      </c>
      <c r="AC520" s="71">
        <v>2787210.25</v>
      </c>
      <c r="AD520" s="71">
        <v>14.7375621393</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1557.51</v>
      </c>
      <c r="BK520" s="71">
        <v>168.60900000000001</v>
      </c>
      <c r="BL520" s="71">
        <v>19.539000000000001</v>
      </c>
      <c r="BM520" s="71">
        <v>0</v>
      </c>
      <c r="BN520" s="72"/>
      <c r="BO520" s="71">
        <v>0</v>
      </c>
      <c r="BP520" s="71">
        <v>0</v>
      </c>
      <c r="BQ520" s="71">
        <v>15</v>
      </c>
      <c r="BR520" s="71">
        <v>1</v>
      </c>
      <c r="BS520" s="71">
        <v>3</v>
      </c>
      <c r="BT520" s="71">
        <v>0</v>
      </c>
      <c r="BU520"/>
      <c r="BV520" s="70">
        <v>1697.818</v>
      </c>
      <c r="BW520" s="70">
        <v>24.387</v>
      </c>
      <c r="BX520" s="70">
        <v>18.535</v>
      </c>
      <c r="BY520" s="70">
        <v>0</v>
      </c>
      <c r="BZ520" s="70">
        <v>4.9180000000000001</v>
      </c>
      <c r="CA520" s="70">
        <v>0</v>
      </c>
      <c r="CB520" s="70">
        <v>0</v>
      </c>
      <c r="CC520" s="70">
        <v>0</v>
      </c>
      <c r="CD520" s="70">
        <v>0</v>
      </c>
    </row>
    <row r="521" spans="1:82">
      <c r="A521" s="70" t="s">
        <v>2282</v>
      </c>
      <c r="B521" s="70">
        <v>315</v>
      </c>
      <c r="C521" s="70">
        <v>9</v>
      </c>
      <c r="D521" s="70">
        <v>19</v>
      </c>
      <c r="E521" s="70">
        <v>2012</v>
      </c>
      <c r="F521" s="70" t="s">
        <v>179</v>
      </c>
      <c r="G521" s="1064" t="s">
        <v>2273</v>
      </c>
      <c r="H521" s="70" t="s">
        <v>2274</v>
      </c>
      <c r="I521" s="148"/>
      <c r="J521" s="71">
        <v>2271.2022237531892</v>
      </c>
      <c r="K521" s="71">
        <v>8.3963069380431019</v>
      </c>
      <c r="L521" s="71">
        <v>0.84469835992635844</v>
      </c>
      <c r="M521" s="71">
        <v>140.9075776094775</v>
      </c>
      <c r="N521" s="71">
        <v>113.4259582764289</v>
      </c>
      <c r="O521" s="71">
        <v>92.099236833211862</v>
      </c>
      <c r="P521" s="71">
        <v>40.410089519123517</v>
      </c>
      <c r="Q521" s="71">
        <v>7.21576344508511</v>
      </c>
      <c r="R521" s="71">
        <v>12.701217530377869</v>
      </c>
      <c r="S521" s="71">
        <v>15.070087921060001</v>
      </c>
      <c r="T521" s="72"/>
      <c r="U521" s="71">
        <v>99716867</v>
      </c>
      <c r="V521" s="71">
        <v>3864</v>
      </c>
      <c r="W521" s="71">
        <v>19</v>
      </c>
      <c r="X521" s="71">
        <v>28187</v>
      </c>
      <c r="Y521" s="71">
        <v>38584</v>
      </c>
      <c r="Z521" s="71">
        <v>48170</v>
      </c>
      <c r="AA521" s="71">
        <v>8120</v>
      </c>
      <c r="AB521" s="71">
        <v>94638</v>
      </c>
      <c r="AC521" s="71">
        <v>2156974.25</v>
      </c>
      <c r="AD521" s="71">
        <v>15.070087921060001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1767.3889999999999</v>
      </c>
      <c r="BK521" s="71">
        <v>202.13399999999999</v>
      </c>
      <c r="BL521" s="71">
        <v>23.618000000000002</v>
      </c>
      <c r="BM521" s="71">
        <v>0</v>
      </c>
      <c r="BN521" s="72"/>
      <c r="BO521" s="71">
        <v>0</v>
      </c>
      <c r="BP521" s="71">
        <v>0</v>
      </c>
      <c r="BQ521" s="71">
        <v>15</v>
      </c>
      <c r="BR521" s="71">
        <v>1</v>
      </c>
      <c r="BS521" s="71">
        <v>3</v>
      </c>
      <c r="BT521" s="71">
        <v>0</v>
      </c>
      <c r="BU521"/>
      <c r="BV521" s="70">
        <v>1947.5540000000001</v>
      </c>
      <c r="BW521" s="70">
        <v>18.646999999999998</v>
      </c>
      <c r="BX521" s="70">
        <v>20.606999999999999</v>
      </c>
      <c r="BY521" s="70">
        <v>0</v>
      </c>
      <c r="BZ521" s="70">
        <v>6.3330000000000002</v>
      </c>
      <c r="CA521" s="70">
        <v>0</v>
      </c>
      <c r="CB521" s="70">
        <v>0</v>
      </c>
      <c r="CC521" s="70">
        <v>0</v>
      </c>
      <c r="CD521" s="70">
        <v>0</v>
      </c>
    </row>
    <row r="522" spans="1:82">
      <c r="A522" s="70" t="s">
        <v>2283</v>
      </c>
      <c r="B522" s="70">
        <v>316</v>
      </c>
      <c r="C522" s="70">
        <v>10</v>
      </c>
      <c r="D522" s="70">
        <v>19</v>
      </c>
      <c r="E522" s="70">
        <v>2013</v>
      </c>
      <c r="F522" s="70" t="s">
        <v>180</v>
      </c>
      <c r="G522" s="70" t="s">
        <v>2273</v>
      </c>
      <c r="H522" s="70" t="s">
        <v>2274</v>
      </c>
      <c r="I522" s="148"/>
      <c r="J522" s="71">
        <v>2379.8877029733899</v>
      </c>
      <c r="K522" s="71">
        <v>7.1848539120508601</v>
      </c>
      <c r="L522" s="71">
        <v>0.84369161032499496</v>
      </c>
      <c r="M522" s="71">
        <v>137.73374619506251</v>
      </c>
      <c r="N522" s="71">
        <v>122.99918656271539</v>
      </c>
      <c r="O522" s="71">
        <v>88.646109537140759</v>
      </c>
      <c r="P522" s="71">
        <v>40.412494111888506</v>
      </c>
      <c r="Q522" s="71">
        <v>7.2952626791957202</v>
      </c>
      <c r="R522" s="71">
        <v>13.26629360935569</v>
      </c>
      <c r="S522" s="71">
        <v>13.24251632544</v>
      </c>
      <c r="T522" s="72"/>
      <c r="U522" s="71">
        <v>97314088</v>
      </c>
      <c r="V522" s="71">
        <v>3864</v>
      </c>
      <c r="W522" s="71">
        <v>19</v>
      </c>
      <c r="X522" s="71">
        <v>28187</v>
      </c>
      <c r="Y522" s="71">
        <v>38725</v>
      </c>
      <c r="Z522" s="71">
        <v>48434</v>
      </c>
      <c r="AA522" s="71">
        <v>8090</v>
      </c>
      <c r="AB522" s="71">
        <v>94309</v>
      </c>
      <c r="AC522" s="71">
        <v>2199177.5</v>
      </c>
      <c r="AD522" s="71">
        <v>13.24251632544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1878.694</v>
      </c>
      <c r="BK522" s="71">
        <v>205.52</v>
      </c>
      <c r="BL522" s="71">
        <v>22.585999999999999</v>
      </c>
      <c r="BM522" s="71">
        <v>0</v>
      </c>
      <c r="BN522" s="72"/>
      <c r="BO522" s="71">
        <v>0</v>
      </c>
      <c r="BP522" s="71">
        <v>0</v>
      </c>
      <c r="BQ522" s="71">
        <v>15</v>
      </c>
      <c r="BR522" s="71">
        <v>1</v>
      </c>
      <c r="BS522" s="71">
        <v>3</v>
      </c>
      <c r="BT522" s="71">
        <v>0</v>
      </c>
      <c r="BU522"/>
      <c r="BV522" s="70">
        <v>2060.2809999999999</v>
      </c>
      <c r="BW522" s="70">
        <v>18.678999999999998</v>
      </c>
      <c r="BX522" s="70">
        <v>21.553000000000001</v>
      </c>
      <c r="BY522" s="70">
        <v>7.3999999999999996E-2</v>
      </c>
      <c r="BZ522" s="70">
        <v>6.1950000000000003</v>
      </c>
      <c r="CA522" s="70">
        <v>0</v>
      </c>
      <c r="CB522" s="70">
        <v>0</v>
      </c>
      <c r="CC522" s="70">
        <v>1.7999999999999999E-2</v>
      </c>
      <c r="CD522" s="70">
        <v>0</v>
      </c>
    </row>
    <row r="523" spans="1:82">
      <c r="A523" s="70" t="s">
        <v>2284</v>
      </c>
      <c r="B523" s="70">
        <v>317</v>
      </c>
      <c r="C523" s="70">
        <v>11</v>
      </c>
      <c r="D523" s="70">
        <v>19</v>
      </c>
      <c r="E523" s="70">
        <v>2014</v>
      </c>
      <c r="F523" s="70" t="s">
        <v>181</v>
      </c>
      <c r="G523" s="70" t="s">
        <v>2273</v>
      </c>
      <c r="H523" s="70" t="s">
        <v>2274</v>
      </c>
      <c r="I523" s="148"/>
      <c r="J523" s="71">
        <v>2066.906898267518</v>
      </c>
      <c r="K523" s="71">
        <v>7.5775477393823678</v>
      </c>
      <c r="L523" s="71">
        <v>1.7049050857695109</v>
      </c>
      <c r="M523" s="71">
        <v>138.00670969344901</v>
      </c>
      <c r="N523" s="71">
        <v>110.5777491484312</v>
      </c>
      <c r="O523" s="71">
        <v>84.310785137509015</v>
      </c>
      <c r="P523" s="71">
        <v>41.586647263372498</v>
      </c>
      <c r="Q523" s="71">
        <v>6.9592926076694299</v>
      </c>
      <c r="R523" s="71">
        <v>13.06158248798795</v>
      </c>
      <c r="S523" s="71">
        <v>13.64903232</v>
      </c>
      <c r="T523" s="72"/>
      <c r="U523" s="71">
        <v>91313229</v>
      </c>
      <c r="V523" s="71">
        <v>3330</v>
      </c>
      <c r="W523" s="71">
        <v>37</v>
      </c>
      <c r="X523" s="71">
        <v>26195</v>
      </c>
      <c r="Y523" s="71">
        <v>38919</v>
      </c>
      <c r="Z523" s="71">
        <v>48517</v>
      </c>
      <c r="AA523" s="71">
        <v>8282</v>
      </c>
      <c r="AB523" s="71">
        <v>93769</v>
      </c>
      <c r="AC523" s="71">
        <v>2172050.5</v>
      </c>
      <c r="AD523" s="71">
        <v>13.64903232</v>
      </c>
      <c r="AE523" s="72"/>
      <c r="AF523" s="71"/>
      <c r="AG523" s="71"/>
      <c r="AH523" s="71"/>
      <c r="AI523" s="71"/>
      <c r="AJ523" s="71"/>
      <c r="AK523" s="71"/>
      <c r="AL523" s="71"/>
      <c r="AM523" s="71"/>
      <c r="AN523" s="71"/>
      <c r="AO523" s="71"/>
      <c r="AP523" s="71"/>
      <c r="AQ523" s="72"/>
      <c r="AR523" s="71">
        <v>2070</v>
      </c>
      <c r="AS523" s="71">
        <v>205</v>
      </c>
      <c r="AT523" s="71">
        <v>0</v>
      </c>
      <c r="AU523" s="71">
        <v>0</v>
      </c>
      <c r="AV523" s="71">
        <v>0</v>
      </c>
      <c r="AW523" s="71">
        <v>2</v>
      </c>
      <c r="AX523" s="71"/>
      <c r="AY523" s="72"/>
      <c r="AZ523" s="71">
        <v>7679.5</v>
      </c>
      <c r="BA523" s="71">
        <v>18335.900000000001</v>
      </c>
      <c r="BB523" s="71">
        <v>0</v>
      </c>
      <c r="BC523" s="71">
        <v>0</v>
      </c>
      <c r="BD523" s="71">
        <v>0</v>
      </c>
      <c r="BE523" s="71">
        <v>3300.5</v>
      </c>
      <c r="BF523" s="71"/>
      <c r="BG523" s="72"/>
      <c r="BH523" s="71">
        <v>0</v>
      </c>
      <c r="BI523" s="71">
        <v>0</v>
      </c>
      <c r="BJ523" s="71">
        <v>1874.27</v>
      </c>
      <c r="BK523" s="71">
        <v>207.923</v>
      </c>
      <c r="BL523" s="71">
        <v>31.230999999999998</v>
      </c>
      <c r="BM523" s="71">
        <v>0</v>
      </c>
      <c r="BN523" s="72"/>
      <c r="BO523" s="71">
        <v>0</v>
      </c>
      <c r="BP523" s="71">
        <v>0</v>
      </c>
      <c r="BQ523" s="71">
        <v>14</v>
      </c>
      <c r="BR523" s="71">
        <v>1</v>
      </c>
      <c r="BS523" s="71">
        <v>4</v>
      </c>
      <c r="BT523" s="71">
        <v>0</v>
      </c>
      <c r="BU523"/>
      <c r="BV523" s="70">
        <v>2066.7429999999999</v>
      </c>
      <c r="BW523" s="70">
        <v>19.600999999999999</v>
      </c>
      <c r="BX523" s="70">
        <v>20.684999999999999</v>
      </c>
      <c r="BY523" s="70">
        <v>7.8E-2</v>
      </c>
      <c r="BZ523" s="70">
        <v>6.2990000000000004</v>
      </c>
      <c r="CA523" s="70">
        <v>0</v>
      </c>
      <c r="CB523" s="70">
        <v>0</v>
      </c>
      <c r="CC523" s="70">
        <v>1.7999999999999999E-2</v>
      </c>
      <c r="CD523" s="70">
        <v>0</v>
      </c>
    </row>
    <row r="524" spans="1:82">
      <c r="A524" s="70" t="s">
        <v>2285</v>
      </c>
      <c r="B524" s="70">
        <v>318</v>
      </c>
      <c r="C524" s="70">
        <v>12</v>
      </c>
      <c r="D524" s="70">
        <v>19</v>
      </c>
      <c r="E524" s="70">
        <v>2015</v>
      </c>
      <c r="F524" s="70" t="s">
        <v>182</v>
      </c>
      <c r="G524" s="70" t="s">
        <v>2273</v>
      </c>
      <c r="H524" s="70" t="s">
        <v>2274</v>
      </c>
      <c r="I524" s="148"/>
      <c r="J524" s="71">
        <v>1825.8097623270389</v>
      </c>
      <c r="K524" s="71">
        <v>7.2951035635368413</v>
      </c>
      <c r="L524" s="71">
        <v>1.9961700382727721</v>
      </c>
      <c r="M524" s="71">
        <v>128.09446809429249</v>
      </c>
      <c r="N524" s="71">
        <v>101.48696746732909</v>
      </c>
      <c r="O524" s="71">
        <v>83.796280015356757</v>
      </c>
      <c r="P524" s="71">
        <v>42.011476248630494</v>
      </c>
      <c r="Q524" s="71">
        <v>6.7826928161655697</v>
      </c>
      <c r="R524" s="71">
        <v>12.798277728204683</v>
      </c>
      <c r="S524" s="71">
        <v>14.22842121997</v>
      </c>
      <c r="T524" s="72"/>
      <c r="U524" s="71">
        <v>86403499</v>
      </c>
      <c r="V524" s="71">
        <v>3330</v>
      </c>
      <c r="W524" s="71">
        <v>37</v>
      </c>
      <c r="X524" s="71">
        <v>26195</v>
      </c>
      <c r="Y524" s="71">
        <v>39129</v>
      </c>
      <c r="Z524" s="71">
        <v>48685</v>
      </c>
      <c r="AA524" s="71">
        <v>8360</v>
      </c>
      <c r="AB524" s="71">
        <v>93356</v>
      </c>
      <c r="AC524" s="71">
        <v>2187656.75</v>
      </c>
      <c r="AD524" s="71">
        <v>14.22842121997</v>
      </c>
      <c r="AE524" s="72"/>
      <c r="AF524" s="71">
        <v>726434335.86104751</v>
      </c>
      <c r="AG524" s="71">
        <v>5789029.6070849551</v>
      </c>
      <c r="AH524" s="71">
        <v>384417.22131409252</v>
      </c>
      <c r="AI524" s="71">
        <v>175026231.94865969</v>
      </c>
      <c r="AJ524" s="71">
        <v>146662940.06994259</v>
      </c>
      <c r="AK524" s="71">
        <v>0</v>
      </c>
      <c r="AL524" s="71">
        <v>0</v>
      </c>
      <c r="AM524" s="71">
        <v>12794048.18630887</v>
      </c>
      <c r="AN524" s="71">
        <v>0</v>
      </c>
      <c r="AO524" s="71">
        <v>0</v>
      </c>
      <c r="AP524" s="71">
        <v>1067091002.8943577</v>
      </c>
      <c r="AQ524" s="72"/>
      <c r="AR524" s="71">
        <v>2292</v>
      </c>
      <c r="AS524" s="71">
        <v>294</v>
      </c>
      <c r="AT524" s="71">
        <v>0</v>
      </c>
      <c r="AU524" s="71">
        <v>0</v>
      </c>
      <c r="AV524" s="71">
        <v>0</v>
      </c>
      <c r="AW524" s="71">
        <v>2</v>
      </c>
      <c r="AX524" s="71"/>
      <c r="AY524" s="72"/>
      <c r="AZ524" s="71">
        <v>8592.7000000000007</v>
      </c>
      <c r="BA524" s="71">
        <v>24152.7</v>
      </c>
      <c r="BB524" s="71">
        <v>0</v>
      </c>
      <c r="BC524" s="71">
        <v>0</v>
      </c>
      <c r="BD524" s="71">
        <v>0</v>
      </c>
      <c r="BE524" s="71">
        <v>3300.5</v>
      </c>
      <c r="BF524" s="71"/>
      <c r="BG524" s="72"/>
      <c r="BH524" s="71">
        <v>0</v>
      </c>
      <c r="BI524" s="71">
        <v>0</v>
      </c>
      <c r="BJ524" s="71">
        <v>1847.713</v>
      </c>
      <c r="BK524" s="71">
        <v>216.52600000000001</v>
      </c>
      <c r="BL524" s="71">
        <v>29.209000000000003</v>
      </c>
      <c r="BM524" s="71">
        <v>0</v>
      </c>
      <c r="BN524" s="72"/>
      <c r="BO524" s="71">
        <v>0</v>
      </c>
      <c r="BP524" s="71">
        <v>0</v>
      </c>
      <c r="BQ524" s="71">
        <v>15</v>
      </c>
      <c r="BR524" s="71">
        <v>1</v>
      </c>
      <c r="BS524" s="71">
        <v>3</v>
      </c>
      <c r="BT524" s="71">
        <v>0</v>
      </c>
      <c r="BU524"/>
      <c r="BV524" s="70">
        <v>2049.8510000000001</v>
      </c>
      <c r="BW524" s="70">
        <v>19.960999999999999</v>
      </c>
      <c r="BX524" s="70">
        <v>17.446999999999999</v>
      </c>
      <c r="BY524" s="70">
        <v>8.8999999999999996E-2</v>
      </c>
      <c r="BZ524" s="70">
        <v>6.0830000000000002</v>
      </c>
      <c r="CA524" s="70">
        <v>0</v>
      </c>
      <c r="CB524" s="70">
        <v>0</v>
      </c>
      <c r="CC524" s="70">
        <v>1.7000000000000001E-2</v>
      </c>
      <c r="CD524" s="70">
        <v>0</v>
      </c>
    </row>
    <row r="525" spans="1:82">
      <c r="A525" s="70" t="s">
        <v>2286</v>
      </c>
      <c r="B525" s="70">
        <v>319</v>
      </c>
      <c r="C525" s="70">
        <v>13</v>
      </c>
      <c r="D525" s="70">
        <v>19</v>
      </c>
      <c r="E525" s="70">
        <v>2016</v>
      </c>
      <c r="F525" s="70" t="s">
        <v>155</v>
      </c>
      <c r="G525" s="70" t="s">
        <v>2273</v>
      </c>
      <c r="H525" s="70" t="s">
        <v>2274</v>
      </c>
      <c r="I525" s="148"/>
      <c r="J525" s="71">
        <v>1678.7456724025903</v>
      </c>
      <c r="K525" s="71">
        <v>6.9375259091369417</v>
      </c>
      <c r="L525" s="71">
        <v>1.9694061427637564</v>
      </c>
      <c r="M525" s="71">
        <v>115.65368688296094</v>
      </c>
      <c r="N525" s="71">
        <v>93.438084548249805</v>
      </c>
      <c r="O525" s="71">
        <v>83.219077019523652</v>
      </c>
      <c r="P525" s="71">
        <v>42.324326767602919</v>
      </c>
      <c r="Q525" s="71">
        <v>6.552533223765665</v>
      </c>
      <c r="R525" s="71">
        <v>12.375334529752006</v>
      </c>
      <c r="S525" s="71">
        <v>11.8329955352</v>
      </c>
      <c r="T525" s="72"/>
      <c r="U525" s="71">
        <v>79600710</v>
      </c>
      <c r="V525" s="71">
        <v>3330</v>
      </c>
      <c r="W525" s="71">
        <v>37</v>
      </c>
      <c r="X525" s="71">
        <v>26195</v>
      </c>
      <c r="Y525" s="71">
        <v>39359</v>
      </c>
      <c r="Z525" s="71">
        <v>48944</v>
      </c>
      <c r="AA525" s="71">
        <v>8711</v>
      </c>
      <c r="AB525" s="71">
        <v>92770</v>
      </c>
      <c r="AC525" s="71">
        <v>2113585.3213231191</v>
      </c>
      <c r="AD525" s="71">
        <v>11.8329955352</v>
      </c>
      <c r="AE525" s="72"/>
      <c r="AF525" s="71">
        <v>667385867.99679065</v>
      </c>
      <c r="AG525" s="71">
        <v>5229814.9986054292</v>
      </c>
      <c r="AH525" s="71">
        <v>277131.32917219022</v>
      </c>
      <c r="AI525" s="71">
        <v>173709718.49745709</v>
      </c>
      <c r="AJ525" s="71">
        <v>128114253.68627051</v>
      </c>
      <c r="AK525" s="71">
        <v>0</v>
      </c>
      <c r="AL525" s="71">
        <v>0</v>
      </c>
      <c r="AM525" s="71">
        <v>12723616.67249616</v>
      </c>
      <c r="AN525" s="71">
        <v>0</v>
      </c>
      <c r="AO525" s="71">
        <v>0</v>
      </c>
      <c r="AP525" s="71">
        <v>987440403.18079197</v>
      </c>
      <c r="AQ525" s="72"/>
      <c r="AR525" s="71">
        <v>2482</v>
      </c>
      <c r="AS525" s="71">
        <v>339</v>
      </c>
      <c r="AT525" s="71">
        <v>0</v>
      </c>
      <c r="AU525" s="71">
        <v>0</v>
      </c>
      <c r="AV525" s="71">
        <v>0</v>
      </c>
      <c r="AW525" s="71">
        <v>2</v>
      </c>
      <c r="AX525" s="71"/>
      <c r="AY525" s="72"/>
      <c r="AZ525" s="71">
        <v>9384.2000000000007</v>
      </c>
      <c r="BA525" s="71">
        <v>24917.9</v>
      </c>
      <c r="BB525" s="71">
        <v>0</v>
      </c>
      <c r="BC525" s="71">
        <v>0</v>
      </c>
      <c r="BD525" s="71">
        <v>0</v>
      </c>
      <c r="BE525" s="71">
        <v>3300.5</v>
      </c>
      <c r="BF525" s="71"/>
      <c r="BG525" s="72"/>
      <c r="BH525" s="71">
        <v>0</v>
      </c>
      <c r="BI525" s="71">
        <v>0</v>
      </c>
      <c r="BJ525" s="71">
        <v>1758.6120000000001</v>
      </c>
      <c r="BK525" s="71">
        <v>194.2</v>
      </c>
      <c r="BL525" s="71">
        <v>25.861000000000001</v>
      </c>
      <c r="BM525" s="71">
        <v>0</v>
      </c>
      <c r="BN525" s="72"/>
      <c r="BO525" s="71">
        <v>0</v>
      </c>
      <c r="BP525" s="71">
        <v>0</v>
      </c>
      <c r="BQ525" s="71">
        <v>15</v>
      </c>
      <c r="BR525" s="71">
        <v>1</v>
      </c>
      <c r="BS525" s="71">
        <v>3</v>
      </c>
      <c r="BT525" s="71">
        <v>0</v>
      </c>
      <c r="BU525"/>
      <c r="BV525" s="70">
        <v>1933.7339999999999</v>
      </c>
      <c r="BW525" s="70">
        <v>19.937000000000001</v>
      </c>
      <c r="BX525" s="70">
        <v>19.478999999999999</v>
      </c>
      <c r="BY525" s="70">
        <v>0</v>
      </c>
      <c r="BZ525" s="70">
        <v>5.5229999999999997</v>
      </c>
      <c r="CA525" s="70">
        <v>0</v>
      </c>
      <c r="CB525" s="70">
        <v>0</v>
      </c>
      <c r="CC525" s="70">
        <v>0</v>
      </c>
      <c r="CD525" s="70">
        <v>0</v>
      </c>
    </row>
    <row r="526" spans="1:82">
      <c r="A526" s="70" t="s">
        <v>2287</v>
      </c>
      <c r="B526" s="70">
        <v>320</v>
      </c>
      <c r="C526" s="70">
        <v>14</v>
      </c>
      <c r="D526" s="70">
        <v>19</v>
      </c>
      <c r="E526" s="70">
        <v>2017</v>
      </c>
      <c r="F526" s="70" t="s">
        <v>156</v>
      </c>
      <c r="G526" s="70" t="s">
        <v>2273</v>
      </c>
      <c r="H526" s="70" t="s">
        <v>2274</v>
      </c>
      <c r="I526" s="148"/>
      <c r="J526" s="71">
        <v>1558.4863630179627</v>
      </c>
      <c r="K526" s="71">
        <v>6.8319387119141357</v>
      </c>
      <c r="L526" s="71">
        <v>1.5832280678782891</v>
      </c>
      <c r="M526" s="71">
        <v>100.73253344239953</v>
      </c>
      <c r="N526" s="71">
        <v>91.233879472747745</v>
      </c>
      <c r="O526" s="71">
        <v>82.237463045487686</v>
      </c>
      <c r="P526" s="71">
        <v>42.471420426242261</v>
      </c>
      <c r="Q526" s="71">
        <v>6.2852184228432</v>
      </c>
      <c r="R526" s="71">
        <v>12.028032278656189</v>
      </c>
      <c r="S526" s="71">
        <v>0</v>
      </c>
      <c r="T526" s="72"/>
      <c r="U526" s="71">
        <v>78749132</v>
      </c>
      <c r="V526" s="71">
        <v>3330</v>
      </c>
      <c r="W526" s="71">
        <v>37</v>
      </c>
      <c r="X526" s="71">
        <v>26195</v>
      </c>
      <c r="Y526" s="71">
        <v>39383</v>
      </c>
      <c r="Z526" s="71">
        <v>49169</v>
      </c>
      <c r="AA526" s="71">
        <v>8797</v>
      </c>
      <c r="AB526" s="71">
        <v>92020</v>
      </c>
      <c r="AC526" s="71">
        <v>2095030.5</v>
      </c>
      <c r="AD526" s="71">
        <v>0</v>
      </c>
      <c r="AE526" s="72"/>
      <c r="AF526" s="71">
        <v>640078693.98591697</v>
      </c>
      <c r="AG526" s="71">
        <v>5529474.265203408</v>
      </c>
      <c r="AH526" s="71">
        <v>305954.14344393759</v>
      </c>
      <c r="AI526" s="71">
        <v>175815801.28985429</v>
      </c>
      <c r="AJ526" s="71">
        <v>142747553.3132216</v>
      </c>
      <c r="AK526" s="71">
        <v>0</v>
      </c>
      <c r="AL526" s="71">
        <v>0</v>
      </c>
      <c r="AM526" s="71">
        <v>12640500.497782979</v>
      </c>
      <c r="AN526" s="71">
        <v>0</v>
      </c>
      <c r="AO526" s="71">
        <v>0</v>
      </c>
      <c r="AP526" s="71">
        <v>977117977.49542308</v>
      </c>
      <c r="AQ526" s="72"/>
      <c r="AR526" s="71">
        <v>2611</v>
      </c>
      <c r="AS526" s="71">
        <v>374</v>
      </c>
      <c r="AT526" s="71">
        <v>0</v>
      </c>
      <c r="AU526" s="71">
        <v>0</v>
      </c>
      <c r="AV526" s="71">
        <v>0</v>
      </c>
      <c r="AW526" s="71">
        <v>1</v>
      </c>
      <c r="AX526" s="71"/>
      <c r="AY526" s="72"/>
      <c r="AZ526" s="71">
        <v>9939.7000000000007</v>
      </c>
      <c r="BA526" s="71">
        <v>28016</v>
      </c>
      <c r="BB526" s="71">
        <v>0</v>
      </c>
      <c r="BC526" s="71">
        <v>0</v>
      </c>
      <c r="BD526" s="71">
        <v>0</v>
      </c>
      <c r="BE526" s="71">
        <v>2000</v>
      </c>
      <c r="BF526" s="71"/>
      <c r="BG526" s="72"/>
      <c r="BH526" s="71">
        <v>0</v>
      </c>
      <c r="BI526" s="71">
        <v>0</v>
      </c>
      <c r="BJ526" s="71">
        <v>1716.7429999999999</v>
      </c>
      <c r="BK526" s="71">
        <v>212.666</v>
      </c>
      <c r="BL526" s="71">
        <v>13.361000000000001</v>
      </c>
      <c r="BM526" s="71">
        <v>0</v>
      </c>
      <c r="BN526" s="72"/>
      <c r="BO526" s="71">
        <v>0</v>
      </c>
      <c r="BP526" s="71">
        <v>0</v>
      </c>
      <c r="BQ526" s="71">
        <v>14</v>
      </c>
      <c r="BR526" s="71">
        <v>1</v>
      </c>
      <c r="BS526" s="71">
        <v>2</v>
      </c>
      <c r="BT526" s="71">
        <v>0</v>
      </c>
      <c r="BU526"/>
      <c r="BV526" s="70">
        <v>1905.684</v>
      </c>
      <c r="BW526" s="70">
        <v>23.806000000000001</v>
      </c>
      <c r="BX526" s="70">
        <v>7.2210000000000001</v>
      </c>
      <c r="BY526" s="70">
        <v>0</v>
      </c>
      <c r="BZ526" s="70">
        <v>6.0590000000000002</v>
      </c>
      <c r="CA526" s="70">
        <v>0</v>
      </c>
      <c r="CB526" s="70">
        <v>0</v>
      </c>
      <c r="CC526" s="70">
        <v>0</v>
      </c>
      <c r="CD526" s="70">
        <v>0</v>
      </c>
    </row>
    <row r="527" spans="1:82">
      <c r="A527" s="70" t="s">
        <v>2288</v>
      </c>
      <c r="B527" s="70">
        <v>321</v>
      </c>
      <c r="C527" s="70">
        <v>15</v>
      </c>
      <c r="D527" s="70">
        <v>19</v>
      </c>
      <c r="E527" s="70">
        <v>2018</v>
      </c>
      <c r="F527" s="70" t="s">
        <v>183</v>
      </c>
      <c r="G527" s="70" t="s">
        <v>2273</v>
      </c>
      <c r="H527" s="70" t="s">
        <v>2274</v>
      </c>
      <c r="I527" s="148"/>
      <c r="J527" s="71">
        <v>1508.3508604666717</v>
      </c>
      <c r="K527" s="71">
        <v>5.9557739321725727</v>
      </c>
      <c r="L527" s="71">
        <v>1.429039122749256</v>
      </c>
      <c r="M527" s="71">
        <v>84.114319552171992</v>
      </c>
      <c r="N527" s="71">
        <v>74.518358483301242</v>
      </c>
      <c r="O527" s="71">
        <v>80.4117684776826</v>
      </c>
      <c r="P527" s="71">
        <v>42.588776850464328</v>
      </c>
      <c r="Q527" s="71">
        <v>5.7777333901055803</v>
      </c>
      <c r="R527" s="71">
        <v>11.88177108199808</v>
      </c>
      <c r="S527" s="71">
        <v>0</v>
      </c>
      <c r="T527" s="72"/>
      <c r="U527" s="71">
        <v>85959886</v>
      </c>
      <c r="V527" s="71">
        <v>3330</v>
      </c>
      <c r="W527" s="71">
        <v>37</v>
      </c>
      <c r="X527" s="71">
        <v>26195</v>
      </c>
      <c r="Y527" s="71">
        <v>39356</v>
      </c>
      <c r="Z527" s="71">
        <v>48998</v>
      </c>
      <c r="AA527" s="71">
        <v>8910</v>
      </c>
      <c r="AB527" s="71">
        <v>91159</v>
      </c>
      <c r="AC527" s="71">
        <v>2061444</v>
      </c>
      <c r="AD527" s="71">
        <v>0</v>
      </c>
      <c r="AE527" s="72"/>
      <c r="AF527" s="71">
        <v>670207564.73769951</v>
      </c>
      <c r="AG527" s="71">
        <v>4770446.6522677997</v>
      </c>
      <c r="AH527" s="71">
        <v>287821.40999143379</v>
      </c>
      <c r="AI527" s="71">
        <v>163856352.56682521</v>
      </c>
      <c r="AJ527" s="71">
        <v>135754113.2365799</v>
      </c>
      <c r="AK527" s="71">
        <v>0</v>
      </c>
      <c r="AL527" s="71">
        <v>0</v>
      </c>
      <c r="AM527" s="71">
        <v>12548137.601363201</v>
      </c>
      <c r="AN527" s="71">
        <v>0</v>
      </c>
      <c r="AO527" s="71">
        <v>0</v>
      </c>
      <c r="AP527" s="71">
        <v>987424436.20472693</v>
      </c>
      <c r="AQ527" s="72"/>
      <c r="AR527" s="71">
        <v>2754</v>
      </c>
      <c r="AS527" s="71">
        <v>410</v>
      </c>
      <c r="AT527" s="71">
        <v>0</v>
      </c>
      <c r="AU527" s="71">
        <v>0</v>
      </c>
      <c r="AV527" s="71">
        <v>0</v>
      </c>
      <c r="AW527" s="71">
        <v>2</v>
      </c>
      <c r="AX527" s="71"/>
      <c r="AY527" s="72"/>
      <c r="AZ527" s="71">
        <v>10552.1</v>
      </c>
      <c r="BA527" s="71">
        <v>28980.2</v>
      </c>
      <c r="BB527" s="71">
        <v>0</v>
      </c>
      <c r="BC527" s="71">
        <v>0</v>
      </c>
      <c r="BD527" s="71">
        <v>0</v>
      </c>
      <c r="BE527" s="71">
        <v>2075</v>
      </c>
      <c r="BF527" s="71"/>
      <c r="BG527" s="72"/>
      <c r="BH527" s="71">
        <v>0</v>
      </c>
      <c r="BI527" s="71">
        <v>0</v>
      </c>
      <c r="BJ527" s="71">
        <v>1891.7550000000001</v>
      </c>
      <c r="BK527" s="71">
        <v>212.10900000000001</v>
      </c>
      <c r="BL527" s="71">
        <v>10.738</v>
      </c>
      <c r="BM527" s="71">
        <v>0</v>
      </c>
      <c r="BN527" s="72"/>
      <c r="BO527" s="71">
        <v>0</v>
      </c>
      <c r="BP527" s="71">
        <v>0</v>
      </c>
      <c r="BQ527" s="71">
        <v>14</v>
      </c>
      <c r="BR527" s="71">
        <v>1</v>
      </c>
      <c r="BS527" s="71">
        <v>2</v>
      </c>
      <c r="BT527" s="71">
        <v>0</v>
      </c>
      <c r="BU527"/>
      <c r="BV527" s="70">
        <v>2079.0889999999999</v>
      </c>
      <c r="BW527" s="70">
        <v>22.422000000000001</v>
      </c>
      <c r="BX527" s="70">
        <v>7.0609999999999999</v>
      </c>
      <c r="BY527" s="70">
        <v>0</v>
      </c>
      <c r="BZ527" s="70">
        <v>6.03</v>
      </c>
      <c r="CA527" s="70">
        <v>0</v>
      </c>
      <c r="CB527" s="70">
        <v>0</v>
      </c>
      <c r="CC527" s="70">
        <v>0</v>
      </c>
      <c r="CD527" s="70">
        <v>0</v>
      </c>
    </row>
    <row r="528" spans="1:82">
      <c r="A528" s="70" t="s">
        <v>2289</v>
      </c>
      <c r="B528" s="70">
        <v>322</v>
      </c>
      <c r="C528" s="70">
        <v>16</v>
      </c>
      <c r="D528" s="70">
        <v>19</v>
      </c>
      <c r="E528" s="70">
        <v>2019</v>
      </c>
      <c r="F528" s="70" t="s">
        <v>158</v>
      </c>
      <c r="G528" s="70" t="s">
        <v>2273</v>
      </c>
      <c r="H528" s="70" t="s">
        <v>2274</v>
      </c>
      <c r="I528" s="148"/>
      <c r="J528" s="71">
        <v>1399.6462915811433</v>
      </c>
      <c r="K528" s="71">
        <v>5.5564445449906943</v>
      </c>
      <c r="L528" s="71">
        <v>1.4416236483045999</v>
      </c>
      <c r="M528" s="71">
        <v>81.262624598542899</v>
      </c>
      <c r="N528" s="71">
        <v>78.06124298373031</v>
      </c>
      <c r="O528" s="71">
        <v>77.930954476134801</v>
      </c>
      <c r="P528" s="71">
        <v>41.990117757526406</v>
      </c>
      <c r="Q528" s="71">
        <v>5.5824298803870098</v>
      </c>
      <c r="R528" s="71">
        <v>13.086446095109466</v>
      </c>
      <c r="S528" s="71">
        <v>0</v>
      </c>
      <c r="T528" s="72"/>
      <c r="U528" s="71">
        <v>83527204</v>
      </c>
      <c r="V528" s="71">
        <v>3330</v>
      </c>
      <c r="W528" s="71">
        <v>37</v>
      </c>
      <c r="X528" s="71">
        <v>26195</v>
      </c>
      <c r="Y528" s="71">
        <v>39561</v>
      </c>
      <c r="Z528" s="71">
        <v>48790</v>
      </c>
      <c r="AA528" s="71">
        <v>8719</v>
      </c>
      <c r="AB528" s="71">
        <v>90462</v>
      </c>
      <c r="AC528" s="71">
        <v>2307638</v>
      </c>
      <c r="AD528" s="71">
        <v>0</v>
      </c>
      <c r="AE528" s="72"/>
      <c r="AF528" s="71">
        <v>617195396.30525184</v>
      </c>
      <c r="AG528" s="71">
        <v>4810292.8472420098</v>
      </c>
      <c r="AH528" s="71">
        <v>308069.8859778365</v>
      </c>
      <c r="AI528" s="71">
        <v>167021886.03252429</v>
      </c>
      <c r="AJ528" s="71">
        <v>146355087.23751509</v>
      </c>
      <c r="AK528" s="71">
        <v>0</v>
      </c>
      <c r="AL528" s="71">
        <v>0</v>
      </c>
      <c r="AM528" s="71">
        <v>12320243.402428605</v>
      </c>
      <c r="AN528" s="71">
        <v>0</v>
      </c>
      <c r="AO528" s="71">
        <v>0</v>
      </c>
      <c r="AP528" s="71">
        <v>948010975.71093976</v>
      </c>
      <c r="AQ528" s="72"/>
      <c r="AR528" s="71">
        <v>2884</v>
      </c>
      <c r="AS528" s="71">
        <v>442</v>
      </c>
      <c r="AT528" s="71">
        <v>0</v>
      </c>
      <c r="AU528" s="71">
        <v>0</v>
      </c>
      <c r="AV528" s="71">
        <v>0</v>
      </c>
      <c r="AW528" s="71">
        <v>2</v>
      </c>
      <c r="AX528" s="71"/>
      <c r="AY528" s="72"/>
      <c r="AZ528" s="71">
        <v>11123.699999999981</v>
      </c>
      <c r="BA528" s="71">
        <v>29610.099999999991</v>
      </c>
      <c r="BB528" s="71">
        <v>0</v>
      </c>
      <c r="BC528" s="71">
        <v>0</v>
      </c>
      <c r="BD528" s="71">
        <v>0</v>
      </c>
      <c r="BE528" s="71">
        <v>2100</v>
      </c>
      <c r="BF528" s="71"/>
      <c r="BG528" s="72"/>
      <c r="BH528" s="71">
        <v>0</v>
      </c>
      <c r="BI528" s="71">
        <v>0</v>
      </c>
      <c r="BJ528" s="71">
        <v>1502.3910000000001</v>
      </c>
      <c r="BK528" s="71">
        <v>201.518</v>
      </c>
      <c r="BL528" s="71">
        <v>8.2850000000000001</v>
      </c>
      <c r="BM528" s="71">
        <v>0</v>
      </c>
      <c r="BN528" s="72"/>
      <c r="BO528" s="71">
        <v>0</v>
      </c>
      <c r="BP528" s="71">
        <v>0</v>
      </c>
      <c r="BQ528" s="71">
        <v>14</v>
      </c>
      <c r="BR528" s="71">
        <v>1</v>
      </c>
      <c r="BS528" s="71">
        <v>2</v>
      </c>
      <c r="BT528" s="71">
        <v>0</v>
      </c>
      <c r="BU528"/>
      <c r="BV528" s="70">
        <v>1681.0940000000001</v>
      </c>
      <c r="BW528" s="70">
        <v>19.373000000000001</v>
      </c>
      <c r="BX528" s="70">
        <v>6.1740000000000004</v>
      </c>
      <c r="BY528" s="70">
        <v>0</v>
      </c>
      <c r="BZ528" s="70">
        <v>5.5529999999999999</v>
      </c>
      <c r="CA528" s="70">
        <v>0</v>
      </c>
      <c r="CB528" s="70">
        <v>0</v>
      </c>
      <c r="CC528" s="70">
        <v>0</v>
      </c>
      <c r="CD528" s="70">
        <v>0</v>
      </c>
    </row>
    <row r="529" spans="1:82">
      <c r="A529" s="70" t="s">
        <v>2290</v>
      </c>
      <c r="B529" s="70">
        <v>323</v>
      </c>
      <c r="C529" s="70">
        <v>17</v>
      </c>
      <c r="D529" s="70">
        <v>19</v>
      </c>
      <c r="E529" s="70">
        <v>2020</v>
      </c>
      <c r="F529" s="70" t="s">
        <v>159</v>
      </c>
      <c r="G529" s="70" t="s">
        <v>2273</v>
      </c>
      <c r="H529" s="70" t="s">
        <v>2274</v>
      </c>
      <c r="I529" s="148"/>
      <c r="J529" s="71">
        <v>1468.240123958913</v>
      </c>
      <c r="K529" s="71">
        <v>6.2446761625295739</v>
      </c>
      <c r="L529" s="71">
        <v>0.97865101499286744</v>
      </c>
      <c r="M529" s="71">
        <v>78.445565942282855</v>
      </c>
      <c r="N529" s="71">
        <v>78.028565145259222</v>
      </c>
      <c r="O529" s="71">
        <v>68.449265553666123</v>
      </c>
      <c r="P529" s="71">
        <v>39.899629889173269</v>
      </c>
      <c r="Q529" s="71">
        <v>5.2924324537338396</v>
      </c>
      <c r="R529" s="71">
        <v>11.259061757643284</v>
      </c>
      <c r="S529" s="71">
        <v>0</v>
      </c>
      <c r="T529" s="72"/>
      <c r="U529" s="71">
        <v>85050276</v>
      </c>
      <c r="V529" s="71">
        <v>3312</v>
      </c>
      <c r="W529" s="71">
        <v>32</v>
      </c>
      <c r="X529" s="71">
        <v>25640</v>
      </c>
      <c r="Y529" s="71">
        <v>39820</v>
      </c>
      <c r="Z529" s="71">
        <v>48912</v>
      </c>
      <c r="AA529" s="71">
        <v>8806</v>
      </c>
      <c r="AB529" s="71">
        <v>89762</v>
      </c>
      <c r="AC529" s="71">
        <v>1995891.2499999995</v>
      </c>
      <c r="AD529" s="71">
        <v>0</v>
      </c>
      <c r="AE529" s="72"/>
      <c r="AF529" s="71">
        <v>669935197.09919858</v>
      </c>
      <c r="AG529" s="71">
        <v>4897247.6885663643</v>
      </c>
      <c r="AH529" s="71">
        <v>213902.91086242232</v>
      </c>
      <c r="AI529" s="71">
        <v>153729193.24846092</v>
      </c>
      <c r="AJ529" s="71">
        <v>145396878.39765859</v>
      </c>
      <c r="AK529" s="71"/>
      <c r="AL529" s="71"/>
      <c r="AM529" s="71">
        <v>11714938.276620245</v>
      </c>
      <c r="AN529" s="71"/>
      <c r="AO529" s="71"/>
      <c r="AP529" s="71">
        <v>985887357.6213671</v>
      </c>
      <c r="AQ529" s="72"/>
      <c r="AR529" s="71">
        <v>3057</v>
      </c>
      <c r="AS529" s="71">
        <v>456</v>
      </c>
      <c r="AT529" s="71">
        <v>0</v>
      </c>
      <c r="AU529" s="71">
        <v>0</v>
      </c>
      <c r="AV529" s="71">
        <v>0</v>
      </c>
      <c r="AW529" s="71">
        <v>2</v>
      </c>
      <c r="AX529" s="71"/>
      <c r="AY529" s="72"/>
      <c r="AZ529" s="71">
        <v>12112.099999999969</v>
      </c>
      <c r="BA529" s="71">
        <v>29987.800000000039</v>
      </c>
      <c r="BB529" s="71">
        <v>0</v>
      </c>
      <c r="BC529" s="71">
        <v>0</v>
      </c>
      <c r="BD529" s="71">
        <v>0</v>
      </c>
      <c r="BE529" s="71">
        <v>2285</v>
      </c>
      <c r="BF529" s="71"/>
      <c r="BG529" s="72"/>
      <c r="BH529" s="71">
        <v>0</v>
      </c>
      <c r="BI529" s="71">
        <v>0</v>
      </c>
      <c r="BJ529" s="71">
        <v>1363.8979999999999</v>
      </c>
      <c r="BK529" s="71">
        <v>200.08600000000001</v>
      </c>
      <c r="BL529" s="71">
        <v>8.6210000000000004</v>
      </c>
      <c r="BM529" s="71">
        <v>0</v>
      </c>
      <c r="BN529" s="72"/>
      <c r="BO529" s="71">
        <v>0</v>
      </c>
      <c r="BP529" s="71">
        <v>0</v>
      </c>
      <c r="BQ529" s="71">
        <v>13</v>
      </c>
      <c r="BR529" s="71">
        <v>1</v>
      </c>
      <c r="BS529" s="71">
        <v>2</v>
      </c>
      <c r="BT529" s="71">
        <v>0</v>
      </c>
      <c r="BU529"/>
      <c r="BV529" s="70">
        <v>1545.7919999999999</v>
      </c>
      <c r="BW529" s="70">
        <v>20.524999999999999</v>
      </c>
      <c r="BX529" s="70">
        <v>0.94299999999999995</v>
      </c>
      <c r="BY529" s="70">
        <v>0</v>
      </c>
      <c r="BZ529" s="70">
        <v>5.3449999999999998</v>
      </c>
      <c r="CA529" s="70">
        <v>0</v>
      </c>
      <c r="CB529" s="70">
        <v>0</v>
      </c>
      <c r="CC529" s="70">
        <v>0</v>
      </c>
      <c r="CD529" s="70">
        <v>0</v>
      </c>
    </row>
    <row r="530" spans="1:82">
      <c r="A530" s="70" t="s">
        <v>2291</v>
      </c>
      <c r="B530" s="70">
        <v>323</v>
      </c>
      <c r="C530" s="70">
        <v>18</v>
      </c>
      <c r="D530" s="70">
        <v>19</v>
      </c>
      <c r="E530" s="70">
        <v>2021</v>
      </c>
      <c r="F530" s="70" t="s">
        <v>160</v>
      </c>
      <c r="G530" s="70" t="s">
        <v>2273</v>
      </c>
      <c r="H530" s="70" t="s">
        <v>2274</v>
      </c>
      <c r="I530" s="148"/>
      <c r="J530" s="71">
        <v>1413.6567084275916</v>
      </c>
      <c r="K530" s="71">
        <v>6.3774980929052072</v>
      </c>
      <c r="L530" s="71">
        <v>1.023432444109069</v>
      </c>
      <c r="M530" s="71">
        <v>74.041651709041929</v>
      </c>
      <c r="N530" s="71">
        <v>71.821931309929397</v>
      </c>
      <c r="O530" s="71">
        <v>66.274173406329794</v>
      </c>
      <c r="P530" s="71">
        <v>41.382707783898489</v>
      </c>
      <c r="Q530" s="71">
        <v>5.19458417093509</v>
      </c>
      <c r="R530" s="71">
        <v>12.262654964000401</v>
      </c>
      <c r="S530" s="71">
        <v>0</v>
      </c>
      <c r="T530" s="72"/>
      <c r="U530" s="71">
        <v>87380816</v>
      </c>
      <c r="V530" s="71">
        <v>3312</v>
      </c>
      <c r="W530" s="71">
        <v>32</v>
      </c>
      <c r="X530" s="71">
        <v>25640</v>
      </c>
      <c r="Y530" s="71">
        <v>39943</v>
      </c>
      <c r="Z530" s="71">
        <v>48762</v>
      </c>
      <c r="AA530" s="71">
        <v>8906</v>
      </c>
      <c r="AB530" s="71">
        <v>88968</v>
      </c>
      <c r="AC530" s="71">
        <v>2108839</v>
      </c>
      <c r="AD530" s="71">
        <v>0</v>
      </c>
      <c r="AE530" s="72"/>
      <c r="AF530" s="71">
        <v>647963719.88312435</v>
      </c>
      <c r="AG530" s="71">
        <v>5229785.1329863472</v>
      </c>
      <c r="AH530" s="71">
        <v>216313.29504978325</v>
      </c>
      <c r="AI530" s="71">
        <v>166912443.17416582</v>
      </c>
      <c r="AJ530" s="71">
        <v>149915012.57066381</v>
      </c>
      <c r="AK530" s="71">
        <v>0</v>
      </c>
      <c r="AL530" s="71">
        <v>0</v>
      </c>
      <c r="AM530" s="71">
        <v>11678285.57048461</v>
      </c>
      <c r="AN530" s="71">
        <v>0</v>
      </c>
      <c r="AO530" s="71">
        <v>0</v>
      </c>
      <c r="AP530" s="71">
        <v>981915559.62647474</v>
      </c>
      <c r="AQ530" s="72"/>
      <c r="AR530" s="71">
        <v>3237</v>
      </c>
      <c r="AS530" s="71">
        <v>456</v>
      </c>
      <c r="AT530" s="71">
        <v>0</v>
      </c>
      <c r="AU530" s="71">
        <v>0</v>
      </c>
      <c r="AV530" s="71">
        <v>0</v>
      </c>
      <c r="AW530" s="71">
        <v>3</v>
      </c>
      <c r="AX530" s="71"/>
      <c r="AY530" s="72"/>
      <c r="AZ530" s="71">
        <v>13125.29999999995</v>
      </c>
      <c r="BA530" s="71">
        <v>29987.800000000039</v>
      </c>
      <c r="BB530" s="71">
        <v>0</v>
      </c>
      <c r="BC530" s="71">
        <v>0</v>
      </c>
      <c r="BD530" s="71">
        <v>0</v>
      </c>
      <c r="BE530" s="71">
        <v>9451.16</v>
      </c>
      <c r="BF530" s="71"/>
      <c r="BG530" s="72"/>
      <c r="BH530" s="71">
        <v>0</v>
      </c>
      <c r="BI530" s="71">
        <v>0</v>
      </c>
      <c r="BJ530" s="71">
        <v>1516.9369999999999</v>
      </c>
      <c r="BK530" s="71">
        <v>206.232</v>
      </c>
      <c r="BL530" s="71">
        <v>3.1669999999999998</v>
      </c>
      <c r="BM530" s="71">
        <v>0</v>
      </c>
      <c r="BN530" s="72"/>
      <c r="BO530" s="71">
        <v>0</v>
      </c>
      <c r="BP530" s="71">
        <v>0</v>
      </c>
      <c r="BQ530" s="71">
        <v>15</v>
      </c>
      <c r="BR530" s="71">
        <v>1</v>
      </c>
      <c r="BS530" s="71">
        <v>1</v>
      </c>
      <c r="BT530" s="71">
        <v>0</v>
      </c>
      <c r="BU530"/>
      <c r="BV530" s="70">
        <v>1693.895</v>
      </c>
      <c r="BW530" s="70">
        <v>20.350000000000001</v>
      </c>
      <c r="BX530" s="70">
        <v>6.5970000000000004</v>
      </c>
      <c r="BY530" s="70">
        <v>0</v>
      </c>
      <c r="BZ530" s="70">
        <v>5.4939999999999998</v>
      </c>
      <c r="CA530" s="70">
        <v>0</v>
      </c>
      <c r="CB530" s="70">
        <v>0</v>
      </c>
      <c r="CC530" s="70">
        <v>0</v>
      </c>
      <c r="CD530" s="70">
        <v>0</v>
      </c>
    </row>
    <row r="531" spans="1:82">
      <c r="A531" s="70" t="s">
        <v>2292</v>
      </c>
      <c r="B531" s="70">
        <v>323</v>
      </c>
      <c r="C531" s="70">
        <v>19</v>
      </c>
      <c r="D531" s="70">
        <v>19</v>
      </c>
      <c r="E531" s="70">
        <v>2022</v>
      </c>
      <c r="F531" s="70" t="s">
        <v>161</v>
      </c>
      <c r="G531" s="70" t="s">
        <v>2273</v>
      </c>
      <c r="H531" s="70" t="s">
        <v>2274</v>
      </c>
      <c r="I531" s="148"/>
      <c r="J531" s="71">
        <v>1445.3876525747189</v>
      </c>
      <c r="K531" s="71">
        <v>6.1296596183585841</v>
      </c>
      <c r="L531" s="71">
        <v>0.93604530159632127</v>
      </c>
      <c r="M531" s="71">
        <v>83.39281853590073</v>
      </c>
      <c r="N531" s="71">
        <v>84.210145115316408</v>
      </c>
      <c r="O531" s="71">
        <v>69.411046375620813</v>
      </c>
      <c r="P531" s="71">
        <v>41.168663615255724</v>
      </c>
      <c r="Q531" s="71">
        <v>5.1903185344795917</v>
      </c>
      <c r="R531" s="71">
        <v>12.229589039654828</v>
      </c>
      <c r="S531" s="71">
        <v>59.403460783237989</v>
      </c>
      <c r="T531" s="72"/>
      <c r="U531" s="71">
        <v>99898341</v>
      </c>
      <c r="V531" s="71">
        <v>3312</v>
      </c>
      <c r="W531" s="71">
        <v>32</v>
      </c>
      <c r="X531" s="71">
        <v>25640</v>
      </c>
      <c r="Y531" s="71">
        <v>40211</v>
      </c>
      <c r="Z531" s="71">
        <v>48522</v>
      </c>
      <c r="AA531" s="71">
        <v>8995</v>
      </c>
      <c r="AB531" s="71">
        <v>88166</v>
      </c>
      <c r="AC531" s="71">
        <v>2129566.9999999995</v>
      </c>
      <c r="AD531" s="71">
        <v>59.403460783237989</v>
      </c>
      <c r="AE531" s="72"/>
      <c r="AF531" s="71">
        <v>631167830.07786214</v>
      </c>
      <c r="AG531" s="71">
        <v>5174380.8539303523</v>
      </c>
      <c r="AH531" s="71">
        <v>230438.71679282069</v>
      </c>
      <c r="AI531" s="71">
        <v>161665187.67468271</v>
      </c>
      <c r="AJ531" s="71">
        <v>159776159.81058151</v>
      </c>
      <c r="AK531" s="71">
        <v>0</v>
      </c>
      <c r="AL531" s="71">
        <v>0</v>
      </c>
      <c r="AM531" s="71">
        <v>11384637.038697751</v>
      </c>
      <c r="AN531" s="71">
        <v>0</v>
      </c>
      <c r="AO531" s="71">
        <v>0</v>
      </c>
      <c r="AP531" s="71">
        <v>969398634.17254734</v>
      </c>
      <c r="AQ531" s="72"/>
      <c r="AR531" s="71">
        <v>3420</v>
      </c>
      <c r="AS531" s="71">
        <v>458</v>
      </c>
      <c r="AT531" s="71">
        <v>0</v>
      </c>
      <c r="AU531" s="71">
        <v>0</v>
      </c>
      <c r="AV531" s="71">
        <v>0</v>
      </c>
      <c r="AW531" s="71">
        <v>3</v>
      </c>
      <c r="AX531" s="71"/>
      <c r="AY531" s="72"/>
      <c r="AZ531" s="71">
        <v>14219.999999999938</v>
      </c>
      <c r="BA531" s="71">
        <v>30008.800000000039</v>
      </c>
      <c r="BB531" s="71">
        <v>0</v>
      </c>
      <c r="BC531" s="71">
        <v>0</v>
      </c>
      <c r="BD531" s="71">
        <v>0</v>
      </c>
      <c r="BE531" s="71">
        <v>9451.16</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2293</v>
      </c>
      <c r="B532" s="70">
        <v>323</v>
      </c>
      <c r="C532" s="70">
        <v>20</v>
      </c>
      <c r="D532" s="70">
        <v>19</v>
      </c>
      <c r="E532" s="70">
        <v>2023</v>
      </c>
      <c r="F532" s="70" t="s">
        <v>1539</v>
      </c>
      <c r="G532" s="70" t="s">
        <v>2273</v>
      </c>
      <c r="H532" s="70" t="s">
        <v>2274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3589</v>
      </c>
      <c r="AS532" s="71">
        <v>459</v>
      </c>
      <c r="AT532" s="71">
        <v>0</v>
      </c>
      <c r="AU532" s="71">
        <v>0</v>
      </c>
      <c r="AV532" s="71">
        <v>0</v>
      </c>
      <c r="AW532" s="71">
        <v>3</v>
      </c>
      <c r="AX532" s="71"/>
      <c r="AY532" s="72"/>
      <c r="AZ532" s="71">
        <v>15229.89999999992</v>
      </c>
      <c r="BA532" s="71">
        <v>30028.600000000039</v>
      </c>
      <c r="BB532" s="71">
        <v>0</v>
      </c>
      <c r="BC532" s="71">
        <v>0</v>
      </c>
      <c r="BD532" s="71">
        <v>0</v>
      </c>
      <c r="BE532" s="71">
        <v>9451.16</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2294</v>
      </c>
      <c r="B533" s="70">
        <v>323</v>
      </c>
      <c r="C533" s="70">
        <v>21</v>
      </c>
      <c r="D533" s="70">
        <v>19</v>
      </c>
      <c r="E533" s="70">
        <v>2024</v>
      </c>
      <c r="F533" s="70" t="s">
        <v>1554</v>
      </c>
      <c r="G533" s="70" t="s">
        <v>2273</v>
      </c>
      <c r="H533" s="70" t="s">
        <v>2274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2295</v>
      </c>
      <c r="B534" s="70">
        <v>443</v>
      </c>
      <c r="C534" s="70">
        <v>1</v>
      </c>
      <c r="D534" s="70">
        <v>27</v>
      </c>
      <c r="E534" s="70">
        <v>1990</v>
      </c>
      <c r="F534" s="70" t="s">
        <v>787</v>
      </c>
      <c r="G534" s="70" t="s">
        <v>2296</v>
      </c>
      <c r="H534" s="70" t="s">
        <v>2297</v>
      </c>
      <c r="I534" s="148"/>
      <c r="J534" s="71">
        <v>64.212001434994136</v>
      </c>
      <c r="K534" s="71">
        <v>5.8332069152339887</v>
      </c>
      <c r="L534" s="71">
        <v>5.9702471775006662</v>
      </c>
      <c r="M534" s="71">
        <v>40.455740511149877</v>
      </c>
      <c r="N534" s="71">
        <v>54.487825645257352</v>
      </c>
      <c r="O534" s="71">
        <v>63.73268836953541</v>
      </c>
      <c r="P534" s="71">
        <v>64.881714333402883</v>
      </c>
      <c r="Q534" s="71">
        <v>5.25251332657123</v>
      </c>
      <c r="R534" s="71">
        <v>0</v>
      </c>
      <c r="S534" s="71">
        <v>7.003836636090468</v>
      </c>
      <c r="T534" s="72"/>
      <c r="U534" s="71">
        <v>10989655</v>
      </c>
      <c r="V534" s="71">
        <v>2300</v>
      </c>
      <c r="W534" s="71">
        <v>63</v>
      </c>
      <c r="X534" s="71">
        <v>16739</v>
      </c>
      <c r="Y534" s="71">
        <v>24277</v>
      </c>
      <c r="Z534" s="71">
        <v>26214</v>
      </c>
      <c r="AA534" s="71">
        <v>15754</v>
      </c>
      <c r="AB534" s="71">
        <v>85283</v>
      </c>
      <c r="AC534" s="71">
        <v>0</v>
      </c>
      <c r="AD534" s="71">
        <v>7.003836636090468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2298</v>
      </c>
      <c r="B535" s="70">
        <v>444</v>
      </c>
      <c r="C535" s="70">
        <v>2</v>
      </c>
      <c r="D535" s="70">
        <v>27</v>
      </c>
      <c r="E535" s="70">
        <v>2005</v>
      </c>
      <c r="F535" s="70" t="s">
        <v>789</v>
      </c>
      <c r="G535" s="70" t="s">
        <v>2296</v>
      </c>
      <c r="H535" s="70" t="s">
        <v>2297</v>
      </c>
      <c r="I535" s="148"/>
      <c r="J535" s="71">
        <v>105.34797671047789</v>
      </c>
      <c r="K535" s="71">
        <v>4.9401718988378116</v>
      </c>
      <c r="L535" s="71">
        <v>9.2796681364476967</v>
      </c>
      <c r="M535" s="71">
        <v>88.25954865256746</v>
      </c>
      <c r="N535" s="71">
        <v>99.423838212751349</v>
      </c>
      <c r="O535" s="71">
        <v>97.983878377103025</v>
      </c>
      <c r="P535" s="71">
        <v>72.991050819116722</v>
      </c>
      <c r="Q535" s="71">
        <v>5.5589192892356296</v>
      </c>
      <c r="R535" s="71">
        <v>0</v>
      </c>
      <c r="S535" s="71">
        <v>6.4939707840000009</v>
      </c>
      <c r="T535" s="72"/>
      <c r="U535" s="71">
        <v>14282223</v>
      </c>
      <c r="V535" s="71">
        <v>2185</v>
      </c>
      <c r="W535" s="71">
        <v>84</v>
      </c>
      <c r="X535" s="71">
        <v>18782</v>
      </c>
      <c r="Y535" s="71">
        <v>33371</v>
      </c>
      <c r="Z535" s="71">
        <v>46637</v>
      </c>
      <c r="AA535" s="71">
        <v>14515</v>
      </c>
      <c r="AB535" s="71">
        <v>94356</v>
      </c>
      <c r="AC535" s="71">
        <v>0</v>
      </c>
      <c r="AD535" s="71">
        <v>6.4939707840000009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2299</v>
      </c>
      <c r="B536" s="70">
        <v>445</v>
      </c>
      <c r="C536" s="70">
        <v>3</v>
      </c>
      <c r="D536" s="70">
        <v>27</v>
      </c>
      <c r="E536" s="70">
        <v>2006</v>
      </c>
      <c r="F536" s="70" t="s">
        <v>790</v>
      </c>
      <c r="G536" s="70" t="s">
        <v>2296</v>
      </c>
      <c r="H536" s="70" t="s">
        <v>2297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2300</v>
      </c>
      <c r="B537" s="70">
        <v>446</v>
      </c>
      <c r="C537" s="70">
        <v>4</v>
      </c>
      <c r="D537" s="70">
        <v>27</v>
      </c>
      <c r="E537" s="70">
        <v>2007</v>
      </c>
      <c r="F537" s="70" t="s">
        <v>791</v>
      </c>
      <c r="G537" s="70" t="s">
        <v>2296</v>
      </c>
      <c r="H537" s="70" t="s">
        <v>2297</v>
      </c>
      <c r="I537" s="148"/>
      <c r="J537" s="71">
        <v>90.863404740405144</v>
      </c>
      <c r="K537" s="71">
        <v>4.3566638964910753</v>
      </c>
      <c r="L537" s="71">
        <v>8.8216537469689786</v>
      </c>
      <c r="M537" s="71">
        <v>84.513372541235853</v>
      </c>
      <c r="N537" s="71">
        <v>102.2476944338124</v>
      </c>
      <c r="O537" s="71">
        <v>94.781379346829183</v>
      </c>
      <c r="P537" s="71">
        <v>72.987224658672602</v>
      </c>
      <c r="Q537" s="71">
        <v>5.8320253288077</v>
      </c>
      <c r="R537" s="71">
        <v>0</v>
      </c>
      <c r="S537" s="71">
        <v>10.14032462284</v>
      </c>
      <c r="T537" s="72"/>
      <c r="U537" s="71">
        <v>16096435</v>
      </c>
      <c r="V537" s="71">
        <v>1991</v>
      </c>
      <c r="W537" s="71">
        <v>116</v>
      </c>
      <c r="X537" s="71">
        <v>21959</v>
      </c>
      <c r="Y537" s="71">
        <v>34947</v>
      </c>
      <c r="Z537" s="71">
        <v>46897</v>
      </c>
      <c r="AA537" s="71">
        <v>14293</v>
      </c>
      <c r="AB537" s="71">
        <v>93757</v>
      </c>
      <c r="AC537" s="71">
        <v>0</v>
      </c>
      <c r="AD537" s="71">
        <v>10.14032462284</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2301</v>
      </c>
      <c r="B538" s="70">
        <v>447</v>
      </c>
      <c r="C538" s="70">
        <v>5</v>
      </c>
      <c r="D538" s="70">
        <v>27</v>
      </c>
      <c r="E538" s="70">
        <v>2008</v>
      </c>
      <c r="F538" s="70" t="s">
        <v>792</v>
      </c>
      <c r="G538" s="70" t="s">
        <v>2296</v>
      </c>
      <c r="H538" s="70" t="s">
        <v>2297</v>
      </c>
      <c r="I538" s="148"/>
      <c r="J538" s="71">
        <v>76.591620214079924</v>
      </c>
      <c r="K538" s="71">
        <v>3.2901799271930239</v>
      </c>
      <c r="L538" s="71">
        <v>7.5872699756508952</v>
      </c>
      <c r="M538" s="71">
        <v>88.892715545684382</v>
      </c>
      <c r="N538" s="71">
        <v>97.070299393298257</v>
      </c>
      <c r="O538" s="71">
        <v>91.870161095960952</v>
      </c>
      <c r="P538" s="71">
        <v>69.160144474155061</v>
      </c>
      <c r="Q538" s="71">
        <v>5.7162341974351101</v>
      </c>
      <c r="R538" s="71">
        <v>0</v>
      </c>
      <c r="S538" s="71">
        <v>12.502450594480001</v>
      </c>
      <c r="T538" s="72"/>
      <c r="U538" s="71">
        <v>15672675</v>
      </c>
      <c r="V538" s="71">
        <v>1991</v>
      </c>
      <c r="W538" s="71">
        <v>116</v>
      </c>
      <c r="X538" s="71">
        <v>21959</v>
      </c>
      <c r="Y538" s="71">
        <v>35413</v>
      </c>
      <c r="Z538" s="71">
        <v>47052</v>
      </c>
      <c r="AA538" s="71">
        <v>13559</v>
      </c>
      <c r="AB538" s="71">
        <v>93407</v>
      </c>
      <c r="AC538" s="71">
        <v>0</v>
      </c>
      <c r="AD538" s="71">
        <v>12.502450594480001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2302</v>
      </c>
      <c r="B539" s="70">
        <v>448</v>
      </c>
      <c r="C539" s="70">
        <v>6</v>
      </c>
      <c r="D539" s="70">
        <v>27</v>
      </c>
      <c r="E539" s="70">
        <v>2009</v>
      </c>
      <c r="F539" s="70" t="s">
        <v>176</v>
      </c>
      <c r="G539" s="1064" t="s">
        <v>2296</v>
      </c>
      <c r="H539" s="70" t="s">
        <v>2297</v>
      </c>
      <c r="I539" s="148"/>
      <c r="J539" s="71">
        <v>64.823611272020315</v>
      </c>
      <c r="K539" s="71">
        <v>2.9758022814411289</v>
      </c>
      <c r="L539" s="71">
        <v>9.2548571984157633</v>
      </c>
      <c r="M539" s="71">
        <v>72.270844870438026</v>
      </c>
      <c r="N539" s="71">
        <v>95.145357609048673</v>
      </c>
      <c r="O539" s="71">
        <v>93.380255731798599</v>
      </c>
      <c r="P539" s="71">
        <v>65.777400612859225</v>
      </c>
      <c r="Q539" s="71">
        <v>5.4204883799961499</v>
      </c>
      <c r="R539" s="71">
        <v>0</v>
      </c>
      <c r="S539" s="71">
        <v>11.304576261999999</v>
      </c>
      <c r="T539" s="72"/>
      <c r="U539" s="71">
        <v>12015104</v>
      </c>
      <c r="V539" s="71">
        <v>1944</v>
      </c>
      <c r="W539" s="71">
        <v>204</v>
      </c>
      <c r="X539" s="71">
        <v>22654</v>
      </c>
      <c r="Y539" s="71">
        <v>35916</v>
      </c>
      <c r="Z539" s="71">
        <v>47206</v>
      </c>
      <c r="AA539" s="71">
        <v>13239</v>
      </c>
      <c r="AB539" s="71">
        <v>92980</v>
      </c>
      <c r="AC539" s="71">
        <v>0</v>
      </c>
      <c r="AD539" s="71">
        <v>11.304576261999999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28.33</v>
      </c>
      <c r="BK539" s="71">
        <v>0</v>
      </c>
      <c r="BL539" s="71">
        <v>19.233000000000001</v>
      </c>
      <c r="BM539" s="71">
        <v>0</v>
      </c>
      <c r="BN539" s="72"/>
      <c r="BO539" s="71">
        <v>0</v>
      </c>
      <c r="BP539" s="71">
        <v>0</v>
      </c>
      <c r="BQ539" s="71">
        <v>5</v>
      </c>
      <c r="BR539" s="71">
        <v>0</v>
      </c>
      <c r="BS539" s="71">
        <v>3</v>
      </c>
      <c r="BT539" s="71">
        <v>0</v>
      </c>
      <c r="BU539"/>
      <c r="BV539" s="70">
        <v>33.78</v>
      </c>
      <c r="BW539" s="70">
        <v>0</v>
      </c>
      <c r="BX539" s="70">
        <v>13.782999999999999</v>
      </c>
      <c r="BY539" s="70">
        <v>0</v>
      </c>
      <c r="BZ539" s="70">
        <v>0</v>
      </c>
      <c r="CA539" s="70">
        <v>0</v>
      </c>
      <c r="CB539" s="70">
        <v>0</v>
      </c>
      <c r="CC539" s="70">
        <v>0</v>
      </c>
      <c r="CD539" s="70">
        <v>0</v>
      </c>
    </row>
    <row r="540" spans="1:82">
      <c r="A540" s="70" t="s">
        <v>2303</v>
      </c>
      <c r="B540" s="70">
        <v>449</v>
      </c>
      <c r="C540" s="70">
        <v>7</v>
      </c>
      <c r="D540" s="70">
        <v>27</v>
      </c>
      <c r="E540" s="70">
        <v>2010</v>
      </c>
      <c r="F540" s="70" t="s">
        <v>177</v>
      </c>
      <c r="G540" s="1064" t="s">
        <v>2296</v>
      </c>
      <c r="H540" s="70" t="s">
        <v>2297</v>
      </c>
      <c r="I540" s="148"/>
      <c r="J540" s="71">
        <v>83.180535978037113</v>
      </c>
      <c r="K540" s="71">
        <v>3.220037532233325</v>
      </c>
      <c r="L540" s="71">
        <v>8.5161762781829005</v>
      </c>
      <c r="M540" s="71">
        <v>79.39200833845824</v>
      </c>
      <c r="N540" s="71">
        <v>97.419550805192202</v>
      </c>
      <c r="O540" s="71">
        <v>92.887304590731475</v>
      </c>
      <c r="P540" s="71">
        <v>66.02009261027095</v>
      </c>
      <c r="Q540" s="71">
        <v>5.6299770932779296</v>
      </c>
      <c r="R540" s="71">
        <v>0</v>
      </c>
      <c r="S540" s="71">
        <v>11.9623169449</v>
      </c>
      <c r="T540" s="72"/>
      <c r="U540" s="71">
        <v>13412450</v>
      </c>
      <c r="V540" s="71">
        <v>1944</v>
      </c>
      <c r="W540" s="71">
        <v>204</v>
      </c>
      <c r="X540" s="71">
        <v>22654</v>
      </c>
      <c r="Y540" s="71">
        <v>36337</v>
      </c>
      <c r="Z540" s="71">
        <v>47175</v>
      </c>
      <c r="AA540" s="71">
        <v>12956</v>
      </c>
      <c r="AB540" s="71">
        <v>92539</v>
      </c>
      <c r="AC540" s="71">
        <v>0</v>
      </c>
      <c r="AD540" s="71">
        <v>11.9623169449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3.0910000000000002</v>
      </c>
      <c r="BI540" s="71">
        <v>0</v>
      </c>
      <c r="BJ540" s="71">
        <v>29.515000000000001</v>
      </c>
      <c r="BK540" s="71">
        <v>0</v>
      </c>
      <c r="BL540" s="71">
        <v>1.996</v>
      </c>
      <c r="BM540" s="71">
        <v>0</v>
      </c>
      <c r="BN540" s="72"/>
      <c r="BO540" s="71">
        <v>1</v>
      </c>
      <c r="BP540" s="71">
        <v>0</v>
      </c>
      <c r="BQ540" s="71">
        <v>6</v>
      </c>
      <c r="BR540" s="71">
        <v>0</v>
      </c>
      <c r="BS540" s="71">
        <v>1</v>
      </c>
      <c r="BT540" s="71">
        <v>0</v>
      </c>
      <c r="BU540"/>
      <c r="BV540" s="70">
        <v>34.601999999999997</v>
      </c>
      <c r="BW540" s="70">
        <v>0</v>
      </c>
      <c r="BX540" s="70">
        <v>0</v>
      </c>
      <c r="BY540" s="70">
        <v>0</v>
      </c>
      <c r="BZ540" s="70">
        <v>0</v>
      </c>
      <c r="CA540" s="70">
        <v>0</v>
      </c>
      <c r="CB540" s="70">
        <v>0</v>
      </c>
      <c r="CC540" s="70">
        <v>0</v>
      </c>
      <c r="CD540" s="70">
        <v>0</v>
      </c>
    </row>
    <row r="541" spans="1:82">
      <c r="A541" s="70" t="s">
        <v>2304</v>
      </c>
      <c r="B541" s="70">
        <v>450</v>
      </c>
      <c r="C541" s="70">
        <v>8</v>
      </c>
      <c r="D541" s="70">
        <v>27</v>
      </c>
      <c r="E541" s="70">
        <v>2011</v>
      </c>
      <c r="F541" s="70" t="s">
        <v>178</v>
      </c>
      <c r="G541" s="70" t="s">
        <v>2296</v>
      </c>
      <c r="H541" s="70" t="s">
        <v>2297</v>
      </c>
      <c r="I541" s="148"/>
      <c r="J541" s="71">
        <v>73.040915837773142</v>
      </c>
      <c r="K541" s="71">
        <v>4.5201992970173954</v>
      </c>
      <c r="L541" s="71">
        <v>8.7868663676229666</v>
      </c>
      <c r="M541" s="71">
        <v>104.7895407514338</v>
      </c>
      <c r="N541" s="71">
        <v>116.6635121715605</v>
      </c>
      <c r="O541" s="71">
        <v>91.661888964135713</v>
      </c>
      <c r="P541" s="71">
        <v>64.428919751275316</v>
      </c>
      <c r="Q541" s="71">
        <v>6.4732005130100401</v>
      </c>
      <c r="R541" s="71">
        <v>0</v>
      </c>
      <c r="S541" s="71">
        <v>10.8371187105</v>
      </c>
      <c r="T541" s="72"/>
      <c r="U541" s="71">
        <v>11273851</v>
      </c>
      <c r="V541" s="71">
        <v>1944</v>
      </c>
      <c r="W541" s="71">
        <v>204</v>
      </c>
      <c r="X541" s="71">
        <v>22654</v>
      </c>
      <c r="Y541" s="71">
        <v>36834</v>
      </c>
      <c r="Z541" s="71">
        <v>47564</v>
      </c>
      <c r="AA541" s="71">
        <v>13020</v>
      </c>
      <c r="AB541" s="71">
        <v>92241</v>
      </c>
      <c r="AC541" s="71">
        <v>0</v>
      </c>
      <c r="AD541" s="71">
        <v>10.8371187105</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3.7040000000000002</v>
      </c>
      <c r="BI541" s="71">
        <v>0</v>
      </c>
      <c r="BJ541" s="71">
        <v>29.158000000000001</v>
      </c>
      <c r="BK541" s="71">
        <v>0</v>
      </c>
      <c r="BL541" s="71">
        <v>14.179</v>
      </c>
      <c r="BM541" s="71">
        <v>0</v>
      </c>
      <c r="BN541" s="72"/>
      <c r="BO541" s="71">
        <v>1</v>
      </c>
      <c r="BP541" s="71">
        <v>0</v>
      </c>
      <c r="BQ541" s="71">
        <v>7</v>
      </c>
      <c r="BR541" s="71">
        <v>0</v>
      </c>
      <c r="BS541" s="71">
        <v>2</v>
      </c>
      <c r="BT541" s="71">
        <v>0</v>
      </c>
      <c r="BU541"/>
      <c r="BV541" s="70">
        <v>34.658999999999999</v>
      </c>
      <c r="BW541" s="70">
        <v>0</v>
      </c>
      <c r="BX541" s="70">
        <v>12.382</v>
      </c>
      <c r="BY541" s="70">
        <v>0</v>
      </c>
      <c r="BZ541" s="70">
        <v>0</v>
      </c>
      <c r="CA541" s="70">
        <v>0</v>
      </c>
      <c r="CB541" s="70">
        <v>0</v>
      </c>
      <c r="CC541" s="70">
        <v>0</v>
      </c>
      <c r="CD541" s="70">
        <v>0</v>
      </c>
    </row>
    <row r="542" spans="1:82">
      <c r="A542" s="70" t="s">
        <v>2305</v>
      </c>
      <c r="B542" s="70">
        <v>451</v>
      </c>
      <c r="C542" s="70">
        <v>9</v>
      </c>
      <c r="D542" s="70">
        <v>27</v>
      </c>
      <c r="E542" s="70">
        <v>2012</v>
      </c>
      <c r="F542" s="70" t="s">
        <v>179</v>
      </c>
      <c r="G542" s="70" t="s">
        <v>2296</v>
      </c>
      <c r="H542" s="70" t="s">
        <v>2297</v>
      </c>
      <c r="I542" s="148"/>
      <c r="J542" s="71">
        <v>81.800094120140628</v>
      </c>
      <c r="K542" s="71">
        <v>4.348647880827115</v>
      </c>
      <c r="L542" s="71">
        <v>8.6170380752654587</v>
      </c>
      <c r="M542" s="71">
        <v>115.97978615115839</v>
      </c>
      <c r="N542" s="71">
        <v>136.90298796067029</v>
      </c>
      <c r="O542" s="71">
        <v>91.648013667493828</v>
      </c>
      <c r="P542" s="71">
        <v>63.974347385262661</v>
      </c>
      <c r="Q542" s="71">
        <v>7.0506147350314903</v>
      </c>
      <c r="R542" s="71">
        <v>0</v>
      </c>
      <c r="S542" s="71">
        <v>12.970822553910001</v>
      </c>
      <c r="T542" s="72"/>
      <c r="U542" s="71">
        <v>11536074</v>
      </c>
      <c r="V542" s="71">
        <v>1944</v>
      </c>
      <c r="W542" s="71">
        <v>204</v>
      </c>
      <c r="X542" s="71">
        <v>22654</v>
      </c>
      <c r="Y542" s="71">
        <v>37541</v>
      </c>
      <c r="Z542" s="71">
        <v>47934</v>
      </c>
      <c r="AA542" s="71">
        <v>12855</v>
      </c>
      <c r="AB542" s="71">
        <v>92472</v>
      </c>
      <c r="AC542" s="71">
        <v>0</v>
      </c>
      <c r="AD542" s="71">
        <v>12.970822553910001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4.8840000000000003</v>
      </c>
      <c r="BI542" s="71">
        <v>0</v>
      </c>
      <c r="BJ542" s="71">
        <v>25.84</v>
      </c>
      <c r="BK542" s="71">
        <v>0</v>
      </c>
      <c r="BL542" s="71">
        <v>15.353</v>
      </c>
      <c r="BM542" s="71">
        <v>0</v>
      </c>
      <c r="BN542" s="72"/>
      <c r="BO542" s="71">
        <v>1</v>
      </c>
      <c r="BP542" s="71">
        <v>0</v>
      </c>
      <c r="BQ542" s="71">
        <v>5</v>
      </c>
      <c r="BR542" s="71">
        <v>0</v>
      </c>
      <c r="BS542" s="71">
        <v>2</v>
      </c>
      <c r="BT542" s="71">
        <v>0</v>
      </c>
      <c r="BU542"/>
      <c r="BV542" s="70">
        <v>33.220999999999997</v>
      </c>
      <c r="BW542" s="70">
        <v>0</v>
      </c>
      <c r="BX542" s="70">
        <v>12.856</v>
      </c>
      <c r="BY542" s="70">
        <v>0</v>
      </c>
      <c r="BZ542" s="70">
        <v>0</v>
      </c>
      <c r="CA542" s="70">
        <v>0</v>
      </c>
      <c r="CB542" s="70">
        <v>0</v>
      </c>
      <c r="CC542" s="70">
        <v>0</v>
      </c>
      <c r="CD542" s="70">
        <v>0</v>
      </c>
    </row>
    <row r="543" spans="1:82">
      <c r="A543" s="70" t="s">
        <v>2306</v>
      </c>
      <c r="B543" s="70">
        <v>452</v>
      </c>
      <c r="C543" s="70">
        <v>10</v>
      </c>
      <c r="D543" s="70">
        <v>27</v>
      </c>
      <c r="E543" s="70">
        <v>2013</v>
      </c>
      <c r="F543" s="70" t="s">
        <v>180</v>
      </c>
      <c r="G543" s="70" t="s">
        <v>2296</v>
      </c>
      <c r="H543" s="70" t="s">
        <v>2297</v>
      </c>
      <c r="I543" s="148"/>
      <c r="J543" s="71">
        <v>81.656258006552221</v>
      </c>
      <c r="K543" s="71">
        <v>3.932458643945214</v>
      </c>
      <c r="L543" s="71">
        <v>8.4754680824042605</v>
      </c>
      <c r="M543" s="71">
        <v>110.5298622780884</v>
      </c>
      <c r="N543" s="71">
        <v>133.38349778604351</v>
      </c>
      <c r="O543" s="71">
        <v>88.54361579030838</v>
      </c>
      <c r="P543" s="71">
        <v>64.490148205745427</v>
      </c>
      <c r="Q543" s="71">
        <v>7.1256233970966996</v>
      </c>
      <c r="R543" s="71">
        <v>0</v>
      </c>
      <c r="S543" s="71">
        <v>10.464624537120001</v>
      </c>
      <c r="T543" s="72"/>
      <c r="U543" s="71">
        <v>10756047</v>
      </c>
      <c r="V543" s="71">
        <v>1944</v>
      </c>
      <c r="W543" s="71">
        <v>204</v>
      </c>
      <c r="X543" s="71">
        <v>22654</v>
      </c>
      <c r="Y543" s="71">
        <v>37760</v>
      </c>
      <c r="Z543" s="71">
        <v>48378</v>
      </c>
      <c r="AA543" s="71">
        <v>12910</v>
      </c>
      <c r="AB543" s="71">
        <v>92116</v>
      </c>
      <c r="AC543" s="71">
        <v>0</v>
      </c>
      <c r="AD543" s="71">
        <v>10.464624537120001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6.2149999999999999</v>
      </c>
      <c r="BI543" s="71">
        <v>0</v>
      </c>
      <c r="BJ543" s="71">
        <v>20.068999999999999</v>
      </c>
      <c r="BK543" s="71">
        <v>0</v>
      </c>
      <c r="BL543" s="71">
        <v>9.1020000000000003</v>
      </c>
      <c r="BM543" s="71">
        <v>0</v>
      </c>
      <c r="BN543" s="72"/>
      <c r="BO543" s="71">
        <v>1</v>
      </c>
      <c r="BP543" s="71">
        <v>0</v>
      </c>
      <c r="BQ543" s="71">
        <v>4</v>
      </c>
      <c r="BR543" s="71">
        <v>0</v>
      </c>
      <c r="BS543" s="71">
        <v>1</v>
      </c>
      <c r="BT543" s="71">
        <v>0</v>
      </c>
      <c r="BU543"/>
      <c r="BV543" s="70">
        <v>26.283999999999999</v>
      </c>
      <c r="BW543" s="70">
        <v>0</v>
      </c>
      <c r="BX543" s="70">
        <v>9.1020000000000003</v>
      </c>
      <c r="BY543" s="70">
        <v>0</v>
      </c>
      <c r="BZ543" s="70">
        <v>0</v>
      </c>
      <c r="CA543" s="70">
        <v>0</v>
      </c>
      <c r="CB543" s="70">
        <v>0</v>
      </c>
      <c r="CC543" s="70">
        <v>0</v>
      </c>
      <c r="CD543" s="70">
        <v>0</v>
      </c>
    </row>
    <row r="544" spans="1:82">
      <c r="A544" s="70" t="s">
        <v>2307</v>
      </c>
      <c r="B544" s="70">
        <v>453</v>
      </c>
      <c r="C544" s="70">
        <v>11</v>
      </c>
      <c r="D544" s="70">
        <v>27</v>
      </c>
      <c r="E544" s="70">
        <v>2014</v>
      </c>
      <c r="F544" s="70" t="s">
        <v>181</v>
      </c>
      <c r="G544" s="70" t="s">
        <v>2296</v>
      </c>
      <c r="H544" s="70" t="s">
        <v>2297</v>
      </c>
      <c r="I544" s="148"/>
      <c r="J544" s="71">
        <v>74.73795795772088</v>
      </c>
      <c r="K544" s="71">
        <v>4.1123184298908591</v>
      </c>
      <c r="L544" s="71">
        <v>10.450554566919999</v>
      </c>
      <c r="M544" s="71">
        <v>113.1545363148375</v>
      </c>
      <c r="N544" s="71">
        <v>127.14888545000581</v>
      </c>
      <c r="O544" s="71">
        <v>85.348226420504517</v>
      </c>
      <c r="P544" s="71">
        <v>65.066381941412814</v>
      </c>
      <c r="Q544" s="71">
        <v>6.79445573320523</v>
      </c>
      <c r="R544" s="71">
        <v>0</v>
      </c>
      <c r="S544" s="71">
        <v>10.785505020800001</v>
      </c>
      <c r="T544" s="72"/>
      <c r="U544" s="71">
        <v>10723420</v>
      </c>
      <c r="V544" s="71">
        <v>1625</v>
      </c>
      <c r="W544" s="71">
        <v>321</v>
      </c>
      <c r="X544" s="71">
        <v>23160</v>
      </c>
      <c r="Y544" s="71">
        <v>37993</v>
      </c>
      <c r="Z544" s="71">
        <v>49114</v>
      </c>
      <c r="AA544" s="71">
        <v>12958</v>
      </c>
      <c r="AB544" s="71">
        <v>91548</v>
      </c>
      <c r="AC544" s="71">
        <v>0</v>
      </c>
      <c r="AD544" s="71">
        <v>10.785505020800001</v>
      </c>
      <c r="AE544" s="72"/>
      <c r="AF544" s="71"/>
      <c r="AG544" s="71"/>
      <c r="AH544" s="71"/>
      <c r="AI544" s="71"/>
      <c r="AJ544" s="71"/>
      <c r="AK544" s="71"/>
      <c r="AL544" s="71"/>
      <c r="AM544" s="71"/>
      <c r="AN544" s="71"/>
      <c r="AO544" s="71"/>
      <c r="AP544" s="71"/>
      <c r="AQ544" s="72"/>
      <c r="AR544" s="71">
        <v>1768</v>
      </c>
      <c r="AS544" s="71">
        <v>169</v>
      </c>
      <c r="AT544" s="71">
        <v>0</v>
      </c>
      <c r="AU544" s="71">
        <v>0</v>
      </c>
      <c r="AV544" s="71">
        <v>0</v>
      </c>
      <c r="AW544" s="71">
        <v>0</v>
      </c>
      <c r="AX544" s="71"/>
      <c r="AY544" s="72"/>
      <c r="AZ544" s="71">
        <v>6779.6</v>
      </c>
      <c r="BA544" s="71">
        <v>8281.5</v>
      </c>
      <c r="BB544" s="71">
        <v>0</v>
      </c>
      <c r="BC544" s="71">
        <v>0</v>
      </c>
      <c r="BD544" s="71">
        <v>0</v>
      </c>
      <c r="BE544" s="71">
        <v>0</v>
      </c>
      <c r="BF544" s="71"/>
      <c r="BG544" s="72"/>
      <c r="BH544" s="71">
        <v>6.6779999999999999</v>
      </c>
      <c r="BI544" s="71">
        <v>0</v>
      </c>
      <c r="BJ544" s="71">
        <v>28.431999999999999</v>
      </c>
      <c r="BK544" s="71">
        <v>0</v>
      </c>
      <c r="BL544" s="71">
        <v>9.4730000000000008</v>
      </c>
      <c r="BM544" s="71">
        <v>0</v>
      </c>
      <c r="BN544" s="72"/>
      <c r="BO544" s="71">
        <v>1</v>
      </c>
      <c r="BP544" s="71">
        <v>0</v>
      </c>
      <c r="BQ544" s="71">
        <v>5</v>
      </c>
      <c r="BR544" s="71">
        <v>0</v>
      </c>
      <c r="BS544" s="71">
        <v>1</v>
      </c>
      <c r="BT544" s="71">
        <v>0</v>
      </c>
      <c r="BU544"/>
      <c r="BV544" s="70">
        <v>35.11</v>
      </c>
      <c r="BW544" s="70">
        <v>0</v>
      </c>
      <c r="BX544" s="70">
        <v>9.4730000000000008</v>
      </c>
      <c r="BY544" s="70">
        <v>0</v>
      </c>
      <c r="BZ544" s="70">
        <v>0</v>
      </c>
      <c r="CA544" s="70">
        <v>0</v>
      </c>
      <c r="CB544" s="70">
        <v>0</v>
      </c>
      <c r="CC544" s="70">
        <v>0</v>
      </c>
      <c r="CD544" s="70">
        <v>0</v>
      </c>
    </row>
    <row r="545" spans="1:82">
      <c r="A545" s="70" t="s">
        <v>2308</v>
      </c>
      <c r="B545" s="70">
        <v>454</v>
      </c>
      <c r="C545" s="70">
        <v>12</v>
      </c>
      <c r="D545" s="70">
        <v>27</v>
      </c>
      <c r="E545" s="70">
        <v>2015</v>
      </c>
      <c r="F545" s="70" t="s">
        <v>182</v>
      </c>
      <c r="G545" s="70" t="s">
        <v>2296</v>
      </c>
      <c r="H545" s="70" t="s">
        <v>2297</v>
      </c>
      <c r="I545" s="148"/>
      <c r="J545" s="71">
        <v>66.402131481394107</v>
      </c>
      <c r="K545" s="71">
        <v>3.908960241592137</v>
      </c>
      <c r="L545" s="71">
        <v>12.065213502631419</v>
      </c>
      <c r="M545" s="71">
        <v>103.0421318492516</v>
      </c>
      <c r="N545" s="71">
        <v>121.0732882129635</v>
      </c>
      <c r="O545" s="71">
        <v>84.190433206761014</v>
      </c>
      <c r="P545" s="71">
        <v>64.519777937340535</v>
      </c>
      <c r="Q545" s="71">
        <v>6.6065067105140702</v>
      </c>
      <c r="R545" s="71">
        <v>0</v>
      </c>
      <c r="S545" s="71">
        <v>8.8732443883799998</v>
      </c>
      <c r="T545" s="72"/>
      <c r="U545" s="71">
        <v>11527506</v>
      </c>
      <c r="V545" s="71">
        <v>1625</v>
      </c>
      <c r="W545" s="71">
        <v>321</v>
      </c>
      <c r="X545" s="71">
        <v>23160</v>
      </c>
      <c r="Y545" s="71">
        <v>38254</v>
      </c>
      <c r="Z545" s="71">
        <v>48914</v>
      </c>
      <c r="AA545" s="71">
        <v>12839</v>
      </c>
      <c r="AB545" s="71">
        <v>90931</v>
      </c>
      <c r="AC545" s="71">
        <v>0</v>
      </c>
      <c r="AD545" s="71">
        <v>8.8732443883799998</v>
      </c>
      <c r="AE545" s="72"/>
      <c r="AF545" s="71">
        <v>73788279.835980296</v>
      </c>
      <c r="AG545" s="71">
        <v>3027941.8300797921</v>
      </c>
      <c r="AH545" s="71">
        <v>1912242.855925953</v>
      </c>
      <c r="AI545" s="71">
        <v>143165086.8700839</v>
      </c>
      <c r="AJ545" s="71">
        <v>183122932.6564658</v>
      </c>
      <c r="AK545" s="71">
        <v>0</v>
      </c>
      <c r="AL545" s="71">
        <v>0</v>
      </c>
      <c r="AM545" s="71">
        <v>12461712.108801279</v>
      </c>
      <c r="AN545" s="71">
        <v>0</v>
      </c>
      <c r="AO545" s="71">
        <v>0</v>
      </c>
      <c r="AP545" s="71">
        <v>417478196.15733701</v>
      </c>
      <c r="AQ545" s="72"/>
      <c r="AR545" s="71">
        <v>1938</v>
      </c>
      <c r="AS545" s="71">
        <v>252</v>
      </c>
      <c r="AT545" s="71">
        <v>0</v>
      </c>
      <c r="AU545" s="71">
        <v>0</v>
      </c>
      <c r="AV545" s="71">
        <v>0</v>
      </c>
      <c r="AW545" s="71">
        <v>0</v>
      </c>
      <c r="AX545" s="71"/>
      <c r="AY545" s="72"/>
      <c r="AZ545" s="71">
        <v>7547</v>
      </c>
      <c r="BA545" s="71">
        <v>13008.5</v>
      </c>
      <c r="BB545" s="71">
        <v>0</v>
      </c>
      <c r="BC545" s="71">
        <v>0</v>
      </c>
      <c r="BD545" s="71">
        <v>0</v>
      </c>
      <c r="BE545" s="71">
        <v>0</v>
      </c>
      <c r="BF545" s="71"/>
      <c r="BG545" s="72"/>
      <c r="BH545" s="71">
        <v>6.8150000000000004</v>
      </c>
      <c r="BI545" s="71">
        <v>0</v>
      </c>
      <c r="BJ545" s="71">
        <v>29.08</v>
      </c>
      <c r="BK545" s="71">
        <v>0</v>
      </c>
      <c r="BL545" s="71">
        <v>7.5679999999999996</v>
      </c>
      <c r="BM545" s="71">
        <v>0</v>
      </c>
      <c r="BN545" s="72"/>
      <c r="BO545" s="71">
        <v>1</v>
      </c>
      <c r="BP545" s="71">
        <v>0</v>
      </c>
      <c r="BQ545" s="71">
        <v>5</v>
      </c>
      <c r="BR545" s="71">
        <v>0</v>
      </c>
      <c r="BS545" s="71">
        <v>1</v>
      </c>
      <c r="BT545" s="71">
        <v>0</v>
      </c>
      <c r="BU545"/>
      <c r="BV545" s="70">
        <v>35.895000000000003</v>
      </c>
      <c r="BW545" s="70">
        <v>0</v>
      </c>
      <c r="BX545" s="70">
        <v>7.5679999999999996</v>
      </c>
      <c r="BY545" s="70">
        <v>0</v>
      </c>
      <c r="BZ545" s="70">
        <v>0</v>
      </c>
      <c r="CA545" s="70">
        <v>0</v>
      </c>
      <c r="CB545" s="70">
        <v>0</v>
      </c>
      <c r="CC545" s="70">
        <v>0</v>
      </c>
      <c r="CD545" s="70">
        <v>0</v>
      </c>
    </row>
    <row r="546" spans="1:82">
      <c r="A546" s="70" t="s">
        <v>2309</v>
      </c>
      <c r="B546" s="70">
        <v>455</v>
      </c>
      <c r="C546" s="70">
        <v>13</v>
      </c>
      <c r="D546" s="70">
        <v>27</v>
      </c>
      <c r="E546" s="70">
        <v>2016</v>
      </c>
      <c r="F546" s="70" t="s">
        <v>155</v>
      </c>
      <c r="G546" s="70" t="s">
        <v>2296</v>
      </c>
      <c r="H546" s="70" t="s">
        <v>2297</v>
      </c>
      <c r="I546" s="148"/>
      <c r="J546" s="71">
        <v>69.866241171653357</v>
      </c>
      <c r="K546" s="71">
        <v>3.5991361342176802</v>
      </c>
      <c r="L546" s="71">
        <v>14.548752096451201</v>
      </c>
      <c r="M546" s="71">
        <v>100.70295897363914</v>
      </c>
      <c r="N546" s="71">
        <v>120.01219454308774</v>
      </c>
      <c r="O546" s="71">
        <v>82.710689800889341</v>
      </c>
      <c r="P546" s="71">
        <v>62.488022793954904</v>
      </c>
      <c r="Q546" s="71">
        <v>6.3840052053124481</v>
      </c>
      <c r="R546" s="71">
        <v>0</v>
      </c>
      <c r="S546" s="71">
        <v>8.7259779599999998</v>
      </c>
      <c r="T546" s="72"/>
      <c r="U546" s="71">
        <v>12945850</v>
      </c>
      <c r="V546" s="71">
        <v>1625</v>
      </c>
      <c r="W546" s="71">
        <v>321</v>
      </c>
      <c r="X546" s="71">
        <v>23160</v>
      </c>
      <c r="Y546" s="71">
        <v>38477</v>
      </c>
      <c r="Z546" s="71">
        <v>48645</v>
      </c>
      <c r="AA546" s="71">
        <v>12861</v>
      </c>
      <c r="AB546" s="71">
        <v>90384</v>
      </c>
      <c r="AC546" s="71">
        <v>0</v>
      </c>
      <c r="AD546" s="71">
        <v>8.7259779599999998</v>
      </c>
      <c r="AE546" s="72"/>
      <c r="AF546" s="71">
        <v>77121894.406758994</v>
      </c>
      <c r="AG546" s="71">
        <v>2690605.2515925649</v>
      </c>
      <c r="AH546" s="71">
        <v>1795700.5388996119</v>
      </c>
      <c r="AI546" s="71">
        <v>151380133.75766081</v>
      </c>
      <c r="AJ546" s="71">
        <v>171646358.29591471</v>
      </c>
      <c r="AK546" s="71">
        <v>0</v>
      </c>
      <c r="AL546" s="71">
        <v>0</v>
      </c>
      <c r="AM546" s="71">
        <v>12396371.34124063</v>
      </c>
      <c r="AN546" s="71">
        <v>0</v>
      </c>
      <c r="AO546" s="71">
        <v>0</v>
      </c>
      <c r="AP546" s="71">
        <v>417031063.59206736</v>
      </c>
      <c r="AQ546" s="72"/>
      <c r="AR546" s="71">
        <v>2072</v>
      </c>
      <c r="AS546" s="71">
        <v>313</v>
      </c>
      <c r="AT546" s="71">
        <v>0</v>
      </c>
      <c r="AU546" s="71">
        <v>0</v>
      </c>
      <c r="AV546" s="71">
        <v>0</v>
      </c>
      <c r="AW546" s="71">
        <v>0</v>
      </c>
      <c r="AX546" s="71"/>
      <c r="AY546" s="72"/>
      <c r="AZ546" s="71">
        <v>8198.5</v>
      </c>
      <c r="BA546" s="71">
        <v>27601.599999999999</v>
      </c>
      <c r="BB546" s="71">
        <v>0</v>
      </c>
      <c r="BC546" s="71">
        <v>0</v>
      </c>
      <c r="BD546" s="71">
        <v>0</v>
      </c>
      <c r="BE546" s="71">
        <v>0</v>
      </c>
      <c r="BF546" s="71"/>
      <c r="BG546" s="72"/>
      <c r="BH546" s="71">
        <v>5.5220000000000002</v>
      </c>
      <c r="BI546" s="71">
        <v>0</v>
      </c>
      <c r="BJ546" s="71">
        <v>26.722000000000001</v>
      </c>
      <c r="BK546" s="71">
        <v>0</v>
      </c>
      <c r="BL546" s="71">
        <v>7.43</v>
      </c>
      <c r="BM546" s="71">
        <v>0</v>
      </c>
      <c r="BN546" s="72"/>
      <c r="BO546" s="71">
        <v>1</v>
      </c>
      <c r="BP546" s="71">
        <v>0</v>
      </c>
      <c r="BQ546" s="71">
        <v>5</v>
      </c>
      <c r="BR546" s="71">
        <v>0</v>
      </c>
      <c r="BS546" s="71">
        <v>1</v>
      </c>
      <c r="BT546" s="71">
        <v>0</v>
      </c>
      <c r="BU546"/>
      <c r="BV546" s="70">
        <v>32.244</v>
      </c>
      <c r="BW546" s="70">
        <v>0</v>
      </c>
      <c r="BX546" s="70">
        <v>7.43</v>
      </c>
      <c r="BY546" s="70">
        <v>0</v>
      </c>
      <c r="BZ546" s="70">
        <v>0</v>
      </c>
      <c r="CA546" s="70">
        <v>0</v>
      </c>
      <c r="CB546" s="70">
        <v>0</v>
      </c>
      <c r="CC546" s="70">
        <v>0</v>
      </c>
      <c r="CD546" s="70">
        <v>0</v>
      </c>
    </row>
    <row r="547" spans="1:82">
      <c r="A547" s="70" t="s">
        <v>2310</v>
      </c>
      <c r="B547" s="70">
        <v>456</v>
      </c>
      <c r="C547" s="70">
        <v>14</v>
      </c>
      <c r="D547" s="70">
        <v>27</v>
      </c>
      <c r="E547" s="70">
        <v>2017</v>
      </c>
      <c r="F547" s="70" t="s">
        <v>156</v>
      </c>
      <c r="G547" s="70" t="s">
        <v>2296</v>
      </c>
      <c r="H547" s="70" t="s">
        <v>2297</v>
      </c>
      <c r="I547" s="148"/>
      <c r="J547" s="71">
        <v>57.92708202843702</v>
      </c>
      <c r="K547" s="71">
        <v>3.6694854875380511</v>
      </c>
      <c r="L547" s="71">
        <v>12.865096865807969</v>
      </c>
      <c r="M547" s="71">
        <v>87.989557690410862</v>
      </c>
      <c r="N547" s="71">
        <v>109.39835985257454</v>
      </c>
      <c r="O547" s="71">
        <v>81.886228177185458</v>
      </c>
      <c r="P547" s="71">
        <v>61.324540440392092</v>
      </c>
      <c r="Q547" s="71">
        <v>6.1324251864608801</v>
      </c>
      <c r="R547" s="71">
        <v>0</v>
      </c>
      <c r="S547" s="71">
        <v>8.2444570354500009</v>
      </c>
      <c r="T547" s="72"/>
      <c r="U547" s="71">
        <v>11618465</v>
      </c>
      <c r="V547" s="71">
        <v>1625</v>
      </c>
      <c r="W547" s="71">
        <v>321</v>
      </c>
      <c r="X547" s="71">
        <v>23160</v>
      </c>
      <c r="Y547" s="71">
        <v>38718</v>
      </c>
      <c r="Z547" s="71">
        <v>48959</v>
      </c>
      <c r="AA547" s="71">
        <v>12702</v>
      </c>
      <c r="AB547" s="71">
        <v>89783</v>
      </c>
      <c r="AC547" s="71">
        <v>0</v>
      </c>
      <c r="AD547" s="71">
        <v>8.2444570354500009</v>
      </c>
      <c r="AE547" s="72"/>
      <c r="AF547" s="71">
        <v>69925497.45932965</v>
      </c>
      <c r="AG547" s="71">
        <v>2952175.3343489808</v>
      </c>
      <c r="AH547" s="71">
        <v>2165658.1990852389</v>
      </c>
      <c r="AI547" s="71">
        <v>152240213.93129021</v>
      </c>
      <c r="AJ547" s="71">
        <v>173408941.4670836</v>
      </c>
      <c r="AK547" s="71">
        <v>0</v>
      </c>
      <c r="AL547" s="71">
        <v>0</v>
      </c>
      <c r="AM547" s="71">
        <v>12333210.782356551</v>
      </c>
      <c r="AN547" s="71">
        <v>0</v>
      </c>
      <c r="AO547" s="71">
        <v>0</v>
      </c>
      <c r="AP547" s="71">
        <v>413025697.17349428</v>
      </c>
      <c r="AQ547" s="72"/>
      <c r="AR547" s="71">
        <v>2193</v>
      </c>
      <c r="AS547" s="71">
        <v>349</v>
      </c>
      <c r="AT547" s="71">
        <v>0</v>
      </c>
      <c r="AU547" s="71">
        <v>0</v>
      </c>
      <c r="AV547" s="71">
        <v>0</v>
      </c>
      <c r="AW547" s="71">
        <v>0</v>
      </c>
      <c r="AX547" s="71"/>
      <c r="AY547" s="72"/>
      <c r="AZ547" s="71">
        <v>8787.0999999999985</v>
      </c>
      <c r="BA547" s="71">
        <v>31163.599999999991</v>
      </c>
      <c r="BB547" s="71">
        <v>0</v>
      </c>
      <c r="BC547" s="71">
        <v>0</v>
      </c>
      <c r="BD547" s="71">
        <v>0</v>
      </c>
      <c r="BE547" s="71">
        <v>0</v>
      </c>
      <c r="BF547" s="71"/>
      <c r="BG547" s="72"/>
      <c r="BH547" s="71">
        <v>5.1710000000000003</v>
      </c>
      <c r="BI547" s="71">
        <v>0</v>
      </c>
      <c r="BJ547" s="71">
        <v>26.071000000000002</v>
      </c>
      <c r="BK547" s="71">
        <v>0</v>
      </c>
      <c r="BL547" s="71">
        <v>6.984</v>
      </c>
      <c r="BM547" s="71">
        <v>0</v>
      </c>
      <c r="BN547" s="72"/>
      <c r="BO547" s="71">
        <v>1</v>
      </c>
      <c r="BP547" s="71">
        <v>0</v>
      </c>
      <c r="BQ547" s="71">
        <v>5</v>
      </c>
      <c r="BR547" s="71">
        <v>0</v>
      </c>
      <c r="BS547" s="71">
        <v>1</v>
      </c>
      <c r="BT547" s="71">
        <v>0</v>
      </c>
      <c r="BU547"/>
      <c r="BV547" s="70">
        <v>31.242000000000001</v>
      </c>
      <c r="BW547" s="70">
        <v>0</v>
      </c>
      <c r="BX547" s="70">
        <v>6.984</v>
      </c>
      <c r="BY547" s="70">
        <v>0</v>
      </c>
      <c r="BZ547" s="70">
        <v>0</v>
      </c>
      <c r="CA547" s="70">
        <v>0</v>
      </c>
      <c r="CB547" s="70">
        <v>0</v>
      </c>
      <c r="CC547" s="70">
        <v>0</v>
      </c>
      <c r="CD547" s="70">
        <v>0</v>
      </c>
    </row>
    <row r="548" spans="1:82">
      <c r="A548" s="70" t="s">
        <v>2311</v>
      </c>
      <c r="B548" s="70">
        <v>457</v>
      </c>
      <c r="C548" s="70">
        <v>15</v>
      </c>
      <c r="D548" s="70">
        <v>27</v>
      </c>
      <c r="E548" s="70">
        <v>2018</v>
      </c>
      <c r="F548" s="70" t="s">
        <v>183</v>
      </c>
      <c r="G548" s="70" t="s">
        <v>2296</v>
      </c>
      <c r="H548" s="70" t="s">
        <v>2297</v>
      </c>
      <c r="I548" s="148"/>
      <c r="J548" s="71">
        <v>56.071482610737945</v>
      </c>
      <c r="K548" s="71">
        <v>3.1190786643142245</v>
      </c>
      <c r="L548" s="71">
        <v>11.5598581493445</v>
      </c>
      <c r="M548" s="71">
        <v>78.347991200669682</v>
      </c>
      <c r="N548" s="71">
        <v>85.867151751741986</v>
      </c>
      <c r="O548" s="71">
        <v>80.525005998090776</v>
      </c>
      <c r="P548" s="71">
        <v>61.129951418696777</v>
      </c>
      <c r="Q548" s="71">
        <v>5.6467885883420896</v>
      </c>
      <c r="R548" s="71">
        <v>0</v>
      </c>
      <c r="S548" s="71">
        <v>9.1172823692799998</v>
      </c>
      <c r="T548" s="72"/>
      <c r="U548" s="71">
        <v>13090712</v>
      </c>
      <c r="V548" s="71">
        <v>1625</v>
      </c>
      <c r="W548" s="71">
        <v>321</v>
      </c>
      <c r="X548" s="71">
        <v>23160</v>
      </c>
      <c r="Y548" s="71">
        <v>38875</v>
      </c>
      <c r="Z548" s="71">
        <v>49067</v>
      </c>
      <c r="AA548" s="71">
        <v>12789</v>
      </c>
      <c r="AB548" s="71">
        <v>89093</v>
      </c>
      <c r="AC548" s="71">
        <v>0</v>
      </c>
      <c r="AD548" s="71">
        <v>9.1172823692799998</v>
      </c>
      <c r="AE548" s="72"/>
      <c r="AF548" s="71">
        <v>77399000.971181273</v>
      </c>
      <c r="AG548" s="71">
        <v>2468791.2488588342</v>
      </c>
      <c r="AH548" s="71">
        <v>2047594.360217188</v>
      </c>
      <c r="AI548" s="71">
        <v>151928445.48691291</v>
      </c>
      <c r="AJ548" s="71">
        <v>154622186.5300937</v>
      </c>
      <c r="AK548" s="71">
        <v>0</v>
      </c>
      <c r="AL548" s="71">
        <v>0</v>
      </c>
      <c r="AM548" s="71">
        <v>12263750.40663293</v>
      </c>
      <c r="AN548" s="71">
        <v>0</v>
      </c>
      <c r="AO548" s="71">
        <v>0</v>
      </c>
      <c r="AP548" s="71">
        <v>400729769.00389683</v>
      </c>
      <c r="AQ548" s="72"/>
      <c r="AR548" s="71">
        <v>2319</v>
      </c>
      <c r="AS548" s="71">
        <v>410</v>
      </c>
      <c r="AT548" s="71">
        <v>0</v>
      </c>
      <c r="AU548" s="71">
        <v>0</v>
      </c>
      <c r="AV548" s="71">
        <v>0</v>
      </c>
      <c r="AW548" s="71">
        <v>0</v>
      </c>
      <c r="AX548" s="71"/>
      <c r="AY548" s="72"/>
      <c r="AZ548" s="71">
        <v>9427.6999999999989</v>
      </c>
      <c r="BA548" s="71">
        <v>33562.400000000001</v>
      </c>
      <c r="BB548" s="71">
        <v>0</v>
      </c>
      <c r="BC548" s="71">
        <v>0</v>
      </c>
      <c r="BD548" s="71">
        <v>0</v>
      </c>
      <c r="BE548" s="71">
        <v>0</v>
      </c>
      <c r="BF548" s="71"/>
      <c r="BG548" s="72"/>
      <c r="BH548" s="71">
        <v>4.3499999999999996</v>
      </c>
      <c r="BI548" s="71">
        <v>0</v>
      </c>
      <c r="BJ548" s="71">
        <v>21.896999999999998</v>
      </c>
      <c r="BK548" s="71">
        <v>0</v>
      </c>
      <c r="BL548" s="71">
        <v>7.8860000000000001</v>
      </c>
      <c r="BM548" s="71">
        <v>0</v>
      </c>
      <c r="BN548" s="72"/>
      <c r="BO548" s="71">
        <v>1</v>
      </c>
      <c r="BP548" s="71">
        <v>0</v>
      </c>
      <c r="BQ548" s="71">
        <v>5</v>
      </c>
      <c r="BR548" s="71">
        <v>0</v>
      </c>
      <c r="BS548" s="71">
        <v>1</v>
      </c>
      <c r="BT548" s="71">
        <v>0</v>
      </c>
      <c r="BU548"/>
      <c r="BV548" s="70">
        <v>26.247</v>
      </c>
      <c r="BW548" s="70">
        <v>0</v>
      </c>
      <c r="BX548" s="70">
        <v>7.8860000000000001</v>
      </c>
      <c r="BY548" s="70">
        <v>0</v>
      </c>
      <c r="BZ548" s="70">
        <v>0</v>
      </c>
      <c r="CA548" s="70">
        <v>0</v>
      </c>
      <c r="CB548" s="70">
        <v>0</v>
      </c>
      <c r="CC548" s="70">
        <v>0</v>
      </c>
      <c r="CD548" s="70">
        <v>0</v>
      </c>
    </row>
    <row r="549" spans="1:82">
      <c r="A549" s="70" t="s">
        <v>2312</v>
      </c>
      <c r="B549" s="70">
        <v>458</v>
      </c>
      <c r="C549" s="70">
        <v>16</v>
      </c>
      <c r="D549" s="70">
        <v>27</v>
      </c>
      <c r="E549" s="70">
        <v>2019</v>
      </c>
      <c r="F549" s="70" t="s">
        <v>158</v>
      </c>
      <c r="G549" s="70" t="s">
        <v>2296</v>
      </c>
      <c r="H549" s="70" t="s">
        <v>2297</v>
      </c>
      <c r="I549" s="148"/>
      <c r="J549" s="71">
        <v>53.868804294536254</v>
      </c>
      <c r="K549" s="71">
        <v>2.9830193925532384</v>
      </c>
      <c r="L549" s="71">
        <v>11.662550592984541</v>
      </c>
      <c r="M549" s="71">
        <v>72.475821972777624</v>
      </c>
      <c r="N549" s="71">
        <v>84.572776759967113</v>
      </c>
      <c r="O549" s="71">
        <v>77.499690739538011</v>
      </c>
      <c r="P549" s="71">
        <v>61.056395564849147</v>
      </c>
      <c r="Q549" s="71">
        <v>5.4590094412990604</v>
      </c>
      <c r="R549" s="71">
        <v>0</v>
      </c>
      <c r="S549" s="71">
        <v>9.3473454262499995</v>
      </c>
      <c r="T549" s="72"/>
      <c r="U549" s="71">
        <v>13003451</v>
      </c>
      <c r="V549" s="71">
        <v>1625</v>
      </c>
      <c r="W549" s="71">
        <v>321</v>
      </c>
      <c r="X549" s="71">
        <v>23160</v>
      </c>
      <c r="Y549" s="71">
        <v>39116</v>
      </c>
      <c r="Z549" s="71">
        <v>48520</v>
      </c>
      <c r="AA549" s="71">
        <v>12678</v>
      </c>
      <c r="AB549" s="71">
        <v>88462</v>
      </c>
      <c r="AC549" s="71">
        <v>0</v>
      </c>
      <c r="AD549" s="71">
        <v>9.3473454262499995</v>
      </c>
      <c r="AE549" s="72"/>
      <c r="AF549" s="71">
        <v>75433468.212121755</v>
      </c>
      <c r="AG549" s="71">
        <v>2594302.898398859</v>
      </c>
      <c r="AH549" s="71">
        <v>2170102.384964813</v>
      </c>
      <c r="AI549" s="71">
        <v>146739389.1019502</v>
      </c>
      <c r="AJ549" s="71">
        <v>149978704.90647939</v>
      </c>
      <c r="AK549" s="71">
        <v>0</v>
      </c>
      <c r="AL549" s="71">
        <v>0</v>
      </c>
      <c r="AM549" s="71">
        <v>12047858.458420543</v>
      </c>
      <c r="AN549" s="71">
        <v>0</v>
      </c>
      <c r="AO549" s="71">
        <v>0</v>
      </c>
      <c r="AP549" s="71">
        <v>388963825.96233553</v>
      </c>
      <c r="AQ549" s="72"/>
      <c r="AR549" s="71">
        <v>2444</v>
      </c>
      <c r="AS549" s="71">
        <v>443</v>
      </c>
      <c r="AT549" s="71">
        <v>0</v>
      </c>
      <c r="AU549" s="71">
        <v>0</v>
      </c>
      <c r="AV549" s="71">
        <v>0</v>
      </c>
      <c r="AW549" s="71">
        <v>0</v>
      </c>
      <c r="AX549" s="71"/>
      <c r="AY549" s="72"/>
      <c r="AZ549" s="71">
        <v>10061.29999999999</v>
      </c>
      <c r="BA549" s="71">
        <v>35451.800000000003</v>
      </c>
      <c r="BB549" s="71">
        <v>0</v>
      </c>
      <c r="BC549" s="71">
        <v>0</v>
      </c>
      <c r="BD549" s="71">
        <v>0</v>
      </c>
      <c r="BE549" s="71">
        <v>0</v>
      </c>
      <c r="BF549" s="71"/>
      <c r="BG549" s="72"/>
      <c r="BH549" s="71">
        <v>4.085</v>
      </c>
      <c r="BI549" s="71">
        <v>0</v>
      </c>
      <c r="BJ549" s="71">
        <v>17.919</v>
      </c>
      <c r="BK549" s="71">
        <v>0</v>
      </c>
      <c r="BL549" s="71">
        <v>7.8140000000000001</v>
      </c>
      <c r="BM549" s="71">
        <v>0</v>
      </c>
      <c r="BN549" s="72"/>
      <c r="BO549" s="71">
        <v>1</v>
      </c>
      <c r="BP549" s="71">
        <v>0</v>
      </c>
      <c r="BQ549" s="71">
        <v>5</v>
      </c>
      <c r="BR549" s="71">
        <v>0</v>
      </c>
      <c r="BS549" s="71">
        <v>1</v>
      </c>
      <c r="BT549" s="71">
        <v>0</v>
      </c>
      <c r="BU549"/>
      <c r="BV549" s="70">
        <v>22.004000000000001</v>
      </c>
      <c r="BW549" s="70">
        <v>0</v>
      </c>
      <c r="BX549" s="70">
        <v>7.8140000000000001</v>
      </c>
      <c r="BY549" s="70">
        <v>0</v>
      </c>
      <c r="BZ549" s="70">
        <v>0</v>
      </c>
      <c r="CA549" s="70">
        <v>0</v>
      </c>
      <c r="CB549" s="70">
        <v>0</v>
      </c>
      <c r="CC549" s="70">
        <v>0</v>
      </c>
      <c r="CD549" s="70">
        <v>0</v>
      </c>
    </row>
    <row r="550" spans="1:82">
      <c r="A550" s="70" t="s">
        <v>2313</v>
      </c>
      <c r="B550" s="70">
        <v>459</v>
      </c>
      <c r="C550" s="70">
        <v>17</v>
      </c>
      <c r="D550" s="70">
        <v>27</v>
      </c>
      <c r="E550" s="70">
        <v>2020</v>
      </c>
      <c r="F550" s="70" t="s">
        <v>159</v>
      </c>
      <c r="G550" s="70" t="s">
        <v>2296</v>
      </c>
      <c r="H550" s="70" t="s">
        <v>2297</v>
      </c>
      <c r="I550" s="148"/>
      <c r="J550" s="71">
        <v>48.259303347183682</v>
      </c>
      <c r="K550" s="71">
        <v>3.3146481365812086</v>
      </c>
      <c r="L550" s="71">
        <v>14.972001628471762</v>
      </c>
      <c r="M550" s="71">
        <v>73.844409934261947</v>
      </c>
      <c r="N550" s="71">
        <v>96.85122941692677</v>
      </c>
      <c r="O550" s="71">
        <v>67.735552652284682</v>
      </c>
      <c r="P550" s="71">
        <v>57.828636869806772</v>
      </c>
      <c r="Q550" s="71">
        <v>5.1795226684249096</v>
      </c>
      <c r="R550" s="71">
        <v>0</v>
      </c>
      <c r="S550" s="71">
        <v>11.77709585605529</v>
      </c>
      <c r="T550" s="72"/>
      <c r="U550" s="71">
        <v>11425544</v>
      </c>
      <c r="V550" s="71">
        <v>1711</v>
      </c>
      <c r="W550" s="71">
        <v>499</v>
      </c>
      <c r="X550" s="71">
        <v>22361</v>
      </c>
      <c r="Y550" s="71">
        <v>39399</v>
      </c>
      <c r="Z550" s="71">
        <v>48402</v>
      </c>
      <c r="AA550" s="71">
        <v>12763</v>
      </c>
      <c r="AB550" s="71">
        <v>87847</v>
      </c>
      <c r="AC550" s="71">
        <v>0</v>
      </c>
      <c r="AD550" s="71">
        <v>11.77709585605529</v>
      </c>
      <c r="AE550" s="72"/>
      <c r="AF550" s="71">
        <v>67338040.171707332</v>
      </c>
      <c r="AG550" s="71">
        <v>2552085.6253407914</v>
      </c>
      <c r="AH550" s="71">
        <v>2717978.8201929475</v>
      </c>
      <c r="AI550" s="71">
        <v>144751891.60996085</v>
      </c>
      <c r="AJ550" s="71">
        <v>184641559.39757681</v>
      </c>
      <c r="AK550" s="71"/>
      <c r="AL550" s="71"/>
      <c r="AM550" s="71">
        <v>11465009.500526488</v>
      </c>
      <c r="AN550" s="71"/>
      <c r="AO550" s="71"/>
      <c r="AP550" s="71">
        <v>413466565.12530524</v>
      </c>
      <c r="AQ550" s="72"/>
      <c r="AR550" s="71">
        <v>2588</v>
      </c>
      <c r="AS550" s="71">
        <v>450</v>
      </c>
      <c r="AT550" s="71">
        <v>0</v>
      </c>
      <c r="AU550" s="71">
        <v>0</v>
      </c>
      <c r="AV550" s="71">
        <v>0</v>
      </c>
      <c r="AW550" s="71">
        <v>1</v>
      </c>
      <c r="AX550" s="71"/>
      <c r="AY550" s="72"/>
      <c r="AZ550" s="71">
        <v>10857.09999999998</v>
      </c>
      <c r="BA550" s="71">
        <v>35646.000000000022</v>
      </c>
      <c r="BB550" s="71">
        <v>0</v>
      </c>
      <c r="BC550" s="71">
        <v>0</v>
      </c>
      <c r="BD550" s="71">
        <v>0</v>
      </c>
      <c r="BE550" s="71">
        <v>175</v>
      </c>
      <c r="BF550" s="71"/>
      <c r="BG550" s="72"/>
      <c r="BH550" s="71">
        <v>3.0449999999999999</v>
      </c>
      <c r="BI550" s="71">
        <v>0</v>
      </c>
      <c r="BJ550" s="71">
        <v>19.579000000000001</v>
      </c>
      <c r="BK550" s="71">
        <v>0</v>
      </c>
      <c r="BL550" s="71">
        <v>15.396000000000001</v>
      </c>
      <c r="BM550" s="71">
        <v>0</v>
      </c>
      <c r="BN550" s="72"/>
      <c r="BO550" s="71">
        <v>1</v>
      </c>
      <c r="BP550" s="71">
        <v>0</v>
      </c>
      <c r="BQ550" s="71">
        <v>7</v>
      </c>
      <c r="BR550" s="71">
        <v>0</v>
      </c>
      <c r="BS550" s="71">
        <v>2</v>
      </c>
      <c r="BT550" s="71">
        <v>0</v>
      </c>
      <c r="BU550"/>
      <c r="BV550" s="70">
        <v>28.177</v>
      </c>
      <c r="BW550" s="70">
        <v>0</v>
      </c>
      <c r="BX550" s="70">
        <v>9.843</v>
      </c>
      <c r="BY550" s="70">
        <v>0</v>
      </c>
      <c r="BZ550" s="70">
        <v>0</v>
      </c>
      <c r="CA550" s="70">
        <v>0</v>
      </c>
      <c r="CB550" s="70">
        <v>0</v>
      </c>
      <c r="CC550" s="70">
        <v>0</v>
      </c>
      <c r="CD550" s="70">
        <v>0</v>
      </c>
    </row>
    <row r="551" spans="1:82">
      <c r="A551" s="70" t="s">
        <v>2314</v>
      </c>
      <c r="B551" s="70">
        <v>459</v>
      </c>
      <c r="C551" s="70">
        <v>18</v>
      </c>
      <c r="D551" s="70">
        <v>27</v>
      </c>
      <c r="E551" s="70">
        <v>2021</v>
      </c>
      <c r="F551" s="70" t="s">
        <v>160</v>
      </c>
      <c r="G551" s="70" t="s">
        <v>2296</v>
      </c>
      <c r="H551" s="70" t="s">
        <v>2297</v>
      </c>
      <c r="I551" s="148"/>
      <c r="J551" s="71">
        <v>41.560569762935017</v>
      </c>
      <c r="K551" s="71">
        <v>3.7352443521830088</v>
      </c>
      <c r="L551" s="71">
        <v>15.132946437535873</v>
      </c>
      <c r="M551" s="71">
        <v>69.393425700296859</v>
      </c>
      <c r="N551" s="71">
        <v>86.456263097815594</v>
      </c>
      <c r="O551" s="71">
        <v>66.034965528894219</v>
      </c>
      <c r="P551" s="71">
        <v>60.786950733096795</v>
      </c>
      <c r="Q551" s="71">
        <v>5.1099228652087998</v>
      </c>
      <c r="R551" s="71">
        <v>0</v>
      </c>
      <c r="S551" s="71">
        <v>12.3379373142</v>
      </c>
      <c r="T551" s="72"/>
      <c r="U551" s="71">
        <v>12194440</v>
      </c>
      <c r="V551" s="71">
        <v>1711</v>
      </c>
      <c r="W551" s="71">
        <v>499</v>
      </c>
      <c r="X551" s="71">
        <v>22361</v>
      </c>
      <c r="Y551" s="71">
        <v>39676</v>
      </c>
      <c r="Z551" s="71">
        <v>48586</v>
      </c>
      <c r="AA551" s="71">
        <v>13082</v>
      </c>
      <c r="AB551" s="71">
        <v>87518</v>
      </c>
      <c r="AC551" s="71">
        <v>0</v>
      </c>
      <c r="AD551" s="71">
        <v>12.3379373142</v>
      </c>
      <c r="AE551" s="72"/>
      <c r="AF551" s="71">
        <v>63857068.324940339</v>
      </c>
      <c r="AG551" s="71">
        <v>2887162.2539026816</v>
      </c>
      <c r="AH551" s="71">
        <v>2790913.6984760468</v>
      </c>
      <c r="AI551" s="71">
        <v>155347559.46100906</v>
      </c>
      <c r="AJ551" s="71">
        <v>173627953.54994011</v>
      </c>
      <c r="AK551" s="71">
        <v>0</v>
      </c>
      <c r="AL551" s="71">
        <v>0</v>
      </c>
      <c r="AM551" s="71">
        <v>11487952.933163296</v>
      </c>
      <c r="AN551" s="71">
        <v>0</v>
      </c>
      <c r="AO551" s="71">
        <v>0</v>
      </c>
      <c r="AP551" s="71">
        <v>409998610.22143149</v>
      </c>
      <c r="AQ551" s="72"/>
      <c r="AR551" s="71">
        <v>2751</v>
      </c>
      <c r="AS551" s="71">
        <v>463</v>
      </c>
      <c r="AT551" s="71">
        <v>0</v>
      </c>
      <c r="AU551" s="71">
        <v>0</v>
      </c>
      <c r="AV551" s="71">
        <v>0</v>
      </c>
      <c r="AW551" s="71">
        <v>1</v>
      </c>
      <c r="AX551" s="71"/>
      <c r="AY551" s="72"/>
      <c r="AZ551" s="71">
        <v>11870.29999999997</v>
      </c>
      <c r="BA551" s="71">
        <v>36348.400000000023</v>
      </c>
      <c r="BB551" s="71">
        <v>0</v>
      </c>
      <c r="BC551" s="71">
        <v>0</v>
      </c>
      <c r="BD551" s="71">
        <v>0</v>
      </c>
      <c r="BE551" s="71">
        <v>175</v>
      </c>
      <c r="BF551" s="71"/>
      <c r="BG551" s="72"/>
      <c r="BH551" s="71">
        <v>2.7309999999999999</v>
      </c>
      <c r="BI551" s="71">
        <v>0</v>
      </c>
      <c r="BJ551" s="71">
        <v>20.509</v>
      </c>
      <c r="BK551" s="71">
        <v>0</v>
      </c>
      <c r="BL551" s="71">
        <v>16.001999999999999</v>
      </c>
      <c r="BM551" s="71">
        <v>0</v>
      </c>
      <c r="BN551" s="72"/>
      <c r="BO551" s="71">
        <v>1</v>
      </c>
      <c r="BP551" s="71">
        <v>0</v>
      </c>
      <c r="BQ551" s="71">
        <v>6</v>
      </c>
      <c r="BR551" s="71">
        <v>0</v>
      </c>
      <c r="BS551" s="71">
        <v>2</v>
      </c>
      <c r="BT551" s="71">
        <v>0</v>
      </c>
      <c r="BU551"/>
      <c r="BV551" s="70">
        <v>29.146000000000001</v>
      </c>
      <c r="BW551" s="70">
        <v>0</v>
      </c>
      <c r="BX551" s="70">
        <v>10.096</v>
      </c>
      <c r="BY551" s="70">
        <v>0</v>
      </c>
      <c r="BZ551" s="70">
        <v>0</v>
      </c>
      <c r="CA551" s="70">
        <v>0</v>
      </c>
      <c r="CB551" s="70">
        <v>0</v>
      </c>
      <c r="CC551" s="70">
        <v>0</v>
      </c>
      <c r="CD551" s="70">
        <v>0</v>
      </c>
    </row>
    <row r="552" spans="1:82">
      <c r="A552" s="70" t="s">
        <v>2315</v>
      </c>
      <c r="B552" s="70">
        <v>459</v>
      </c>
      <c r="C552" s="70">
        <v>19</v>
      </c>
      <c r="D552" s="70">
        <v>27</v>
      </c>
      <c r="E552" s="70">
        <v>2022</v>
      </c>
      <c r="F552" s="70" t="s">
        <v>161</v>
      </c>
      <c r="G552" s="70" t="s">
        <v>2296</v>
      </c>
      <c r="H552" s="70" t="s">
        <v>2297</v>
      </c>
      <c r="I552" s="148"/>
      <c r="J552" s="71">
        <v>45.482651226266697</v>
      </c>
      <c r="K552" s="71">
        <v>3.505889431827848</v>
      </c>
      <c r="L552" s="71">
        <v>11.320162582938961</v>
      </c>
      <c r="M552" s="71">
        <v>79.971660088275939</v>
      </c>
      <c r="N552" s="71">
        <v>94.377666408829569</v>
      </c>
      <c r="O552" s="71">
        <v>69.209344930112323</v>
      </c>
      <c r="P552" s="71">
        <v>60.09846825257619</v>
      </c>
      <c r="Q552" s="71">
        <v>5.1269745839419683</v>
      </c>
      <c r="R552" s="71">
        <v>0</v>
      </c>
      <c r="S552" s="71">
        <v>9.2166270033599993</v>
      </c>
      <c r="T552" s="72"/>
      <c r="U552" s="71">
        <v>13537878</v>
      </c>
      <c r="V552" s="71">
        <v>1711</v>
      </c>
      <c r="W552" s="71">
        <v>499</v>
      </c>
      <c r="X552" s="71">
        <v>22361</v>
      </c>
      <c r="Y552" s="71">
        <v>40003</v>
      </c>
      <c r="Z552" s="71">
        <v>48381</v>
      </c>
      <c r="AA552" s="71">
        <v>13131</v>
      </c>
      <c r="AB552" s="71">
        <v>87090</v>
      </c>
      <c r="AC552" s="71">
        <v>0</v>
      </c>
      <c r="AD552" s="71">
        <v>9.2166270033599993</v>
      </c>
      <c r="AE552" s="72"/>
      <c r="AF552" s="71">
        <v>63893237.579351269</v>
      </c>
      <c r="AG552" s="71">
        <v>2880127.5222292384</v>
      </c>
      <c r="AH552" s="71">
        <v>2449850.3334208536</v>
      </c>
      <c r="AI552" s="71">
        <v>155002368.26469129</v>
      </c>
      <c r="AJ552" s="71">
        <v>176099764.09872833</v>
      </c>
      <c r="AK552" s="71">
        <v>0</v>
      </c>
      <c r="AL552" s="71">
        <v>0</v>
      </c>
      <c r="AM552" s="71">
        <v>11245696.069915693</v>
      </c>
      <c r="AN552" s="71">
        <v>0</v>
      </c>
      <c r="AO552" s="71">
        <v>0</v>
      </c>
      <c r="AP552" s="71">
        <v>411571043.86833674</v>
      </c>
      <c r="AQ552" s="72"/>
      <c r="AR552" s="71">
        <v>2948</v>
      </c>
      <c r="AS552" s="71">
        <v>468</v>
      </c>
      <c r="AT552" s="71">
        <v>0</v>
      </c>
      <c r="AU552" s="71">
        <v>0</v>
      </c>
      <c r="AV552" s="71">
        <v>0</v>
      </c>
      <c r="AW552" s="71">
        <v>1</v>
      </c>
      <c r="AX552" s="71"/>
      <c r="AY552" s="72"/>
      <c r="AZ552" s="71">
        <v>13038.899999999996</v>
      </c>
      <c r="BA552" s="71">
        <v>36549.700000000019</v>
      </c>
      <c r="BB552" s="71">
        <v>0</v>
      </c>
      <c r="BC552" s="71">
        <v>0</v>
      </c>
      <c r="BD552" s="71">
        <v>0</v>
      </c>
      <c r="BE552" s="71">
        <v>175</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2316</v>
      </c>
      <c r="B553" s="70">
        <v>459</v>
      </c>
      <c r="C553" s="70">
        <v>20</v>
      </c>
      <c r="D553" s="70">
        <v>27</v>
      </c>
      <c r="E553" s="70">
        <v>2023</v>
      </c>
      <c r="F553" s="70" t="s">
        <v>1539</v>
      </c>
      <c r="G553" s="70" t="s">
        <v>2296</v>
      </c>
      <c r="H553" s="70" t="s">
        <v>2297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3132</v>
      </c>
      <c r="AS553" s="71">
        <v>477</v>
      </c>
      <c r="AT553" s="71">
        <v>0</v>
      </c>
      <c r="AU553" s="71">
        <v>0</v>
      </c>
      <c r="AV553" s="71">
        <v>0</v>
      </c>
      <c r="AW553" s="71">
        <v>1</v>
      </c>
      <c r="AX553" s="71"/>
      <c r="AY553" s="72"/>
      <c r="AZ553" s="71">
        <v>13976.599999999991</v>
      </c>
      <c r="BA553" s="71">
        <v>37012.700000000019</v>
      </c>
      <c r="BB553" s="71">
        <v>0</v>
      </c>
      <c r="BC553" s="71">
        <v>0</v>
      </c>
      <c r="BD553" s="71">
        <v>0</v>
      </c>
      <c r="BE553" s="71">
        <v>175</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2317</v>
      </c>
      <c r="B554" s="70">
        <v>459</v>
      </c>
      <c r="C554" s="70">
        <v>21</v>
      </c>
      <c r="D554" s="70">
        <v>27</v>
      </c>
      <c r="E554" s="70">
        <v>2024</v>
      </c>
      <c r="F554" s="70" t="s">
        <v>1554</v>
      </c>
      <c r="G554" s="70" t="s">
        <v>2296</v>
      </c>
      <c r="H554" s="70" t="s">
        <v>2297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2318</v>
      </c>
      <c r="B555" s="70">
        <v>426</v>
      </c>
      <c r="C555" s="70">
        <v>1</v>
      </c>
      <c r="D555" s="70">
        <v>26</v>
      </c>
      <c r="E555" s="70">
        <v>1990</v>
      </c>
      <c r="F555" s="70" t="s">
        <v>787</v>
      </c>
      <c r="G555" s="70" t="s">
        <v>2319</v>
      </c>
      <c r="H555" s="70" t="s">
        <v>2320</v>
      </c>
      <c r="I555" s="148"/>
      <c r="J555" s="71">
        <v>1197.154453896851</v>
      </c>
      <c r="K555" s="71">
        <v>10.484432194930619</v>
      </c>
      <c r="L555" s="71">
        <v>5.0665290475508407</v>
      </c>
      <c r="M555" s="71">
        <v>66.848033838688792</v>
      </c>
      <c r="N555" s="71">
        <v>56.970139843930902</v>
      </c>
      <c r="O555" s="71">
        <v>72.169112747436074</v>
      </c>
      <c r="P555" s="71">
        <v>65.878373903587189</v>
      </c>
      <c r="Q555" s="71">
        <v>5.1388196291068997</v>
      </c>
      <c r="R555" s="71">
        <v>0</v>
      </c>
      <c r="S555" s="71">
        <v>5.48502023096506</v>
      </c>
      <c r="T555" s="72"/>
      <c r="U555" s="71">
        <v>28956926</v>
      </c>
      <c r="V555" s="71">
        <v>3562</v>
      </c>
      <c r="W555" s="71">
        <v>49</v>
      </c>
      <c r="X555" s="71">
        <v>22520</v>
      </c>
      <c r="Y555" s="71">
        <v>25640</v>
      </c>
      <c r="Z555" s="71">
        <v>29684</v>
      </c>
      <c r="AA555" s="71">
        <v>15996</v>
      </c>
      <c r="AB555" s="71">
        <v>83437</v>
      </c>
      <c r="AC555" s="71">
        <v>0</v>
      </c>
      <c r="AD555" s="71">
        <v>5.48502023096506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2321</v>
      </c>
      <c r="B556" s="70">
        <v>427</v>
      </c>
      <c r="C556" s="70">
        <v>2</v>
      </c>
      <c r="D556" s="70">
        <v>26</v>
      </c>
      <c r="E556" s="70">
        <v>2005</v>
      </c>
      <c r="F556" s="70" t="s">
        <v>789</v>
      </c>
      <c r="G556" s="70" t="s">
        <v>2319</v>
      </c>
      <c r="H556" s="70" t="s">
        <v>2320</v>
      </c>
      <c r="I556" s="148"/>
      <c r="J556" s="71">
        <v>1357.023149374254</v>
      </c>
      <c r="K556" s="71">
        <v>6.8019616913985477</v>
      </c>
      <c r="L556" s="71">
        <v>5.9093800069207294</v>
      </c>
      <c r="M556" s="71">
        <v>121.405527272193</v>
      </c>
      <c r="N556" s="71">
        <v>94.928128005074583</v>
      </c>
      <c r="O556" s="71">
        <v>112.7454352842267</v>
      </c>
      <c r="P556" s="71">
        <v>72.689331008634653</v>
      </c>
      <c r="Q556" s="71">
        <v>5.5572696883613002</v>
      </c>
      <c r="R556" s="71">
        <v>0</v>
      </c>
      <c r="S556" s="71">
        <v>13.576979876367639</v>
      </c>
      <c r="T556" s="72"/>
      <c r="U556" s="71">
        <v>34447818</v>
      </c>
      <c r="V556" s="71">
        <v>2875</v>
      </c>
      <c r="W556" s="71">
        <v>63</v>
      </c>
      <c r="X556" s="71">
        <v>22725</v>
      </c>
      <c r="Y556" s="71">
        <v>36155</v>
      </c>
      <c r="Z556" s="71">
        <v>53663</v>
      </c>
      <c r="AA556" s="71">
        <v>14455</v>
      </c>
      <c r="AB556" s="71">
        <v>94328</v>
      </c>
      <c r="AC556" s="71">
        <v>0</v>
      </c>
      <c r="AD556" s="71">
        <v>13.576979876367639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2322</v>
      </c>
      <c r="B557" s="70">
        <v>428</v>
      </c>
      <c r="C557" s="70">
        <v>3</v>
      </c>
      <c r="D557" s="70">
        <v>26</v>
      </c>
      <c r="E557" s="70">
        <v>2006</v>
      </c>
      <c r="F557" s="70" t="s">
        <v>790</v>
      </c>
      <c r="G557" s="70" t="s">
        <v>2319</v>
      </c>
      <c r="H557" s="70" t="s">
        <v>2320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2323</v>
      </c>
      <c r="B558" s="70">
        <v>429</v>
      </c>
      <c r="C558" s="70">
        <v>4</v>
      </c>
      <c r="D558" s="70">
        <v>26</v>
      </c>
      <c r="E558" s="70">
        <v>2007</v>
      </c>
      <c r="F558" s="70" t="s">
        <v>791</v>
      </c>
      <c r="G558" s="1064" t="s">
        <v>2319</v>
      </c>
      <c r="H558" s="70" t="s">
        <v>2320</v>
      </c>
      <c r="I558" s="148"/>
      <c r="J558" s="71">
        <v>1649.825258864669</v>
      </c>
      <c r="K558" s="71">
        <v>5.8316775413340052</v>
      </c>
      <c r="L558" s="71">
        <v>6.8450766953603956</v>
      </c>
      <c r="M558" s="71">
        <v>117.5292687982772</v>
      </c>
      <c r="N558" s="71">
        <v>116.5950941541029</v>
      </c>
      <c r="O558" s="71">
        <v>109.9413069857094</v>
      </c>
      <c r="P558" s="71">
        <v>72.47146801622344</v>
      </c>
      <c r="Q558" s="71">
        <v>5.8614476437337997</v>
      </c>
      <c r="R558" s="71">
        <v>0</v>
      </c>
      <c r="S558" s="71">
        <v>14.951995867081481</v>
      </c>
      <c r="T558" s="72"/>
      <c r="U558" s="71">
        <v>47055707</v>
      </c>
      <c r="V558" s="71">
        <v>2404</v>
      </c>
      <c r="W558" s="71">
        <v>84</v>
      </c>
      <c r="X558" s="71">
        <v>26342</v>
      </c>
      <c r="Y558" s="71">
        <v>37217</v>
      </c>
      <c r="Z558" s="71">
        <v>54398</v>
      </c>
      <c r="AA558" s="71">
        <v>14192</v>
      </c>
      <c r="AB558" s="71">
        <v>94230</v>
      </c>
      <c r="AC558" s="71">
        <v>0</v>
      </c>
      <c r="AD558" s="71">
        <v>14.951995867081481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2324</v>
      </c>
      <c r="B559" s="70">
        <v>430</v>
      </c>
      <c r="C559" s="70">
        <v>5</v>
      </c>
      <c r="D559" s="70">
        <v>26</v>
      </c>
      <c r="E559" s="70">
        <v>2008</v>
      </c>
      <c r="F559" s="70" t="s">
        <v>792</v>
      </c>
      <c r="G559" s="1064" t="s">
        <v>2319</v>
      </c>
      <c r="H559" s="70" t="s">
        <v>2320</v>
      </c>
      <c r="I559" s="148"/>
      <c r="J559" s="71">
        <v>1540.8452622396831</v>
      </c>
      <c r="K559" s="71">
        <v>4.5891528110656363</v>
      </c>
      <c r="L559" s="71">
        <v>6.0064072915457176</v>
      </c>
      <c r="M559" s="71">
        <v>132.6771921820941</v>
      </c>
      <c r="N559" s="71">
        <v>111.56081713495681</v>
      </c>
      <c r="O559" s="71">
        <v>106.78549223198161</v>
      </c>
      <c r="P559" s="71">
        <v>71.037195375142531</v>
      </c>
      <c r="Q559" s="71">
        <v>5.7525852537079398</v>
      </c>
      <c r="R559" s="71">
        <v>0</v>
      </c>
      <c r="S559" s="71">
        <v>12.668700276791419</v>
      </c>
      <c r="T559" s="72"/>
      <c r="U559" s="71">
        <v>50768941</v>
      </c>
      <c r="V559" s="71">
        <v>2404</v>
      </c>
      <c r="W559" s="71">
        <v>84</v>
      </c>
      <c r="X559" s="71">
        <v>26342</v>
      </c>
      <c r="Y559" s="71">
        <v>37568</v>
      </c>
      <c r="Z559" s="71">
        <v>54691</v>
      </c>
      <c r="AA559" s="71">
        <v>13927</v>
      </c>
      <c r="AB559" s="71">
        <v>94001</v>
      </c>
      <c r="AC559" s="71">
        <v>0</v>
      </c>
      <c r="AD559" s="71">
        <v>12.668700276791419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2325</v>
      </c>
      <c r="B560" s="70">
        <v>431</v>
      </c>
      <c r="C560" s="70">
        <v>6</v>
      </c>
      <c r="D560" s="70">
        <v>26</v>
      </c>
      <c r="E560" s="70">
        <v>2009</v>
      </c>
      <c r="F560" s="70" t="s">
        <v>176</v>
      </c>
      <c r="G560" s="70" t="s">
        <v>2319</v>
      </c>
      <c r="H560" s="70" t="s">
        <v>2320</v>
      </c>
      <c r="I560" s="148"/>
      <c r="J560" s="71">
        <v>1304.813589426846</v>
      </c>
      <c r="K560" s="71">
        <v>4.1985692290894292</v>
      </c>
      <c r="L560" s="71">
        <v>6.6536349445768304</v>
      </c>
      <c r="M560" s="71">
        <v>128.18792689230969</v>
      </c>
      <c r="N560" s="71">
        <v>103.6418078326748</v>
      </c>
      <c r="O560" s="71">
        <v>108.91857519909679</v>
      </c>
      <c r="P560" s="71">
        <v>68.246723681413556</v>
      </c>
      <c r="Q560" s="71">
        <v>5.4539510636928403</v>
      </c>
      <c r="R560" s="71">
        <v>0</v>
      </c>
      <c r="S560" s="71">
        <v>9.0555085657710528</v>
      </c>
      <c r="T560" s="72"/>
      <c r="U560" s="71">
        <v>37150091</v>
      </c>
      <c r="V560" s="71">
        <v>2827</v>
      </c>
      <c r="W560" s="71">
        <v>120</v>
      </c>
      <c r="X560" s="71">
        <v>28968</v>
      </c>
      <c r="Y560" s="71">
        <v>37878</v>
      </c>
      <c r="Z560" s="71">
        <v>55061</v>
      </c>
      <c r="AA560" s="71">
        <v>13736</v>
      </c>
      <c r="AB560" s="71">
        <v>93554</v>
      </c>
      <c r="AC560" s="71">
        <v>0</v>
      </c>
      <c r="AD560" s="71">
        <v>9.0555085657710528</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9.6630000000000003</v>
      </c>
      <c r="BJ560" s="71">
        <v>343.90499999999997</v>
      </c>
      <c r="BK560" s="71">
        <v>0</v>
      </c>
      <c r="BL560" s="71">
        <v>0</v>
      </c>
      <c r="BM560" s="71">
        <v>0</v>
      </c>
      <c r="BN560" s="72"/>
      <c r="BO560" s="71">
        <v>0</v>
      </c>
      <c r="BP560" s="71">
        <v>2</v>
      </c>
      <c r="BQ560" s="71">
        <v>7</v>
      </c>
      <c r="BR560" s="71">
        <v>0</v>
      </c>
      <c r="BS560" s="71">
        <v>0</v>
      </c>
      <c r="BT560" s="71">
        <v>0</v>
      </c>
      <c r="BU560"/>
      <c r="BV560" s="70">
        <v>340.71199999999999</v>
      </c>
      <c r="BW560" s="70">
        <v>0</v>
      </c>
      <c r="BX560" s="70">
        <v>0</v>
      </c>
      <c r="BY560" s="70">
        <v>0</v>
      </c>
      <c r="BZ560" s="70">
        <v>0</v>
      </c>
      <c r="CA560" s="70">
        <v>0</v>
      </c>
      <c r="CB560" s="70">
        <v>0</v>
      </c>
      <c r="CC560" s="70">
        <v>12.856</v>
      </c>
      <c r="CD560" s="70">
        <v>0</v>
      </c>
    </row>
    <row r="561" spans="1:82">
      <c r="A561" s="70" t="s">
        <v>2326</v>
      </c>
      <c r="B561" s="70">
        <v>432</v>
      </c>
      <c r="C561" s="70">
        <v>7</v>
      </c>
      <c r="D561" s="70">
        <v>26</v>
      </c>
      <c r="E561" s="70">
        <v>2010</v>
      </c>
      <c r="F561" s="70" t="s">
        <v>177</v>
      </c>
      <c r="G561" s="70" t="s">
        <v>2319</v>
      </c>
      <c r="H561" s="70" t="s">
        <v>2320</v>
      </c>
      <c r="I561" s="148"/>
      <c r="J561" s="71">
        <v>1563.2774218843861</v>
      </c>
      <c r="K561" s="71">
        <v>4.4745211322852976</v>
      </c>
      <c r="L561" s="71">
        <v>6.2993732337342294</v>
      </c>
      <c r="M561" s="71">
        <v>127.9576004312229</v>
      </c>
      <c r="N561" s="71">
        <v>106.79765692937031</v>
      </c>
      <c r="O561" s="71">
        <v>109.2496469574295</v>
      </c>
      <c r="P561" s="71">
        <v>69.439317845026409</v>
      </c>
      <c r="Q561" s="71">
        <v>5.6664804729985496</v>
      </c>
      <c r="R561" s="71">
        <v>0</v>
      </c>
      <c r="S561" s="71">
        <v>13.105055421989871</v>
      </c>
      <c r="T561" s="72"/>
      <c r="U561" s="71">
        <v>40389918</v>
      </c>
      <c r="V561" s="71">
        <v>2827</v>
      </c>
      <c r="W561" s="71">
        <v>120</v>
      </c>
      <c r="X561" s="71">
        <v>28968</v>
      </c>
      <c r="Y561" s="71">
        <v>38209</v>
      </c>
      <c r="Z561" s="71">
        <v>55485</v>
      </c>
      <c r="AA561" s="71">
        <v>13627</v>
      </c>
      <c r="AB561" s="71">
        <v>93139</v>
      </c>
      <c r="AC561" s="71">
        <v>0</v>
      </c>
      <c r="AD561" s="71">
        <v>13.105055421989871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8.5229999999999997</v>
      </c>
      <c r="BJ561" s="71">
        <v>324.45499999999998</v>
      </c>
      <c r="BK561" s="71">
        <v>0</v>
      </c>
      <c r="BL561" s="71">
        <v>0</v>
      </c>
      <c r="BM561" s="71">
        <v>0</v>
      </c>
      <c r="BN561" s="72"/>
      <c r="BO561" s="71">
        <v>0</v>
      </c>
      <c r="BP561" s="71">
        <v>2</v>
      </c>
      <c r="BQ561" s="71">
        <v>9</v>
      </c>
      <c r="BR561" s="71">
        <v>0</v>
      </c>
      <c r="BS561" s="71">
        <v>0</v>
      </c>
      <c r="BT561" s="71">
        <v>0</v>
      </c>
      <c r="BU561"/>
      <c r="BV561" s="70">
        <v>318.68200000000002</v>
      </c>
      <c r="BW561" s="70">
        <v>0</v>
      </c>
      <c r="BX561" s="70">
        <v>0</v>
      </c>
      <c r="BY561" s="70">
        <v>0</v>
      </c>
      <c r="BZ561" s="70">
        <v>0</v>
      </c>
      <c r="CA561" s="70">
        <v>0</v>
      </c>
      <c r="CB561" s="70">
        <v>0</v>
      </c>
      <c r="CC561" s="70">
        <v>14.295999999999999</v>
      </c>
      <c r="CD561" s="70">
        <v>0</v>
      </c>
    </row>
    <row r="562" spans="1:82">
      <c r="A562" s="70" t="s">
        <v>2327</v>
      </c>
      <c r="B562" s="70">
        <v>433</v>
      </c>
      <c r="C562" s="70">
        <v>8</v>
      </c>
      <c r="D562" s="70">
        <v>26</v>
      </c>
      <c r="E562" s="70">
        <v>2011</v>
      </c>
      <c r="F562" s="70" t="s">
        <v>178</v>
      </c>
      <c r="G562" s="70" t="s">
        <v>2319</v>
      </c>
      <c r="H562" s="70" t="s">
        <v>2320</v>
      </c>
      <c r="I562" s="148"/>
      <c r="J562" s="71">
        <v>1108.6065798054581</v>
      </c>
      <c r="K562" s="71">
        <v>7.0634626558851119</v>
      </c>
      <c r="L562" s="71">
        <v>6.1415225092772801</v>
      </c>
      <c r="M562" s="71">
        <v>148.24523929515479</v>
      </c>
      <c r="N562" s="71">
        <v>111.91006862387491</v>
      </c>
      <c r="O562" s="71">
        <v>107.89601041384304</v>
      </c>
      <c r="P562" s="71">
        <v>66.774488719178891</v>
      </c>
      <c r="Q562" s="71">
        <v>6.4653406843280399</v>
      </c>
      <c r="R562" s="71">
        <v>0</v>
      </c>
      <c r="S562" s="71">
        <v>16.304456470651541</v>
      </c>
      <c r="T562" s="72"/>
      <c r="U562" s="71">
        <v>29987154</v>
      </c>
      <c r="V562" s="71">
        <v>2827</v>
      </c>
      <c r="W562" s="71">
        <v>120</v>
      </c>
      <c r="X562" s="71">
        <v>28968</v>
      </c>
      <c r="Y562" s="71">
        <v>38103</v>
      </c>
      <c r="Z562" s="71">
        <v>55988</v>
      </c>
      <c r="AA562" s="71">
        <v>13494</v>
      </c>
      <c r="AB562" s="71">
        <v>92129</v>
      </c>
      <c r="AC562" s="71">
        <v>0</v>
      </c>
      <c r="AD562" s="71">
        <v>16.304456470651541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8.4120000000000008</v>
      </c>
      <c r="BJ562" s="71">
        <v>190.52</v>
      </c>
      <c r="BK562" s="71">
        <v>0</v>
      </c>
      <c r="BL562" s="71">
        <v>0</v>
      </c>
      <c r="BM562" s="71">
        <v>0</v>
      </c>
      <c r="BN562" s="72"/>
      <c r="BO562" s="71">
        <v>0</v>
      </c>
      <c r="BP562" s="71">
        <v>2</v>
      </c>
      <c r="BQ562" s="71">
        <v>9</v>
      </c>
      <c r="BR562" s="71">
        <v>0</v>
      </c>
      <c r="BS562" s="71">
        <v>0</v>
      </c>
      <c r="BT562" s="71">
        <v>0</v>
      </c>
      <c r="BU562"/>
      <c r="BV562" s="70">
        <v>186.82</v>
      </c>
      <c r="BW562" s="70">
        <v>0</v>
      </c>
      <c r="BX562" s="70">
        <v>0</v>
      </c>
      <c r="BY562" s="70">
        <v>0</v>
      </c>
      <c r="BZ562" s="70">
        <v>0</v>
      </c>
      <c r="CA562" s="70">
        <v>0</v>
      </c>
      <c r="CB562" s="70">
        <v>0</v>
      </c>
      <c r="CC562" s="70">
        <v>12.112</v>
      </c>
      <c r="CD562" s="70">
        <v>0</v>
      </c>
    </row>
    <row r="563" spans="1:82">
      <c r="A563" s="70" t="s">
        <v>2328</v>
      </c>
      <c r="B563" s="70">
        <v>434</v>
      </c>
      <c r="C563" s="70">
        <v>9</v>
      </c>
      <c r="D563" s="70">
        <v>26</v>
      </c>
      <c r="E563" s="70">
        <v>2012</v>
      </c>
      <c r="F563" s="70" t="s">
        <v>179</v>
      </c>
      <c r="G563" s="70" t="s">
        <v>2319</v>
      </c>
      <c r="H563" s="70" t="s">
        <v>2320</v>
      </c>
      <c r="I563" s="148"/>
      <c r="J563" s="71">
        <v>763.08118786210559</v>
      </c>
      <c r="K563" s="71">
        <v>7.0081847128479708</v>
      </c>
      <c r="L563" s="71">
        <v>6.1660317438460446</v>
      </c>
      <c r="M563" s="71">
        <v>165.66447134178529</v>
      </c>
      <c r="N563" s="71">
        <v>124.6116578692053</v>
      </c>
      <c r="O563" s="71">
        <v>108.7256633123817</v>
      </c>
      <c r="P563" s="71">
        <v>66.019734921267542</v>
      </c>
      <c r="Q563" s="71">
        <v>7.0580105913912297</v>
      </c>
      <c r="R563" s="71">
        <v>0</v>
      </c>
      <c r="S563" s="71">
        <v>14.009246341772821</v>
      </c>
      <c r="T563" s="72"/>
      <c r="U563" s="71">
        <v>20740189</v>
      </c>
      <c r="V563" s="71">
        <v>2827</v>
      </c>
      <c r="W563" s="71">
        <v>120</v>
      </c>
      <c r="X563" s="71">
        <v>28968</v>
      </c>
      <c r="Y563" s="71">
        <v>38594</v>
      </c>
      <c r="Z563" s="71">
        <v>56866</v>
      </c>
      <c r="AA563" s="71">
        <v>13266</v>
      </c>
      <c r="AB563" s="71">
        <v>92569</v>
      </c>
      <c r="AC563" s="71">
        <v>0</v>
      </c>
      <c r="AD563" s="71">
        <v>14.009246341772821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10.29</v>
      </c>
      <c r="BJ563" s="71">
        <v>176.18199999999999</v>
      </c>
      <c r="BK563" s="71">
        <v>0</v>
      </c>
      <c r="BL563" s="71">
        <v>0</v>
      </c>
      <c r="BM563" s="71">
        <v>0</v>
      </c>
      <c r="BN563" s="72"/>
      <c r="BO563" s="71">
        <v>0</v>
      </c>
      <c r="BP563" s="71">
        <v>2</v>
      </c>
      <c r="BQ563" s="71">
        <v>7</v>
      </c>
      <c r="BR563" s="71">
        <v>0</v>
      </c>
      <c r="BS563" s="71">
        <v>0</v>
      </c>
      <c r="BT563" s="71">
        <v>0</v>
      </c>
      <c r="BU563"/>
      <c r="BV563" s="70">
        <v>181.77199999999999</v>
      </c>
      <c r="BW563" s="70">
        <v>0</v>
      </c>
      <c r="BX563" s="70">
        <v>0</v>
      </c>
      <c r="BY563" s="70">
        <v>0</v>
      </c>
      <c r="BZ563" s="70">
        <v>0</v>
      </c>
      <c r="CA563" s="70">
        <v>0</v>
      </c>
      <c r="CB563" s="70">
        <v>0</v>
      </c>
      <c r="CC563" s="70">
        <v>4.7</v>
      </c>
      <c r="CD563" s="70">
        <v>0</v>
      </c>
    </row>
    <row r="564" spans="1:82">
      <c r="A564" s="70" t="s">
        <v>2329</v>
      </c>
      <c r="B564" s="70">
        <v>435</v>
      </c>
      <c r="C564" s="70">
        <v>10</v>
      </c>
      <c r="D564" s="70">
        <v>26</v>
      </c>
      <c r="E564" s="70">
        <v>2013</v>
      </c>
      <c r="F564" s="70" t="s">
        <v>180</v>
      </c>
      <c r="G564" s="70" t="s">
        <v>2319</v>
      </c>
      <c r="H564" s="70" t="s">
        <v>2320</v>
      </c>
      <c r="I564" s="148"/>
      <c r="J564" s="71">
        <v>585.28245170844991</v>
      </c>
      <c r="K564" s="71">
        <v>6.2463044757746191</v>
      </c>
      <c r="L564" s="71">
        <v>6.1675975224271236</v>
      </c>
      <c r="M564" s="71">
        <v>164.25410105056389</v>
      </c>
      <c r="N564" s="71">
        <v>131.96968180608241</v>
      </c>
      <c r="O564" s="71">
        <v>105.20800087796718</v>
      </c>
      <c r="P564" s="71">
        <v>66.163595118907693</v>
      </c>
      <c r="Q564" s="71">
        <v>7.1536258686515799</v>
      </c>
      <c r="R564" s="71">
        <v>0</v>
      </c>
      <c r="S564" s="71">
        <v>15.17584532762757</v>
      </c>
      <c r="T564" s="72"/>
      <c r="U564" s="71">
        <v>15495868</v>
      </c>
      <c r="V564" s="71">
        <v>2827</v>
      </c>
      <c r="W564" s="71">
        <v>120</v>
      </c>
      <c r="X564" s="71">
        <v>28968</v>
      </c>
      <c r="Y564" s="71">
        <v>38890</v>
      </c>
      <c r="Z564" s="71">
        <v>57483</v>
      </c>
      <c r="AA564" s="71">
        <v>13245</v>
      </c>
      <c r="AB564" s="71">
        <v>92478</v>
      </c>
      <c r="AC564" s="71">
        <v>0</v>
      </c>
      <c r="AD564" s="71">
        <v>15.17584532762757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11.339</v>
      </c>
      <c r="BJ564" s="71">
        <v>304.387</v>
      </c>
      <c r="BK564" s="71">
        <v>0</v>
      </c>
      <c r="BL564" s="71">
        <v>0</v>
      </c>
      <c r="BM564" s="71">
        <v>0</v>
      </c>
      <c r="BN564" s="72"/>
      <c r="BO564" s="71">
        <v>0</v>
      </c>
      <c r="BP564" s="71">
        <v>2</v>
      </c>
      <c r="BQ564" s="71">
        <v>6</v>
      </c>
      <c r="BR564" s="71">
        <v>0</v>
      </c>
      <c r="BS564" s="71">
        <v>0</v>
      </c>
      <c r="BT564" s="71">
        <v>0</v>
      </c>
      <c r="BU564"/>
      <c r="BV564" s="70">
        <v>312.00099999999998</v>
      </c>
      <c r="BW564" s="70">
        <v>0</v>
      </c>
      <c r="BX564" s="70">
        <v>0</v>
      </c>
      <c r="BY564" s="70">
        <v>0</v>
      </c>
      <c r="BZ564" s="70">
        <v>0</v>
      </c>
      <c r="CA564" s="70">
        <v>0</v>
      </c>
      <c r="CB564" s="70">
        <v>0</v>
      </c>
      <c r="CC564" s="70">
        <v>3.7250000000000001</v>
      </c>
      <c r="CD564" s="70">
        <v>0</v>
      </c>
    </row>
    <row r="565" spans="1:82">
      <c r="A565" s="70" t="s">
        <v>2330</v>
      </c>
      <c r="B565" s="70">
        <v>436</v>
      </c>
      <c r="C565" s="70">
        <v>11</v>
      </c>
      <c r="D565" s="70">
        <v>26</v>
      </c>
      <c r="E565" s="70">
        <v>2014</v>
      </c>
      <c r="F565" s="70" t="s">
        <v>181</v>
      </c>
      <c r="G565" s="70" t="s">
        <v>2319</v>
      </c>
      <c r="H565" s="70" t="s">
        <v>2320</v>
      </c>
      <c r="I565" s="148"/>
      <c r="J565" s="71">
        <v>632.20736590304057</v>
      </c>
      <c r="K565" s="71">
        <v>5.7190953839779173</v>
      </c>
      <c r="L565" s="71">
        <v>9.6848151203919581</v>
      </c>
      <c r="M565" s="71">
        <v>143.30801859627601</v>
      </c>
      <c r="N565" s="71">
        <v>109.21437441548829</v>
      </c>
      <c r="O565" s="71">
        <v>100.57098293481042</v>
      </c>
      <c r="P565" s="71">
        <v>66.100775727485583</v>
      </c>
      <c r="Q565" s="71">
        <v>6.81724047902265</v>
      </c>
      <c r="R565" s="71">
        <v>0</v>
      </c>
      <c r="S565" s="71">
        <v>13.79879149129566</v>
      </c>
      <c r="T565" s="72"/>
      <c r="U565" s="71">
        <v>18426228</v>
      </c>
      <c r="V565" s="71">
        <v>2392</v>
      </c>
      <c r="W565" s="71">
        <v>169</v>
      </c>
      <c r="X565" s="71">
        <v>27482</v>
      </c>
      <c r="Y565" s="71">
        <v>39121</v>
      </c>
      <c r="Z565" s="71">
        <v>57874</v>
      </c>
      <c r="AA565" s="71">
        <v>13164</v>
      </c>
      <c r="AB565" s="71">
        <v>91855</v>
      </c>
      <c r="AC565" s="71">
        <v>0</v>
      </c>
      <c r="AD565" s="71">
        <v>13.79879149129566</v>
      </c>
      <c r="AE565" s="72"/>
      <c r="AF565" s="71"/>
      <c r="AG565" s="71"/>
      <c r="AH565" s="71"/>
      <c r="AI565" s="71"/>
      <c r="AJ565" s="71"/>
      <c r="AK565" s="71"/>
      <c r="AL565" s="71"/>
      <c r="AM565" s="71"/>
      <c r="AN565" s="71"/>
      <c r="AO565" s="71"/>
      <c r="AP565" s="71"/>
      <c r="AQ565" s="72"/>
      <c r="AR565" s="71">
        <v>1423</v>
      </c>
      <c r="AS565" s="71">
        <v>336</v>
      </c>
      <c r="AT565" s="71">
        <v>0</v>
      </c>
      <c r="AU565" s="71">
        <v>0</v>
      </c>
      <c r="AV565" s="71">
        <v>0</v>
      </c>
      <c r="AW565" s="71">
        <v>0</v>
      </c>
      <c r="AX565" s="71"/>
      <c r="AY565" s="72"/>
      <c r="AZ565" s="71">
        <v>5610.1</v>
      </c>
      <c r="BA565" s="71">
        <v>17628.8</v>
      </c>
      <c r="BB565" s="71">
        <v>0</v>
      </c>
      <c r="BC565" s="71">
        <v>0</v>
      </c>
      <c r="BD565" s="71">
        <v>0</v>
      </c>
      <c r="BE565" s="71">
        <v>0</v>
      </c>
      <c r="BF565" s="71"/>
      <c r="BG565" s="72"/>
      <c r="BH565" s="71">
        <v>0</v>
      </c>
      <c r="BI565" s="71">
        <v>11.69</v>
      </c>
      <c r="BJ565" s="71">
        <v>373.12700000000001</v>
      </c>
      <c r="BK565" s="71">
        <v>0</v>
      </c>
      <c r="BL565" s="71">
        <v>0</v>
      </c>
      <c r="BM565" s="71">
        <v>0</v>
      </c>
      <c r="BN565" s="72"/>
      <c r="BO565" s="71">
        <v>0</v>
      </c>
      <c r="BP565" s="71">
        <v>2</v>
      </c>
      <c r="BQ565" s="71">
        <v>7</v>
      </c>
      <c r="BR565" s="71">
        <v>0</v>
      </c>
      <c r="BS565" s="71">
        <v>0</v>
      </c>
      <c r="BT565" s="71">
        <v>0</v>
      </c>
      <c r="BU565"/>
      <c r="BV565" s="70">
        <v>384.81700000000001</v>
      </c>
      <c r="BW565" s="70">
        <v>0</v>
      </c>
      <c r="BX565" s="70">
        <v>0</v>
      </c>
      <c r="BY565" s="70">
        <v>0</v>
      </c>
      <c r="BZ565" s="70">
        <v>0</v>
      </c>
      <c r="CA565" s="70">
        <v>0</v>
      </c>
      <c r="CB565" s="70">
        <v>0</v>
      </c>
      <c r="CC565" s="70">
        <v>0</v>
      </c>
      <c r="CD565" s="70">
        <v>0</v>
      </c>
    </row>
    <row r="566" spans="1:82">
      <c r="A566" s="70" t="s">
        <v>2331</v>
      </c>
      <c r="B566" s="70">
        <v>437</v>
      </c>
      <c r="C566" s="70">
        <v>12</v>
      </c>
      <c r="D566" s="70">
        <v>26</v>
      </c>
      <c r="E566" s="70">
        <v>2015</v>
      </c>
      <c r="F566" s="70" t="s">
        <v>182</v>
      </c>
      <c r="G566" s="70" t="s">
        <v>2319</v>
      </c>
      <c r="H566" s="70" t="s">
        <v>2320</v>
      </c>
      <c r="I566" s="148"/>
      <c r="J566" s="71">
        <v>805.99964092557639</v>
      </c>
      <c r="K566" s="71">
        <v>5.6795370098000237</v>
      </c>
      <c r="L566" s="71">
        <v>10.17309612655461</v>
      </c>
      <c r="M566" s="71">
        <v>145.59579627227441</v>
      </c>
      <c r="N566" s="71">
        <v>102.2000606177598</v>
      </c>
      <c r="O566" s="71">
        <v>100.39202268574947</v>
      </c>
      <c r="P566" s="71">
        <v>65.59519132456623</v>
      </c>
      <c r="Q566" s="71">
        <v>6.6375299959215699</v>
      </c>
      <c r="R566" s="71">
        <v>0</v>
      </c>
      <c r="S566" s="71">
        <v>15.265194755299211</v>
      </c>
      <c r="T566" s="72"/>
      <c r="U566" s="71">
        <v>23225660</v>
      </c>
      <c r="V566" s="71">
        <v>2392</v>
      </c>
      <c r="W566" s="71">
        <v>169</v>
      </c>
      <c r="X566" s="71">
        <v>27482</v>
      </c>
      <c r="Y566" s="71">
        <v>39388</v>
      </c>
      <c r="Z566" s="71">
        <v>58327</v>
      </c>
      <c r="AA566" s="71">
        <v>13053</v>
      </c>
      <c r="AB566" s="71">
        <v>91358</v>
      </c>
      <c r="AC566" s="71">
        <v>0</v>
      </c>
      <c r="AD566" s="71">
        <v>15.265194755299211</v>
      </c>
      <c r="AE566" s="72"/>
      <c r="AF566" s="71">
        <v>249443597.4466708</v>
      </c>
      <c r="AG566" s="71">
        <v>4887494.9417104404</v>
      </c>
      <c r="AH566" s="71">
        <v>2125899.3458766211</v>
      </c>
      <c r="AI566" s="71">
        <v>206574871.60237119</v>
      </c>
      <c r="AJ566" s="71">
        <v>140976119.7992523</v>
      </c>
      <c r="AK566" s="71">
        <v>0</v>
      </c>
      <c r="AL566" s="71">
        <v>0</v>
      </c>
      <c r="AM566" s="71">
        <v>12520230.667603649</v>
      </c>
      <c r="AN566" s="71">
        <v>0</v>
      </c>
      <c r="AO566" s="71">
        <v>0</v>
      </c>
      <c r="AP566" s="71">
        <v>616528213.80348492</v>
      </c>
      <c r="AQ566" s="72"/>
      <c r="AR566" s="71">
        <v>1545</v>
      </c>
      <c r="AS566" s="71">
        <v>542</v>
      </c>
      <c r="AT566" s="71">
        <v>0</v>
      </c>
      <c r="AU566" s="71">
        <v>0</v>
      </c>
      <c r="AV566" s="71">
        <v>0</v>
      </c>
      <c r="AW566" s="71">
        <v>0</v>
      </c>
      <c r="AX566" s="71"/>
      <c r="AY566" s="72"/>
      <c r="AZ566" s="71">
        <v>6160.9</v>
      </c>
      <c r="BA566" s="71">
        <v>29759.599999999999</v>
      </c>
      <c r="BB566" s="71">
        <v>0</v>
      </c>
      <c r="BC566" s="71">
        <v>0</v>
      </c>
      <c r="BD566" s="71">
        <v>0</v>
      </c>
      <c r="BE566" s="71">
        <v>0</v>
      </c>
      <c r="BF566" s="71"/>
      <c r="BG566" s="72"/>
      <c r="BH566" s="71">
        <v>0</v>
      </c>
      <c r="BI566" s="71">
        <v>11.398999999999999</v>
      </c>
      <c r="BJ566" s="71">
        <v>369.49700000000001</v>
      </c>
      <c r="BK566" s="71">
        <v>0</v>
      </c>
      <c r="BL566" s="71">
        <v>0</v>
      </c>
      <c r="BM566" s="71">
        <v>0</v>
      </c>
      <c r="BN566" s="72"/>
      <c r="BO566" s="71">
        <v>0</v>
      </c>
      <c r="BP566" s="71">
        <v>2</v>
      </c>
      <c r="BQ566" s="71">
        <v>6</v>
      </c>
      <c r="BR566" s="71">
        <v>0</v>
      </c>
      <c r="BS566" s="71">
        <v>0</v>
      </c>
      <c r="BT566" s="71">
        <v>0</v>
      </c>
      <c r="BU566"/>
      <c r="BV566" s="70">
        <v>360.85599999999999</v>
      </c>
      <c r="BW566" s="70">
        <v>0</v>
      </c>
      <c r="BX566" s="70">
        <v>0</v>
      </c>
      <c r="BY566" s="70">
        <v>0</v>
      </c>
      <c r="BZ566" s="70">
        <v>0</v>
      </c>
      <c r="CA566" s="70">
        <v>0</v>
      </c>
      <c r="CB566" s="70">
        <v>6.4850000000000003</v>
      </c>
      <c r="CC566" s="70">
        <v>13.555</v>
      </c>
      <c r="CD566" s="70">
        <v>0</v>
      </c>
    </row>
    <row r="567" spans="1:82">
      <c r="A567" s="70" t="s">
        <v>2332</v>
      </c>
      <c r="B567" s="70">
        <v>438</v>
      </c>
      <c r="C567" s="70">
        <v>13</v>
      </c>
      <c r="D567" s="70">
        <v>26</v>
      </c>
      <c r="E567" s="70">
        <v>2016</v>
      </c>
      <c r="F567" s="70" t="s">
        <v>155</v>
      </c>
      <c r="G567" s="70" t="s">
        <v>2319</v>
      </c>
      <c r="H567" s="70" t="s">
        <v>2320</v>
      </c>
      <c r="I567" s="148"/>
      <c r="J567" s="71">
        <v>754.99256689726622</v>
      </c>
      <c r="K567" s="71">
        <v>5.4733985560244394</v>
      </c>
      <c r="L567" s="71">
        <v>11.833106247107752</v>
      </c>
      <c r="M567" s="71">
        <v>125.21594290649935</v>
      </c>
      <c r="N567" s="71">
        <v>108.11561054683303</v>
      </c>
      <c r="O567" s="71">
        <v>100.48893982778006</v>
      </c>
      <c r="P567" s="71">
        <v>64.83478548810622</v>
      </c>
      <c r="Q567" s="71">
        <v>6.4239123010484365</v>
      </c>
      <c r="R567" s="71">
        <v>0</v>
      </c>
      <c r="S567" s="71">
        <v>13.03778352947238</v>
      </c>
      <c r="T567" s="72"/>
      <c r="U567" s="71">
        <v>20554384</v>
      </c>
      <c r="V567" s="71">
        <v>2392</v>
      </c>
      <c r="W567" s="71">
        <v>169</v>
      </c>
      <c r="X567" s="71">
        <v>27482</v>
      </c>
      <c r="Y567" s="71">
        <v>39758</v>
      </c>
      <c r="Z567" s="71">
        <v>59101</v>
      </c>
      <c r="AA567" s="71">
        <v>13344</v>
      </c>
      <c r="AB567" s="71">
        <v>90949</v>
      </c>
      <c r="AC567" s="71">
        <v>0</v>
      </c>
      <c r="AD567" s="71">
        <v>13.03778352947238</v>
      </c>
      <c r="AE567" s="72"/>
      <c r="AF567" s="71">
        <v>242482023.15690741</v>
      </c>
      <c r="AG567" s="71">
        <v>4657011.404750349</v>
      </c>
      <c r="AH567" s="71">
        <v>1957582.993106063</v>
      </c>
      <c r="AI567" s="71">
        <v>192228990.55762711</v>
      </c>
      <c r="AJ567" s="71">
        <v>149359571.44469911</v>
      </c>
      <c r="AK567" s="71">
        <v>0</v>
      </c>
      <c r="AL567" s="71">
        <v>0</v>
      </c>
      <c r="AM567" s="71">
        <v>12473862.37735101</v>
      </c>
      <c r="AN567" s="71">
        <v>0</v>
      </c>
      <c r="AO567" s="71">
        <v>0</v>
      </c>
      <c r="AP567" s="71">
        <v>603159041.93444109</v>
      </c>
      <c r="AQ567" s="72"/>
      <c r="AR567" s="71">
        <v>1660</v>
      </c>
      <c r="AS567" s="71">
        <v>657</v>
      </c>
      <c r="AT567" s="71">
        <v>0</v>
      </c>
      <c r="AU567" s="71">
        <v>0</v>
      </c>
      <c r="AV567" s="71">
        <v>0</v>
      </c>
      <c r="AW567" s="71">
        <v>0</v>
      </c>
      <c r="AX567" s="71"/>
      <c r="AY567" s="72"/>
      <c r="AZ567" s="71">
        <v>6740.4</v>
      </c>
      <c r="BA567" s="71">
        <v>34429.199999999997</v>
      </c>
      <c r="BB567" s="71">
        <v>0</v>
      </c>
      <c r="BC567" s="71">
        <v>0</v>
      </c>
      <c r="BD567" s="71">
        <v>0</v>
      </c>
      <c r="BE567" s="71">
        <v>0</v>
      </c>
      <c r="BF567" s="71"/>
      <c r="BG567" s="72"/>
      <c r="BH567" s="71">
        <v>0</v>
      </c>
      <c r="BI567" s="71">
        <v>10.755000000000001</v>
      </c>
      <c r="BJ567" s="71">
        <v>384.565</v>
      </c>
      <c r="BK567" s="71">
        <v>0</v>
      </c>
      <c r="BL567" s="71">
        <v>0</v>
      </c>
      <c r="BM567" s="71">
        <v>0</v>
      </c>
      <c r="BN567" s="72"/>
      <c r="BO567" s="71">
        <v>0</v>
      </c>
      <c r="BP567" s="71">
        <v>2</v>
      </c>
      <c r="BQ567" s="71">
        <v>7</v>
      </c>
      <c r="BR567" s="71">
        <v>0</v>
      </c>
      <c r="BS567" s="71">
        <v>0</v>
      </c>
      <c r="BT567" s="71">
        <v>0</v>
      </c>
      <c r="BU567"/>
      <c r="BV567" s="70">
        <v>375.17899999999997</v>
      </c>
      <c r="BW567" s="70">
        <v>0</v>
      </c>
      <c r="BX567" s="70">
        <v>0</v>
      </c>
      <c r="BY567" s="70">
        <v>0</v>
      </c>
      <c r="BZ567" s="70">
        <v>0</v>
      </c>
      <c r="CA567" s="70">
        <v>0</v>
      </c>
      <c r="CB567" s="70">
        <v>5.6790000000000003</v>
      </c>
      <c r="CC567" s="70">
        <v>14.462</v>
      </c>
      <c r="CD567" s="70">
        <v>0</v>
      </c>
    </row>
    <row r="568" spans="1:82">
      <c r="A568" s="70" t="s">
        <v>2333</v>
      </c>
      <c r="B568" s="70">
        <v>439</v>
      </c>
      <c r="C568" s="70">
        <v>14</v>
      </c>
      <c r="D568" s="70">
        <v>26</v>
      </c>
      <c r="E568" s="70">
        <v>2017</v>
      </c>
      <c r="F568" s="70" t="s">
        <v>156</v>
      </c>
      <c r="G568" s="70" t="s">
        <v>2319</v>
      </c>
      <c r="H568" s="70" t="s">
        <v>2320</v>
      </c>
      <c r="I568" s="148"/>
      <c r="J568" s="71">
        <v>669.13515399226446</v>
      </c>
      <c r="K568" s="71">
        <v>5.4787222396711881</v>
      </c>
      <c r="L568" s="71">
        <v>10.854153869208258</v>
      </c>
      <c r="M568" s="71">
        <v>127.04601261321277</v>
      </c>
      <c r="N568" s="71">
        <v>120.83941886920584</v>
      </c>
      <c r="O568" s="71">
        <v>99.514873471973644</v>
      </c>
      <c r="P568" s="71">
        <v>64.095780104443818</v>
      </c>
      <c r="Q568" s="71">
        <v>6.1801005011657804</v>
      </c>
      <c r="R568" s="71">
        <v>0</v>
      </c>
      <c r="S568" s="71">
        <v>15.217235588449205</v>
      </c>
      <c r="T568" s="72"/>
      <c r="U568" s="71">
        <v>19407148</v>
      </c>
      <c r="V568" s="71">
        <v>2392</v>
      </c>
      <c r="W568" s="71">
        <v>169</v>
      </c>
      <c r="X568" s="71">
        <v>27482</v>
      </c>
      <c r="Y568" s="71">
        <v>40164</v>
      </c>
      <c r="Z568" s="71">
        <v>59499</v>
      </c>
      <c r="AA568" s="71">
        <v>13276</v>
      </c>
      <c r="AB568" s="71">
        <v>90481</v>
      </c>
      <c r="AC568" s="71">
        <v>0</v>
      </c>
      <c r="AD568" s="71">
        <v>15.217235588449199</v>
      </c>
      <c r="AE568" s="72"/>
      <c r="AF568" s="71">
        <v>214658978.54632911</v>
      </c>
      <c r="AG568" s="71">
        <v>4705939.1700128652</v>
      </c>
      <c r="AH568" s="71">
        <v>2407091.7967811571</v>
      </c>
      <c r="AI568" s="71">
        <v>204450260.28884539</v>
      </c>
      <c r="AJ568" s="71">
        <v>169180982.31198379</v>
      </c>
      <c r="AK568" s="71">
        <v>0</v>
      </c>
      <c r="AL568" s="71">
        <v>0</v>
      </c>
      <c r="AM568" s="71">
        <v>12429092.866115</v>
      </c>
      <c r="AN568" s="71">
        <v>0</v>
      </c>
      <c r="AO568" s="71">
        <v>0</v>
      </c>
      <c r="AP568" s="71">
        <v>607832344.98006725</v>
      </c>
      <c r="AQ568" s="72"/>
      <c r="AR568" s="71">
        <v>1760</v>
      </c>
      <c r="AS568" s="71">
        <v>742</v>
      </c>
      <c r="AT568" s="71">
        <v>0</v>
      </c>
      <c r="AU568" s="71">
        <v>0</v>
      </c>
      <c r="AV568" s="71">
        <v>0</v>
      </c>
      <c r="AW568" s="71">
        <v>0</v>
      </c>
      <c r="AX568" s="71"/>
      <c r="AY568" s="72"/>
      <c r="AZ568" s="71">
        <v>7288</v>
      </c>
      <c r="BA568" s="71">
        <v>39675.700000000092</v>
      </c>
      <c r="BB568" s="71">
        <v>0</v>
      </c>
      <c r="BC568" s="71">
        <v>0</v>
      </c>
      <c r="BD568" s="71">
        <v>0</v>
      </c>
      <c r="BE568" s="71">
        <v>0</v>
      </c>
      <c r="BF568" s="71"/>
      <c r="BG568" s="72"/>
      <c r="BH568" s="71">
        <v>0</v>
      </c>
      <c r="BI568" s="71">
        <v>10.428000000000001</v>
      </c>
      <c r="BJ568" s="71">
        <v>297.16399999999999</v>
      </c>
      <c r="BK568" s="71">
        <v>0</v>
      </c>
      <c r="BL568" s="71">
        <v>0</v>
      </c>
      <c r="BM568" s="71">
        <v>0</v>
      </c>
      <c r="BN568" s="72"/>
      <c r="BO568" s="71">
        <v>0</v>
      </c>
      <c r="BP568" s="71">
        <v>2</v>
      </c>
      <c r="BQ568" s="71">
        <v>7</v>
      </c>
      <c r="BR568" s="71">
        <v>0</v>
      </c>
      <c r="BS568" s="71">
        <v>0</v>
      </c>
      <c r="BT568" s="71">
        <v>0</v>
      </c>
      <c r="BU568"/>
      <c r="BV568" s="70">
        <v>307.59199999999998</v>
      </c>
      <c r="BW568" s="70">
        <v>0</v>
      </c>
      <c r="BX568" s="70">
        <v>0</v>
      </c>
      <c r="BY568" s="70">
        <v>0</v>
      </c>
      <c r="BZ568" s="70">
        <v>0</v>
      </c>
      <c r="CA568" s="70">
        <v>0</v>
      </c>
      <c r="CB568" s="70">
        <v>0</v>
      </c>
      <c r="CC568" s="70">
        <v>0</v>
      </c>
      <c r="CD568" s="70">
        <v>0</v>
      </c>
    </row>
    <row r="569" spans="1:82">
      <c r="A569" s="70" t="s">
        <v>2334</v>
      </c>
      <c r="B569" s="70">
        <v>440</v>
      </c>
      <c r="C569" s="70">
        <v>15</v>
      </c>
      <c r="D569" s="70">
        <v>26</v>
      </c>
      <c r="E569" s="70">
        <v>2018</v>
      </c>
      <c r="F569" s="70" t="s">
        <v>183</v>
      </c>
      <c r="G569" s="70" t="s">
        <v>2319</v>
      </c>
      <c r="H569" s="70" t="s">
        <v>2320</v>
      </c>
      <c r="I569" s="148"/>
      <c r="J569" s="71">
        <v>622.88079306413943</v>
      </c>
      <c r="K569" s="71">
        <v>5.1733185653324849</v>
      </c>
      <c r="L569" s="71">
        <v>10.150758144966833</v>
      </c>
      <c r="M569" s="71">
        <v>129.61957965188321</v>
      </c>
      <c r="N569" s="71">
        <v>101.85650508647136</v>
      </c>
      <c r="O569" s="71">
        <v>97.934043918235631</v>
      </c>
      <c r="P569" s="71">
        <v>63.405176758856257</v>
      </c>
      <c r="Q569" s="71">
        <v>5.6884931767062596</v>
      </c>
      <c r="R569" s="71">
        <v>0</v>
      </c>
      <c r="S569" s="71">
        <v>16.202972972097868</v>
      </c>
      <c r="T569" s="72"/>
      <c r="U569" s="71">
        <v>20041387</v>
      </c>
      <c r="V569" s="71">
        <v>2392</v>
      </c>
      <c r="W569" s="71">
        <v>169</v>
      </c>
      <c r="X569" s="71">
        <v>27482</v>
      </c>
      <c r="Y569" s="71">
        <v>40428</v>
      </c>
      <c r="Z569" s="71">
        <v>59675</v>
      </c>
      <c r="AA569" s="71">
        <v>13265</v>
      </c>
      <c r="AB569" s="71">
        <v>89751</v>
      </c>
      <c r="AC569" s="71">
        <v>0</v>
      </c>
      <c r="AD569" s="71">
        <v>16.202972972097871</v>
      </c>
      <c r="AE569" s="72"/>
      <c r="AF569" s="71">
        <v>206321055.5803889</v>
      </c>
      <c r="AG569" s="71">
        <v>4291047.7158737266</v>
      </c>
      <c r="AH569" s="71">
        <v>2273237.0184788271</v>
      </c>
      <c r="AI569" s="71">
        <v>203909295.49235421</v>
      </c>
      <c r="AJ569" s="71">
        <v>152870292.22692659</v>
      </c>
      <c r="AK569" s="71">
        <v>0</v>
      </c>
      <c r="AL569" s="71">
        <v>0</v>
      </c>
      <c r="AM569" s="71">
        <v>12354324.837481201</v>
      </c>
      <c r="AN569" s="71">
        <v>0</v>
      </c>
      <c r="AO569" s="71">
        <v>0</v>
      </c>
      <c r="AP569" s="71">
        <v>582019252.87150335</v>
      </c>
      <c r="AQ569" s="72"/>
      <c r="AR569" s="71">
        <v>1896</v>
      </c>
      <c r="AS569" s="71">
        <v>835</v>
      </c>
      <c r="AT569" s="71">
        <v>0</v>
      </c>
      <c r="AU569" s="71">
        <v>0</v>
      </c>
      <c r="AV569" s="71">
        <v>0</v>
      </c>
      <c r="AW569" s="71">
        <v>0</v>
      </c>
      <c r="AX569" s="71"/>
      <c r="AY569" s="72"/>
      <c r="AZ569" s="71">
        <v>8012.9999999999964</v>
      </c>
      <c r="BA569" s="71">
        <v>44366</v>
      </c>
      <c r="BB569" s="71">
        <v>0</v>
      </c>
      <c r="BC569" s="71">
        <v>0</v>
      </c>
      <c r="BD569" s="71">
        <v>0</v>
      </c>
      <c r="BE569" s="71">
        <v>0</v>
      </c>
      <c r="BF569" s="71"/>
      <c r="BG569" s="72"/>
      <c r="BH569" s="71">
        <v>0</v>
      </c>
      <c r="BI569" s="71">
        <v>10.869</v>
      </c>
      <c r="BJ569" s="71">
        <v>303.07900000000001</v>
      </c>
      <c r="BK569" s="71">
        <v>0</v>
      </c>
      <c r="BL569" s="71">
        <v>0</v>
      </c>
      <c r="BM569" s="71">
        <v>0</v>
      </c>
      <c r="BN569" s="72"/>
      <c r="BO569" s="71">
        <v>0</v>
      </c>
      <c r="BP569" s="71">
        <v>2</v>
      </c>
      <c r="BQ569" s="71">
        <v>6</v>
      </c>
      <c r="BR569" s="71">
        <v>0</v>
      </c>
      <c r="BS569" s="71">
        <v>0</v>
      </c>
      <c r="BT569" s="71">
        <v>0</v>
      </c>
      <c r="BU569"/>
      <c r="BV569" s="70">
        <v>300.19900000000001</v>
      </c>
      <c r="BW569" s="70">
        <v>0</v>
      </c>
      <c r="BX569" s="70">
        <v>0</v>
      </c>
      <c r="BY569" s="70">
        <v>0</v>
      </c>
      <c r="BZ569" s="70">
        <v>0</v>
      </c>
      <c r="CA569" s="70">
        <v>0</v>
      </c>
      <c r="CB569" s="70">
        <v>4.49</v>
      </c>
      <c r="CC569" s="70">
        <v>9.2590000000000003</v>
      </c>
      <c r="CD569" s="70">
        <v>0</v>
      </c>
    </row>
    <row r="570" spans="1:82">
      <c r="A570" s="70" t="s">
        <v>2335</v>
      </c>
      <c r="B570" s="70">
        <v>441</v>
      </c>
      <c r="C570" s="70">
        <v>16</v>
      </c>
      <c r="D570" s="70">
        <v>26</v>
      </c>
      <c r="E570" s="70">
        <v>2019</v>
      </c>
      <c r="F570" s="70" t="s">
        <v>158</v>
      </c>
      <c r="G570" s="70" t="s">
        <v>2319</v>
      </c>
      <c r="H570" s="70" t="s">
        <v>2320</v>
      </c>
      <c r="I570" s="148"/>
      <c r="J570" s="71">
        <v>578.48318226025106</v>
      </c>
      <c r="K570" s="71">
        <v>4.7143762783938028</v>
      </c>
      <c r="L570" s="71">
        <v>10.235132066055955</v>
      </c>
      <c r="M570" s="71">
        <v>118.32509215997614</v>
      </c>
      <c r="N570" s="71">
        <v>97.63847524838144</v>
      </c>
      <c r="O570" s="71">
        <v>95.125599381557848</v>
      </c>
      <c r="P570" s="71">
        <v>62.558966586795279</v>
      </c>
      <c r="Q570" s="71">
        <v>5.5001084475153501</v>
      </c>
      <c r="R570" s="71">
        <v>0</v>
      </c>
      <c r="S570" s="71">
        <v>17.448015967001339</v>
      </c>
      <c r="T570" s="72"/>
      <c r="U570" s="71">
        <v>18685868</v>
      </c>
      <c r="V570" s="71">
        <v>2392</v>
      </c>
      <c r="W570" s="71">
        <v>169</v>
      </c>
      <c r="X570" s="71">
        <v>27482</v>
      </c>
      <c r="Y570" s="71">
        <v>40747</v>
      </c>
      <c r="Z570" s="71">
        <v>59555</v>
      </c>
      <c r="AA570" s="71">
        <v>12990</v>
      </c>
      <c r="AB570" s="71">
        <v>89128</v>
      </c>
      <c r="AC570" s="71">
        <v>0</v>
      </c>
      <c r="AD570" s="71">
        <v>17.448015967001339</v>
      </c>
      <c r="AE570" s="72"/>
      <c r="AF570" s="71">
        <v>193914330.36729571</v>
      </c>
      <c r="AG570" s="71">
        <v>4144516.6010435722</v>
      </c>
      <c r="AH570" s="71">
        <v>2369006.3596556759</v>
      </c>
      <c r="AI570" s="71">
        <v>193701920.7059297</v>
      </c>
      <c r="AJ570" s="71">
        <v>145699902.729996</v>
      </c>
      <c r="AK570" s="71">
        <v>0</v>
      </c>
      <c r="AL570" s="71">
        <v>0</v>
      </c>
      <c r="AM570" s="71">
        <v>12138562.644775227</v>
      </c>
      <c r="AN570" s="71">
        <v>0</v>
      </c>
      <c r="AO570" s="71">
        <v>0</v>
      </c>
      <c r="AP570" s="71">
        <v>551968239.40869594</v>
      </c>
      <c r="AQ570" s="72"/>
      <c r="AR570" s="71">
        <v>2027</v>
      </c>
      <c r="AS570" s="71">
        <v>921</v>
      </c>
      <c r="AT570" s="71">
        <v>0</v>
      </c>
      <c r="AU570" s="71">
        <v>0</v>
      </c>
      <c r="AV570" s="71">
        <v>0</v>
      </c>
      <c r="AW570" s="71">
        <v>0</v>
      </c>
      <c r="AX570" s="71"/>
      <c r="AY570" s="72"/>
      <c r="AZ570" s="71">
        <v>8724.9000000000015</v>
      </c>
      <c r="BA570" s="71">
        <v>49688.600000000013</v>
      </c>
      <c r="BB570" s="71">
        <v>0</v>
      </c>
      <c r="BC570" s="71">
        <v>0</v>
      </c>
      <c r="BD570" s="71">
        <v>0</v>
      </c>
      <c r="BE570" s="71">
        <v>0</v>
      </c>
      <c r="BF570" s="71"/>
      <c r="BG570" s="72"/>
      <c r="BH570" s="71">
        <v>0</v>
      </c>
      <c r="BI570" s="71">
        <v>10.343999999999999</v>
      </c>
      <c r="BJ570" s="71">
        <v>282.19499999999999</v>
      </c>
      <c r="BK570" s="71">
        <v>0</v>
      </c>
      <c r="BL570" s="71">
        <v>0</v>
      </c>
      <c r="BM570" s="71">
        <v>0</v>
      </c>
      <c r="BN570" s="72"/>
      <c r="BO570" s="71">
        <v>0</v>
      </c>
      <c r="BP570" s="71">
        <v>2</v>
      </c>
      <c r="BQ570" s="71">
        <v>6</v>
      </c>
      <c r="BR570" s="71">
        <v>0</v>
      </c>
      <c r="BS570" s="71">
        <v>0</v>
      </c>
      <c r="BT570" s="71">
        <v>0</v>
      </c>
      <c r="BU570"/>
      <c r="BV570" s="70">
        <v>292.53899999999999</v>
      </c>
      <c r="BW570" s="70">
        <v>0</v>
      </c>
      <c r="BX570" s="70">
        <v>0</v>
      </c>
      <c r="BY570" s="70">
        <v>0</v>
      </c>
      <c r="BZ570" s="70">
        <v>0</v>
      </c>
      <c r="CA570" s="70">
        <v>0</v>
      </c>
      <c r="CB570" s="70">
        <v>0</v>
      </c>
      <c r="CC570" s="70">
        <v>0</v>
      </c>
      <c r="CD570" s="70">
        <v>0</v>
      </c>
    </row>
    <row r="571" spans="1:82">
      <c r="A571" s="70" t="s">
        <v>2336</v>
      </c>
      <c r="B571" s="70">
        <v>442</v>
      </c>
      <c r="C571" s="70">
        <v>17</v>
      </c>
      <c r="D571" s="70">
        <v>26</v>
      </c>
      <c r="E571" s="70">
        <v>2020</v>
      </c>
      <c r="F571" s="70" t="s">
        <v>159</v>
      </c>
      <c r="G571" s="70" t="s">
        <v>2319</v>
      </c>
      <c r="H571" s="70" t="s">
        <v>2320</v>
      </c>
      <c r="I571" s="148"/>
      <c r="J571" s="71">
        <v>513.85047955023379</v>
      </c>
      <c r="K571" s="71">
        <v>5.0818046549068994</v>
      </c>
      <c r="L571" s="71">
        <v>10.31421273933246</v>
      </c>
      <c r="M571" s="71">
        <v>110.22116981555014</v>
      </c>
      <c r="N571" s="71">
        <v>95.760687739838403</v>
      </c>
      <c r="O571" s="71">
        <v>83.456828601538149</v>
      </c>
      <c r="P571" s="71">
        <v>59.033872112881951</v>
      </c>
      <c r="Q571" s="71">
        <v>5.2050526616566399</v>
      </c>
      <c r="R571" s="71">
        <v>0</v>
      </c>
      <c r="S571" s="71">
        <v>16.529333515769679</v>
      </c>
      <c r="T571" s="72"/>
      <c r="U571" s="71">
        <v>17631244</v>
      </c>
      <c r="V571" s="71">
        <v>2420</v>
      </c>
      <c r="W571" s="71">
        <v>181</v>
      </c>
      <c r="X571" s="71">
        <v>26862</v>
      </c>
      <c r="Y571" s="71">
        <v>40880</v>
      </c>
      <c r="Z571" s="71">
        <v>59636</v>
      </c>
      <c r="AA571" s="71">
        <v>13029</v>
      </c>
      <c r="AB571" s="71">
        <v>88280</v>
      </c>
      <c r="AC571" s="71">
        <v>0</v>
      </c>
      <c r="AD571" s="71">
        <v>16.529333515769679</v>
      </c>
      <c r="AE571" s="72"/>
      <c r="AF571" s="71">
        <v>179058631.71049231</v>
      </c>
      <c r="AG571" s="71">
        <v>4085695.9398462791</v>
      </c>
      <c r="AH571" s="71">
        <v>2525696.1098089581</v>
      </c>
      <c r="AI571" s="71">
        <v>184531498.54355758</v>
      </c>
      <c r="AJ571" s="71">
        <v>147091702.73125291</v>
      </c>
      <c r="AK571" s="71"/>
      <c r="AL571" s="71"/>
      <c r="AM571" s="71">
        <v>11521520.811256826</v>
      </c>
      <c r="AN571" s="71"/>
      <c r="AO571" s="71"/>
      <c r="AP571" s="71">
        <v>528814745.84621483</v>
      </c>
      <c r="AQ571" s="72"/>
      <c r="AR571" s="71">
        <v>2144</v>
      </c>
      <c r="AS571" s="71">
        <v>1004</v>
      </c>
      <c r="AT571" s="71">
        <v>0</v>
      </c>
      <c r="AU571" s="71">
        <v>0</v>
      </c>
      <c r="AV571" s="71">
        <v>0</v>
      </c>
      <c r="AW571" s="71">
        <v>0</v>
      </c>
      <c r="AX571" s="71"/>
      <c r="AY571" s="72"/>
      <c r="AZ571" s="71">
        <v>9408</v>
      </c>
      <c r="BA571" s="71">
        <v>52661.700000000033</v>
      </c>
      <c r="BB571" s="71">
        <v>0</v>
      </c>
      <c r="BC571" s="71">
        <v>0</v>
      </c>
      <c r="BD571" s="71">
        <v>0</v>
      </c>
      <c r="BE571" s="71">
        <v>0</v>
      </c>
      <c r="BF571" s="71"/>
      <c r="BG571" s="72"/>
      <c r="BH571" s="71">
        <v>0</v>
      </c>
      <c r="BI571" s="71">
        <v>9.9060000000000006</v>
      </c>
      <c r="BJ571" s="71">
        <v>288.51299999999998</v>
      </c>
      <c r="BK571" s="71">
        <v>0</v>
      </c>
      <c r="BL571" s="71">
        <v>0</v>
      </c>
      <c r="BM571" s="71">
        <v>0</v>
      </c>
      <c r="BN571" s="72"/>
      <c r="BO571" s="71">
        <v>0</v>
      </c>
      <c r="BP571" s="71">
        <v>2</v>
      </c>
      <c r="BQ571" s="71">
        <v>6</v>
      </c>
      <c r="BR571" s="71">
        <v>0</v>
      </c>
      <c r="BS571" s="71">
        <v>0</v>
      </c>
      <c r="BT571" s="71">
        <v>0</v>
      </c>
      <c r="BU571"/>
      <c r="BV571" s="70">
        <v>283.13099999999997</v>
      </c>
      <c r="BW571" s="70">
        <v>0</v>
      </c>
      <c r="BX571" s="70">
        <v>0</v>
      </c>
      <c r="BY571" s="70">
        <v>0</v>
      </c>
      <c r="BZ571" s="70">
        <v>0</v>
      </c>
      <c r="CA571" s="70">
        <v>0</v>
      </c>
      <c r="CB571" s="70">
        <v>4.8630000000000004</v>
      </c>
      <c r="CC571" s="70">
        <v>10.425000000000001</v>
      </c>
      <c r="CD571" s="70">
        <v>0</v>
      </c>
    </row>
    <row r="572" spans="1:82">
      <c r="A572" s="70" t="s">
        <v>2337</v>
      </c>
      <c r="B572" s="70">
        <v>442</v>
      </c>
      <c r="C572" s="70">
        <v>18</v>
      </c>
      <c r="D572" s="70">
        <v>26</v>
      </c>
      <c r="E572" s="70">
        <v>2021</v>
      </c>
      <c r="F572" s="70" t="s">
        <v>160</v>
      </c>
      <c r="G572" s="70" t="s">
        <v>2319</v>
      </c>
      <c r="H572" s="70" t="s">
        <v>2320</v>
      </c>
      <c r="I572" s="148"/>
      <c r="J572" s="71">
        <v>587.73185710725954</v>
      </c>
      <c r="K572" s="71">
        <v>5.5294160897710016</v>
      </c>
      <c r="L572" s="71">
        <v>9.5821428287263952</v>
      </c>
      <c r="M572" s="71">
        <v>121.53367016643612</v>
      </c>
      <c r="N572" s="71">
        <v>99.22203504707312</v>
      </c>
      <c r="O572" s="71">
        <v>81.20835611804695</v>
      </c>
      <c r="P572" s="71">
        <v>61.005341398473313</v>
      </c>
      <c r="Q572" s="71">
        <v>5.12720544899845</v>
      </c>
      <c r="R572" s="71">
        <v>0</v>
      </c>
      <c r="S572" s="71">
        <v>15.40082972248219</v>
      </c>
      <c r="T572" s="72"/>
      <c r="U572" s="71">
        <v>19543323</v>
      </c>
      <c r="V572" s="71">
        <v>2420</v>
      </c>
      <c r="W572" s="71">
        <v>181</v>
      </c>
      <c r="X572" s="71">
        <v>26862</v>
      </c>
      <c r="Y572" s="71">
        <v>41245</v>
      </c>
      <c r="Z572" s="71">
        <v>59750</v>
      </c>
      <c r="AA572" s="71">
        <v>13129</v>
      </c>
      <c r="AB572" s="71">
        <v>87814</v>
      </c>
      <c r="AC572" s="71">
        <v>0</v>
      </c>
      <c r="AD572" s="71">
        <v>15.40082972248219</v>
      </c>
      <c r="AE572" s="72"/>
      <c r="AF572" s="71">
        <v>195399595.50636312</v>
      </c>
      <c r="AG572" s="71">
        <v>4433575.9587908974</v>
      </c>
      <c r="AH572" s="71">
        <v>2059543.9512604466</v>
      </c>
      <c r="AI572" s="71">
        <v>201681642.80738267</v>
      </c>
      <c r="AJ572" s="71">
        <v>148712323.6628454</v>
      </c>
      <c r="AK572" s="71">
        <v>0</v>
      </c>
      <c r="AL572" s="71">
        <v>0</v>
      </c>
      <c r="AM572" s="71">
        <v>11526807.043954406</v>
      </c>
      <c r="AN572" s="71">
        <v>0</v>
      </c>
      <c r="AO572" s="71">
        <v>0</v>
      </c>
      <c r="AP572" s="71">
        <v>563813488.93059695</v>
      </c>
      <c r="AQ572" s="72"/>
      <c r="AR572" s="71">
        <v>2278</v>
      </c>
      <c r="AS572" s="71">
        <v>1050</v>
      </c>
      <c r="AT572" s="71">
        <v>0</v>
      </c>
      <c r="AU572" s="71">
        <v>0</v>
      </c>
      <c r="AV572" s="71">
        <v>0</v>
      </c>
      <c r="AW572" s="71">
        <v>0</v>
      </c>
      <c r="AX572" s="71"/>
      <c r="AY572" s="72"/>
      <c r="AZ572" s="71">
        <v>10286.299999999979</v>
      </c>
      <c r="BA572" s="71">
        <v>55690.800000000032</v>
      </c>
      <c r="BB572" s="71">
        <v>0</v>
      </c>
      <c r="BC572" s="71">
        <v>0</v>
      </c>
      <c r="BD572" s="71">
        <v>0</v>
      </c>
      <c r="BE572" s="71">
        <v>0</v>
      </c>
      <c r="BF572" s="71"/>
      <c r="BG572" s="72"/>
      <c r="BH572" s="71">
        <v>0</v>
      </c>
      <c r="BI572" s="71">
        <v>9.8439999999999994</v>
      </c>
      <c r="BJ572" s="71">
        <v>290.57600000000002</v>
      </c>
      <c r="BK572" s="71">
        <v>0</v>
      </c>
      <c r="BL572" s="71">
        <v>0</v>
      </c>
      <c r="BM572" s="71">
        <v>0</v>
      </c>
      <c r="BN572" s="72"/>
      <c r="BO572" s="71">
        <v>0</v>
      </c>
      <c r="BP572" s="71">
        <v>2</v>
      </c>
      <c r="BQ572" s="71">
        <v>6</v>
      </c>
      <c r="BR572" s="71">
        <v>0</v>
      </c>
      <c r="BS572" s="71">
        <v>0</v>
      </c>
      <c r="BT572" s="71">
        <v>0</v>
      </c>
      <c r="BU572"/>
      <c r="BV572" s="70">
        <v>283.14400000000001</v>
      </c>
      <c r="BW572" s="70">
        <v>0</v>
      </c>
      <c r="BX572" s="70">
        <v>0</v>
      </c>
      <c r="BY572" s="70">
        <v>0</v>
      </c>
      <c r="BZ572" s="70">
        <v>0</v>
      </c>
      <c r="CA572" s="70">
        <v>0</v>
      </c>
      <c r="CB572" s="70">
        <v>5.5170000000000003</v>
      </c>
      <c r="CC572" s="70">
        <v>11.759</v>
      </c>
      <c r="CD572" s="70">
        <v>0</v>
      </c>
    </row>
    <row r="573" spans="1:82">
      <c r="A573" s="70" t="s">
        <v>2338</v>
      </c>
      <c r="B573" s="70">
        <v>442</v>
      </c>
      <c r="C573" s="70">
        <v>19</v>
      </c>
      <c r="D573" s="70">
        <v>26</v>
      </c>
      <c r="E573" s="70">
        <v>2022</v>
      </c>
      <c r="F573" s="70" t="s">
        <v>161</v>
      </c>
      <c r="G573" s="70" t="s">
        <v>2319</v>
      </c>
      <c r="H573" s="70" t="s">
        <v>2320</v>
      </c>
      <c r="I573" s="148"/>
      <c r="J573" s="71">
        <v>499.60456737209586</v>
      </c>
      <c r="K573" s="71">
        <v>5.3020758916298796</v>
      </c>
      <c r="L573" s="71">
        <v>8.1030183390709638</v>
      </c>
      <c r="M573" s="71">
        <v>120.02575914973433</v>
      </c>
      <c r="N573" s="71">
        <v>107.19625732952358</v>
      </c>
      <c r="O573" s="71">
        <v>85.690212686872712</v>
      </c>
      <c r="P573" s="71">
        <v>60.359348055363249</v>
      </c>
      <c r="Q573" s="71">
        <v>5.142751701733868</v>
      </c>
      <c r="R573" s="71">
        <v>0</v>
      </c>
      <c r="S573" s="71">
        <v>15.09337443306319</v>
      </c>
      <c r="T573" s="72"/>
      <c r="U573" s="71">
        <v>22398440</v>
      </c>
      <c r="V573" s="71">
        <v>2420</v>
      </c>
      <c r="W573" s="71">
        <v>181</v>
      </c>
      <c r="X573" s="71">
        <v>26862</v>
      </c>
      <c r="Y573" s="71">
        <v>41621</v>
      </c>
      <c r="Z573" s="71">
        <v>59902</v>
      </c>
      <c r="AA573" s="71">
        <v>13188</v>
      </c>
      <c r="AB573" s="71">
        <v>87358</v>
      </c>
      <c r="AC573" s="71">
        <v>0</v>
      </c>
      <c r="AD573" s="71">
        <v>15.09337443306319</v>
      </c>
      <c r="AE573" s="72"/>
      <c r="AF573" s="71">
        <v>175682743.04796705</v>
      </c>
      <c r="AG573" s="71">
        <v>4377516.6755151404</v>
      </c>
      <c r="AH573" s="71">
        <v>2058960.6928225025</v>
      </c>
      <c r="AI573" s="71">
        <v>195874939.34053785</v>
      </c>
      <c r="AJ573" s="71">
        <v>169348009.35272595</v>
      </c>
      <c r="AK573" s="71">
        <v>0</v>
      </c>
      <c r="AL573" s="71">
        <v>0</v>
      </c>
      <c r="AM573" s="71">
        <v>11280302.1848168</v>
      </c>
      <c r="AN573" s="71">
        <v>0</v>
      </c>
      <c r="AO573" s="71">
        <v>0</v>
      </c>
      <c r="AP573" s="71">
        <v>558622471.29438531</v>
      </c>
      <c r="AQ573" s="72"/>
      <c r="AR573" s="71">
        <v>2424</v>
      </c>
      <c r="AS573" s="71">
        <v>1101</v>
      </c>
      <c r="AT573" s="71">
        <v>0</v>
      </c>
      <c r="AU573" s="71">
        <v>0</v>
      </c>
      <c r="AV573" s="71">
        <v>0</v>
      </c>
      <c r="AW573" s="71">
        <v>0</v>
      </c>
      <c r="AX573" s="71"/>
      <c r="AY573" s="72"/>
      <c r="AZ573" s="71">
        <v>11307.599999999959</v>
      </c>
      <c r="BA573" s="71">
        <v>57700.400000000031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2339</v>
      </c>
      <c r="B574" s="70">
        <v>442</v>
      </c>
      <c r="C574" s="70">
        <v>20</v>
      </c>
      <c r="D574" s="70">
        <v>26</v>
      </c>
      <c r="E574" s="70">
        <v>2023</v>
      </c>
      <c r="F574" s="70" t="s">
        <v>1539</v>
      </c>
      <c r="G574" s="70" t="s">
        <v>2319</v>
      </c>
      <c r="H574" s="70" t="s">
        <v>2320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2575</v>
      </c>
      <c r="AS574" s="71">
        <v>1124</v>
      </c>
      <c r="AT574" s="71">
        <v>0</v>
      </c>
      <c r="AU574" s="71">
        <v>0</v>
      </c>
      <c r="AV574" s="71">
        <v>0</v>
      </c>
      <c r="AW574" s="71">
        <v>0</v>
      </c>
      <c r="AX574" s="71"/>
      <c r="AY574" s="72"/>
      <c r="AZ574" s="71">
        <v>12324.199999999933</v>
      </c>
      <c r="BA574" s="71">
        <v>108445.89999999973</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2340</v>
      </c>
      <c r="B575" s="70">
        <v>442</v>
      </c>
      <c r="C575" s="70">
        <v>21</v>
      </c>
      <c r="D575" s="70">
        <v>26</v>
      </c>
      <c r="E575" s="70">
        <v>2024</v>
      </c>
      <c r="F575" s="70" t="s">
        <v>1554</v>
      </c>
      <c r="G575" s="70" t="s">
        <v>2319</v>
      </c>
      <c r="H575" s="70" t="s">
        <v>2320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2341</v>
      </c>
      <c r="B576" s="70">
        <v>120</v>
      </c>
      <c r="C576" s="70">
        <v>1</v>
      </c>
      <c r="D576" s="70">
        <v>8</v>
      </c>
      <c r="E576" s="70">
        <v>1990</v>
      </c>
      <c r="F576" s="70" t="s">
        <v>787</v>
      </c>
      <c r="G576" s="70" t="s">
        <v>2342</v>
      </c>
      <c r="H576" s="70" t="s">
        <v>2343</v>
      </c>
      <c r="I576" s="148"/>
      <c r="J576" s="71">
        <v>290.90831585045657</v>
      </c>
      <c r="K576" s="71">
        <v>9.177017074777762</v>
      </c>
      <c r="L576" s="71">
        <v>2.69726513582884</v>
      </c>
      <c r="M576" s="71">
        <v>68.573356841631366</v>
      </c>
      <c r="N576" s="71">
        <v>74.437830113801141</v>
      </c>
      <c r="O576" s="71">
        <v>59.969119223428713</v>
      </c>
      <c r="P576" s="71">
        <v>81.569584492025996</v>
      </c>
      <c r="Q576" s="71">
        <v>5.3861619308494602</v>
      </c>
      <c r="R576" s="71">
        <v>0</v>
      </c>
      <c r="S576" s="71">
        <v>9.2846215479197713</v>
      </c>
      <c r="T576" s="72"/>
      <c r="U576" s="71">
        <v>42488181</v>
      </c>
      <c r="V576" s="71">
        <v>4476</v>
      </c>
      <c r="W576" s="71">
        <v>34</v>
      </c>
      <c r="X576" s="71">
        <v>30883</v>
      </c>
      <c r="Y576" s="71">
        <v>30145</v>
      </c>
      <c r="Z576" s="71">
        <v>24666</v>
      </c>
      <c r="AA576" s="71">
        <v>19806</v>
      </c>
      <c r="AB576" s="71">
        <v>87453</v>
      </c>
      <c r="AC576" s="71">
        <v>0</v>
      </c>
      <c r="AD576" s="71">
        <v>9.2846215479197713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2344</v>
      </c>
      <c r="B577" s="70">
        <v>121</v>
      </c>
      <c r="C577" s="70">
        <v>2</v>
      </c>
      <c r="D577" s="70">
        <v>8</v>
      </c>
      <c r="E577" s="70">
        <v>2005</v>
      </c>
      <c r="F577" s="70" t="s">
        <v>789</v>
      </c>
      <c r="G577" s="1064" t="s">
        <v>2342</v>
      </c>
      <c r="H577" s="70" t="s">
        <v>2343</v>
      </c>
      <c r="I577" s="148"/>
      <c r="J577" s="71">
        <v>322.35708212496951</v>
      </c>
      <c r="K577" s="71">
        <v>6.5433061913488846</v>
      </c>
      <c r="L577" s="71">
        <v>9.010717987694572E-2</v>
      </c>
      <c r="M577" s="71">
        <v>115.0199181154627</v>
      </c>
      <c r="N577" s="71">
        <v>96.584982109504878</v>
      </c>
      <c r="O577" s="71">
        <v>68.126707126443435</v>
      </c>
      <c r="P577" s="71">
        <v>81.046969758987544</v>
      </c>
      <c r="Q577" s="71">
        <v>4.9413205047486102</v>
      </c>
      <c r="R577" s="71">
        <v>0</v>
      </c>
      <c r="S577" s="71">
        <v>9.8472625270000016</v>
      </c>
      <c r="T577" s="72"/>
      <c r="U577" s="71">
        <v>33931381</v>
      </c>
      <c r="V577" s="71">
        <v>3599</v>
      </c>
      <c r="W577" s="71">
        <v>1</v>
      </c>
      <c r="X577" s="71">
        <v>27363</v>
      </c>
      <c r="Y577" s="71">
        <v>35129</v>
      </c>
      <c r="Z577" s="71">
        <v>32426</v>
      </c>
      <c r="AA577" s="71">
        <v>16117</v>
      </c>
      <c r="AB577" s="71">
        <v>83873</v>
      </c>
      <c r="AC577" s="71">
        <v>0</v>
      </c>
      <c r="AD577" s="71">
        <v>9.8472625270000016</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2345</v>
      </c>
      <c r="B578" s="70">
        <v>122</v>
      </c>
      <c r="C578" s="70">
        <v>3</v>
      </c>
      <c r="D578" s="70">
        <v>8</v>
      </c>
      <c r="E578" s="70">
        <v>2006</v>
      </c>
      <c r="F578" s="70" t="s">
        <v>790</v>
      </c>
      <c r="G578" s="1064" t="s">
        <v>2342</v>
      </c>
      <c r="H578" s="70" t="s">
        <v>2343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2346</v>
      </c>
      <c r="B579" s="70">
        <v>123</v>
      </c>
      <c r="C579" s="70">
        <v>4</v>
      </c>
      <c r="D579" s="70">
        <v>8</v>
      </c>
      <c r="E579" s="70">
        <v>2007</v>
      </c>
      <c r="F579" s="70" t="s">
        <v>791</v>
      </c>
      <c r="G579" s="70" t="s">
        <v>2342</v>
      </c>
      <c r="H579" s="70" t="s">
        <v>2343</v>
      </c>
      <c r="I579" s="148"/>
      <c r="J579" s="71">
        <v>302.98390534527431</v>
      </c>
      <c r="K579" s="71">
        <v>6.2130378791418508</v>
      </c>
      <c r="L579" s="71">
        <v>8.9253394591151128E-2</v>
      </c>
      <c r="M579" s="71">
        <v>112.40536752707369</v>
      </c>
      <c r="N579" s="71">
        <v>101.9238903998237</v>
      </c>
      <c r="O579" s="71">
        <v>64.774787471818556</v>
      </c>
      <c r="P579" s="71">
        <v>79.467374948454705</v>
      </c>
      <c r="Q579" s="71">
        <v>5.1734755441933604</v>
      </c>
      <c r="R579" s="71">
        <v>0</v>
      </c>
      <c r="S579" s="71">
        <v>10.3551259746</v>
      </c>
      <c r="T579" s="72"/>
      <c r="U579" s="71">
        <v>35955435</v>
      </c>
      <c r="V579" s="71">
        <v>3327</v>
      </c>
      <c r="W579" s="71">
        <v>1</v>
      </c>
      <c r="X579" s="71">
        <v>30898</v>
      </c>
      <c r="Y579" s="71">
        <v>35689</v>
      </c>
      <c r="Z579" s="71">
        <v>32050</v>
      </c>
      <c r="AA579" s="71">
        <v>15562</v>
      </c>
      <c r="AB579" s="71">
        <v>83170</v>
      </c>
      <c r="AC579" s="71">
        <v>0</v>
      </c>
      <c r="AD579" s="71">
        <v>10.3551259746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2347</v>
      </c>
      <c r="B580" s="70">
        <v>124</v>
      </c>
      <c r="C580" s="70">
        <v>5</v>
      </c>
      <c r="D580" s="70">
        <v>8</v>
      </c>
      <c r="E580" s="70">
        <v>2008</v>
      </c>
      <c r="F580" s="70" t="s">
        <v>792</v>
      </c>
      <c r="G580" s="70" t="s">
        <v>2342</v>
      </c>
      <c r="H580" s="70" t="s">
        <v>2343</v>
      </c>
      <c r="I580" s="148"/>
      <c r="J580" s="71">
        <v>261.02516330300682</v>
      </c>
      <c r="K580" s="71">
        <v>4.661325639683322</v>
      </c>
      <c r="L580" s="71">
        <v>7.9063293531716525E-2</v>
      </c>
      <c r="M580" s="71">
        <v>117.9843566823471</v>
      </c>
      <c r="N580" s="71">
        <v>98.575898872686594</v>
      </c>
      <c r="O580" s="71">
        <v>62.176175506668812</v>
      </c>
      <c r="P580" s="71">
        <v>78.560701024480892</v>
      </c>
      <c r="Q580" s="71">
        <v>5.0645466582947201</v>
      </c>
      <c r="R580" s="71">
        <v>0</v>
      </c>
      <c r="S580" s="71">
        <v>8.3576448816000006</v>
      </c>
      <c r="T580" s="72"/>
      <c r="U580" s="71">
        <v>32892966</v>
      </c>
      <c r="V580" s="71">
        <v>3327</v>
      </c>
      <c r="W580" s="71">
        <v>1</v>
      </c>
      <c r="X580" s="71">
        <v>30898</v>
      </c>
      <c r="Y580" s="71">
        <v>35945</v>
      </c>
      <c r="Z580" s="71">
        <v>31844</v>
      </c>
      <c r="AA580" s="71">
        <v>15402</v>
      </c>
      <c r="AB580" s="71">
        <v>82758</v>
      </c>
      <c r="AC580" s="71">
        <v>0</v>
      </c>
      <c r="AD580" s="71">
        <v>8.3576448816000006</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2348</v>
      </c>
      <c r="B581" s="70">
        <v>125</v>
      </c>
      <c r="C581" s="70">
        <v>6</v>
      </c>
      <c r="D581" s="70">
        <v>8</v>
      </c>
      <c r="E581" s="70">
        <v>2009</v>
      </c>
      <c r="F581" s="70" t="s">
        <v>176</v>
      </c>
      <c r="G581" s="70" t="s">
        <v>2342</v>
      </c>
      <c r="H581" s="70" t="s">
        <v>2343</v>
      </c>
      <c r="I581" s="148"/>
      <c r="J581" s="71">
        <v>207.36901982178659</v>
      </c>
      <c r="K581" s="71">
        <v>4.6099743657469006</v>
      </c>
      <c r="L581" s="71">
        <v>0.28134172307344751</v>
      </c>
      <c r="M581" s="71">
        <v>108.5807300445644</v>
      </c>
      <c r="N581" s="71">
        <v>80.445807666277133</v>
      </c>
      <c r="O581" s="71">
        <v>62.416370993209377</v>
      </c>
      <c r="P581" s="71">
        <v>76.936554761698389</v>
      </c>
      <c r="Q581" s="71">
        <v>4.80778314366834</v>
      </c>
      <c r="R581" s="71">
        <v>0</v>
      </c>
      <c r="S581" s="71">
        <v>8.0374746776699997</v>
      </c>
      <c r="T581" s="72"/>
      <c r="U581" s="71">
        <v>27162394</v>
      </c>
      <c r="V581" s="71">
        <v>3979</v>
      </c>
      <c r="W581" s="71">
        <v>6</v>
      </c>
      <c r="X581" s="71">
        <v>35399</v>
      </c>
      <c r="Y581" s="71">
        <v>36062</v>
      </c>
      <c r="Z581" s="71">
        <v>31553</v>
      </c>
      <c r="AA581" s="71">
        <v>15485</v>
      </c>
      <c r="AB581" s="71">
        <v>82470</v>
      </c>
      <c r="AC581" s="71">
        <v>0</v>
      </c>
      <c r="AD581" s="71">
        <v>8.0374746776699997</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210.66</v>
      </c>
      <c r="BK581" s="71">
        <v>0</v>
      </c>
      <c r="BL581" s="71">
        <v>23.826000000000001</v>
      </c>
      <c r="BM581" s="71">
        <v>0</v>
      </c>
      <c r="BN581" s="72"/>
      <c r="BO581" s="71">
        <v>0</v>
      </c>
      <c r="BP581" s="71">
        <v>0</v>
      </c>
      <c r="BQ581" s="71">
        <v>9</v>
      </c>
      <c r="BR581" s="71">
        <v>0</v>
      </c>
      <c r="BS581" s="71">
        <v>3</v>
      </c>
      <c r="BT581" s="71">
        <v>0</v>
      </c>
      <c r="BU581"/>
      <c r="BV581" s="70">
        <v>157.46</v>
      </c>
      <c r="BW581" s="70">
        <v>0</v>
      </c>
      <c r="BX581" s="70">
        <v>12.426</v>
      </c>
      <c r="BY581" s="70">
        <v>0</v>
      </c>
      <c r="BZ581" s="70">
        <v>0</v>
      </c>
      <c r="CA581" s="70">
        <v>8.6</v>
      </c>
      <c r="CB581" s="70">
        <v>56</v>
      </c>
      <c r="CC581" s="70">
        <v>0</v>
      </c>
      <c r="CD581" s="70">
        <v>0</v>
      </c>
    </row>
    <row r="582" spans="1:82">
      <c r="A582" s="70" t="s">
        <v>2349</v>
      </c>
      <c r="B582" s="70">
        <v>126</v>
      </c>
      <c r="C582" s="70">
        <v>7</v>
      </c>
      <c r="D582" s="70">
        <v>8</v>
      </c>
      <c r="E582" s="70">
        <v>2010</v>
      </c>
      <c r="F582" s="70" t="s">
        <v>177</v>
      </c>
      <c r="G582" s="70" t="s">
        <v>2342</v>
      </c>
      <c r="H582" s="70" t="s">
        <v>2343</v>
      </c>
      <c r="I582" s="148"/>
      <c r="J582" s="71">
        <v>236.87543862364851</v>
      </c>
      <c r="K582" s="71">
        <v>5.0232125869745996</v>
      </c>
      <c r="L582" s="71">
        <v>0.26687706120333571</v>
      </c>
      <c r="M582" s="71">
        <v>117.2098504590635</v>
      </c>
      <c r="N582" s="71">
        <v>94.072047940388615</v>
      </c>
      <c r="O582" s="71">
        <v>61.804761076809122</v>
      </c>
      <c r="P582" s="71">
        <v>78.351724604470988</v>
      </c>
      <c r="Q582" s="71">
        <v>5.0401433159588596</v>
      </c>
      <c r="R582" s="71">
        <v>0</v>
      </c>
      <c r="S582" s="71">
        <v>9.1598638420499991</v>
      </c>
      <c r="T582" s="72"/>
      <c r="U582" s="71">
        <v>31282235</v>
      </c>
      <c r="V582" s="71">
        <v>3979</v>
      </c>
      <c r="W582" s="71">
        <v>6</v>
      </c>
      <c r="X582" s="71">
        <v>35399</v>
      </c>
      <c r="Y582" s="71">
        <v>36514</v>
      </c>
      <c r="Z582" s="71">
        <v>31389</v>
      </c>
      <c r="AA582" s="71">
        <v>15376</v>
      </c>
      <c r="AB582" s="71">
        <v>82844</v>
      </c>
      <c r="AC582" s="71">
        <v>0</v>
      </c>
      <c r="AD582" s="71">
        <v>9.1598638420499991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250.059</v>
      </c>
      <c r="BK582" s="71">
        <v>0</v>
      </c>
      <c r="BL582" s="71">
        <v>12.507</v>
      </c>
      <c r="BM582" s="71">
        <v>0</v>
      </c>
      <c r="BN582" s="72"/>
      <c r="BO582" s="71">
        <v>0</v>
      </c>
      <c r="BP582" s="71">
        <v>0</v>
      </c>
      <c r="BQ582" s="71">
        <v>9</v>
      </c>
      <c r="BR582" s="71">
        <v>0</v>
      </c>
      <c r="BS582" s="71">
        <v>1</v>
      </c>
      <c r="BT582" s="71">
        <v>0</v>
      </c>
      <c r="BU582"/>
      <c r="BV582" s="70">
        <v>157.059</v>
      </c>
      <c r="BW582" s="70">
        <v>0</v>
      </c>
      <c r="BX582" s="70">
        <v>12.507</v>
      </c>
      <c r="BY582" s="70">
        <v>0</v>
      </c>
      <c r="BZ582" s="70">
        <v>0</v>
      </c>
      <c r="CA582" s="70">
        <v>8</v>
      </c>
      <c r="CB582" s="70">
        <v>85</v>
      </c>
      <c r="CC582" s="70">
        <v>0</v>
      </c>
      <c r="CD582" s="70">
        <v>0</v>
      </c>
    </row>
    <row r="583" spans="1:82">
      <c r="A583" s="70" t="s">
        <v>2350</v>
      </c>
      <c r="B583" s="70">
        <v>127</v>
      </c>
      <c r="C583" s="70">
        <v>8</v>
      </c>
      <c r="D583" s="70">
        <v>8</v>
      </c>
      <c r="E583" s="70">
        <v>2011</v>
      </c>
      <c r="F583" s="70" t="s">
        <v>178</v>
      </c>
      <c r="G583" s="70" t="s">
        <v>2342</v>
      </c>
      <c r="H583" s="70" t="s">
        <v>2343</v>
      </c>
      <c r="I583" s="148"/>
      <c r="J583" s="71">
        <v>316.96391732637801</v>
      </c>
      <c r="K583" s="71">
        <v>7.9942325464161081</v>
      </c>
      <c r="L583" s="71">
        <v>0.23479744910719749</v>
      </c>
      <c r="M583" s="71">
        <v>149.4840309399037</v>
      </c>
      <c r="N583" s="71">
        <v>116.9066450873556</v>
      </c>
      <c r="O583" s="71">
        <v>61.103429345426186</v>
      </c>
      <c r="P583" s="71">
        <v>76.993053948547811</v>
      </c>
      <c r="Q583" s="71">
        <v>5.8424492612788796</v>
      </c>
      <c r="R583" s="71">
        <v>0</v>
      </c>
      <c r="S583" s="71">
        <v>13.17827496362</v>
      </c>
      <c r="T583" s="72"/>
      <c r="U583" s="71">
        <v>37892781</v>
      </c>
      <c r="V583" s="71">
        <v>3979</v>
      </c>
      <c r="W583" s="71">
        <v>6</v>
      </c>
      <c r="X583" s="71">
        <v>35399</v>
      </c>
      <c r="Y583" s="71">
        <v>36997</v>
      </c>
      <c r="Z583" s="71">
        <v>31707</v>
      </c>
      <c r="AA583" s="71">
        <v>15559</v>
      </c>
      <c r="AB583" s="71">
        <v>83253</v>
      </c>
      <c r="AC583" s="71">
        <v>0</v>
      </c>
      <c r="AD583" s="71">
        <v>13.17827496362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238.52099999999999</v>
      </c>
      <c r="BK583" s="71">
        <v>0</v>
      </c>
      <c r="BL583" s="71">
        <v>19.488</v>
      </c>
      <c r="BM583" s="71">
        <v>0</v>
      </c>
      <c r="BN583" s="72"/>
      <c r="BO583" s="71">
        <v>0</v>
      </c>
      <c r="BP583" s="71">
        <v>0</v>
      </c>
      <c r="BQ583" s="71">
        <v>7</v>
      </c>
      <c r="BR583" s="71">
        <v>0</v>
      </c>
      <c r="BS583" s="71">
        <v>4</v>
      </c>
      <c r="BT583" s="71">
        <v>0</v>
      </c>
      <c r="BU583"/>
      <c r="BV583" s="70">
        <v>160.42099999999999</v>
      </c>
      <c r="BW583" s="70">
        <v>0</v>
      </c>
      <c r="BX583" s="70">
        <v>7.1879999999999997</v>
      </c>
      <c r="BY583" s="70">
        <v>0</v>
      </c>
      <c r="BZ583" s="70">
        <v>0</v>
      </c>
      <c r="CA583" s="70">
        <v>8.4</v>
      </c>
      <c r="CB583" s="70">
        <v>82</v>
      </c>
      <c r="CC583" s="70">
        <v>0</v>
      </c>
      <c r="CD583" s="70">
        <v>0</v>
      </c>
    </row>
    <row r="584" spans="1:82">
      <c r="A584" s="70" t="s">
        <v>2351</v>
      </c>
      <c r="B584" s="70">
        <v>128</v>
      </c>
      <c r="C584" s="70">
        <v>9</v>
      </c>
      <c r="D584" s="70">
        <v>8</v>
      </c>
      <c r="E584" s="70">
        <v>2012</v>
      </c>
      <c r="F584" s="70" t="s">
        <v>179</v>
      </c>
      <c r="G584" s="70" t="s">
        <v>2342</v>
      </c>
      <c r="H584" s="70" t="s">
        <v>2343</v>
      </c>
      <c r="I584" s="148"/>
      <c r="J584" s="71">
        <v>297.35849699594388</v>
      </c>
      <c r="K584" s="71">
        <v>7.7739289710193296</v>
      </c>
      <c r="L584" s="71">
        <v>0.23385512925184271</v>
      </c>
      <c r="M584" s="71">
        <v>167.1969681127398</v>
      </c>
      <c r="N584" s="71">
        <v>126.9059406966213</v>
      </c>
      <c r="O584" s="71">
        <v>60.754522516340877</v>
      </c>
      <c r="P584" s="71">
        <v>76.943398282656233</v>
      </c>
      <c r="Q584" s="71">
        <v>6.41281743143107</v>
      </c>
      <c r="R584" s="71">
        <v>0</v>
      </c>
      <c r="S584" s="71">
        <v>9.012717450240002</v>
      </c>
      <c r="T584" s="72"/>
      <c r="U584" s="71">
        <v>34563438</v>
      </c>
      <c r="V584" s="71">
        <v>3979</v>
      </c>
      <c r="W584" s="71">
        <v>6</v>
      </c>
      <c r="X584" s="71">
        <v>35399</v>
      </c>
      <c r="Y584" s="71">
        <v>38253</v>
      </c>
      <c r="Z584" s="71">
        <v>31776</v>
      </c>
      <c r="AA584" s="71">
        <v>15461</v>
      </c>
      <c r="AB584" s="71">
        <v>84107</v>
      </c>
      <c r="AC584" s="71">
        <v>0</v>
      </c>
      <c r="AD584" s="71">
        <v>9.012717450240002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241.90600000000001</v>
      </c>
      <c r="BK584" s="71">
        <v>0</v>
      </c>
      <c r="BL584" s="71">
        <v>21.166</v>
      </c>
      <c r="BM584" s="71">
        <v>0</v>
      </c>
      <c r="BN584" s="72"/>
      <c r="BO584" s="71">
        <v>0</v>
      </c>
      <c r="BP584" s="71">
        <v>0</v>
      </c>
      <c r="BQ584" s="71">
        <v>8</v>
      </c>
      <c r="BR584" s="71">
        <v>0</v>
      </c>
      <c r="BS584" s="71">
        <v>3</v>
      </c>
      <c r="BT584" s="71">
        <v>0</v>
      </c>
      <c r="BU584"/>
      <c r="BV584" s="70">
        <v>169.87</v>
      </c>
      <c r="BW584" s="70">
        <v>0</v>
      </c>
      <c r="BX584" s="70">
        <v>7.202</v>
      </c>
      <c r="BY584" s="70">
        <v>0</v>
      </c>
      <c r="BZ584" s="70">
        <v>0</v>
      </c>
      <c r="CA584" s="70">
        <v>11</v>
      </c>
      <c r="CB584" s="70">
        <v>75</v>
      </c>
      <c r="CC584" s="70">
        <v>0</v>
      </c>
      <c r="CD584" s="70">
        <v>0</v>
      </c>
    </row>
    <row r="585" spans="1:82">
      <c r="A585" s="70" t="s">
        <v>2352</v>
      </c>
      <c r="B585" s="70">
        <v>129</v>
      </c>
      <c r="C585" s="70">
        <v>10</v>
      </c>
      <c r="D585" s="70">
        <v>8</v>
      </c>
      <c r="E585" s="70">
        <v>2013</v>
      </c>
      <c r="F585" s="70" t="s">
        <v>180</v>
      </c>
      <c r="G585" s="70" t="s">
        <v>2342</v>
      </c>
      <c r="H585" s="70" t="s">
        <v>2343</v>
      </c>
      <c r="I585" s="148"/>
      <c r="J585" s="71">
        <v>316.10097385771633</v>
      </c>
      <c r="K585" s="71">
        <v>6.5915479166141697</v>
      </c>
      <c r="L585" s="71">
        <v>0.20747890012939019</v>
      </c>
      <c r="M585" s="71">
        <v>168.40490624955419</v>
      </c>
      <c r="N585" s="71">
        <v>125.872313070046</v>
      </c>
      <c r="O585" s="71">
        <v>58.642895397438316</v>
      </c>
      <c r="P585" s="71">
        <v>78.317315535993572</v>
      </c>
      <c r="Q585" s="71">
        <v>6.5215590314281098</v>
      </c>
      <c r="R585" s="71">
        <v>0</v>
      </c>
      <c r="S585" s="71">
        <v>8.3843702457099987</v>
      </c>
      <c r="T585" s="72"/>
      <c r="U585" s="71">
        <v>36333630</v>
      </c>
      <c r="V585" s="71">
        <v>3979</v>
      </c>
      <c r="W585" s="71">
        <v>6</v>
      </c>
      <c r="X585" s="71">
        <v>35399</v>
      </c>
      <c r="Y585" s="71">
        <v>38013</v>
      </c>
      <c r="Z585" s="71">
        <v>32041</v>
      </c>
      <c r="AA585" s="71">
        <v>15678</v>
      </c>
      <c r="AB585" s="71">
        <v>84307</v>
      </c>
      <c r="AC585" s="71">
        <v>0</v>
      </c>
      <c r="AD585" s="71">
        <v>8.3843702457099987</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242.47900000000001</v>
      </c>
      <c r="BK585" s="71">
        <v>0</v>
      </c>
      <c r="BL585" s="71">
        <v>17.317999999999998</v>
      </c>
      <c r="BM585" s="71">
        <v>0</v>
      </c>
      <c r="BN585" s="72"/>
      <c r="BO585" s="71">
        <v>0</v>
      </c>
      <c r="BP585" s="71">
        <v>0</v>
      </c>
      <c r="BQ585" s="71">
        <v>8</v>
      </c>
      <c r="BR585" s="71">
        <v>0</v>
      </c>
      <c r="BS585" s="71">
        <v>2</v>
      </c>
      <c r="BT585" s="71">
        <v>0</v>
      </c>
      <c r="BU585"/>
      <c r="BV585" s="70">
        <v>168.42099999999999</v>
      </c>
      <c r="BW585" s="70">
        <v>0</v>
      </c>
      <c r="BX585" s="70">
        <v>7.7690000000000001</v>
      </c>
      <c r="BY585" s="70">
        <v>0</v>
      </c>
      <c r="BZ585" s="70">
        <v>0</v>
      </c>
      <c r="CA585" s="70">
        <v>8.4290000000000003</v>
      </c>
      <c r="CB585" s="70">
        <v>75.177999999999997</v>
      </c>
      <c r="CC585" s="70">
        <v>0</v>
      </c>
      <c r="CD585" s="70">
        <v>0</v>
      </c>
    </row>
    <row r="586" spans="1:82">
      <c r="A586" s="70" t="s">
        <v>2353</v>
      </c>
      <c r="B586" s="70">
        <v>130</v>
      </c>
      <c r="C586" s="70">
        <v>11</v>
      </c>
      <c r="D586" s="70">
        <v>8</v>
      </c>
      <c r="E586" s="70">
        <v>2014</v>
      </c>
      <c r="F586" s="70" t="s">
        <v>181</v>
      </c>
      <c r="G586" s="70" t="s">
        <v>2342</v>
      </c>
      <c r="H586" s="70" t="s">
        <v>2343</v>
      </c>
      <c r="I586" s="148"/>
      <c r="J586" s="71">
        <v>312.09491093687171</v>
      </c>
      <c r="K586" s="71">
        <v>6.1648042091951911</v>
      </c>
      <c r="L586" s="71">
        <v>4.4950409553826853</v>
      </c>
      <c r="M586" s="71">
        <v>166.94342997161061</v>
      </c>
      <c r="N586" s="71">
        <v>123.840402665431</v>
      </c>
      <c r="O586" s="71">
        <v>55.780280976336172</v>
      </c>
      <c r="P586" s="71">
        <v>78.935292801281776</v>
      </c>
      <c r="Q586" s="71">
        <v>6.3288899009161899</v>
      </c>
      <c r="R586" s="71">
        <v>0</v>
      </c>
      <c r="S586" s="71">
        <v>10.47676197408</v>
      </c>
      <c r="T586" s="72"/>
      <c r="U586" s="71">
        <v>38170349</v>
      </c>
      <c r="V586" s="71">
        <v>3100</v>
      </c>
      <c r="W586" s="71">
        <v>49</v>
      </c>
      <c r="X586" s="71">
        <v>35248</v>
      </c>
      <c r="Y586" s="71">
        <v>38822</v>
      </c>
      <c r="Z586" s="71">
        <v>32099</v>
      </c>
      <c r="AA586" s="71">
        <v>15720</v>
      </c>
      <c r="AB586" s="71">
        <v>85275</v>
      </c>
      <c r="AC586" s="71">
        <v>0</v>
      </c>
      <c r="AD586" s="71">
        <v>10.47676197408</v>
      </c>
      <c r="AE586" s="72"/>
      <c r="AF586" s="71"/>
      <c r="AG586" s="71"/>
      <c r="AH586" s="71"/>
      <c r="AI586" s="71"/>
      <c r="AJ586" s="71"/>
      <c r="AK586" s="71"/>
      <c r="AL586" s="71"/>
      <c r="AM586" s="71"/>
      <c r="AN586" s="71"/>
      <c r="AO586" s="71"/>
      <c r="AP586" s="71"/>
      <c r="AQ586" s="72"/>
      <c r="AR586" s="71">
        <v>802</v>
      </c>
      <c r="AS586" s="71">
        <v>79</v>
      </c>
      <c r="AT586" s="71">
        <v>0</v>
      </c>
      <c r="AU586" s="71">
        <v>0</v>
      </c>
      <c r="AV586" s="71">
        <v>0</v>
      </c>
      <c r="AW586" s="71">
        <v>0</v>
      </c>
      <c r="AX586" s="71"/>
      <c r="AY586" s="72"/>
      <c r="AZ586" s="71">
        <v>2713.5</v>
      </c>
      <c r="BA586" s="71">
        <v>2929.9</v>
      </c>
      <c r="BB586" s="71">
        <v>0</v>
      </c>
      <c r="BC586" s="71">
        <v>0</v>
      </c>
      <c r="BD586" s="71">
        <v>0</v>
      </c>
      <c r="BE586" s="71">
        <v>0</v>
      </c>
      <c r="BF586" s="71"/>
      <c r="BG586" s="72"/>
      <c r="BH586" s="71">
        <v>0</v>
      </c>
      <c r="BI586" s="71">
        <v>0</v>
      </c>
      <c r="BJ586" s="71">
        <v>249.042</v>
      </c>
      <c r="BK586" s="71">
        <v>0</v>
      </c>
      <c r="BL586" s="71">
        <v>18.344000000000001</v>
      </c>
      <c r="BM586" s="71">
        <v>0</v>
      </c>
      <c r="BN586" s="72"/>
      <c r="BO586" s="71">
        <v>0</v>
      </c>
      <c r="BP586" s="71">
        <v>0</v>
      </c>
      <c r="BQ586" s="71">
        <v>8</v>
      </c>
      <c r="BR586" s="71">
        <v>0</v>
      </c>
      <c r="BS586" s="71">
        <v>2</v>
      </c>
      <c r="BT586" s="71">
        <v>0</v>
      </c>
      <c r="BU586"/>
      <c r="BV586" s="70">
        <v>165.70699999999999</v>
      </c>
      <c r="BW586" s="70">
        <v>0</v>
      </c>
      <c r="BX586" s="70">
        <v>8.83</v>
      </c>
      <c r="BY586" s="70">
        <v>0</v>
      </c>
      <c r="BZ586" s="70">
        <v>0</v>
      </c>
      <c r="CA586" s="70">
        <v>9.2089999999999996</v>
      </c>
      <c r="CB586" s="70">
        <v>83.64</v>
      </c>
      <c r="CC586" s="70">
        <v>0</v>
      </c>
      <c r="CD586" s="70">
        <v>0</v>
      </c>
    </row>
    <row r="587" spans="1:82">
      <c r="A587" s="70" t="s">
        <v>2354</v>
      </c>
      <c r="B587" s="70">
        <v>131</v>
      </c>
      <c r="C587" s="70">
        <v>12</v>
      </c>
      <c r="D587" s="70">
        <v>8</v>
      </c>
      <c r="E587" s="70">
        <v>2015</v>
      </c>
      <c r="F587" s="70" t="s">
        <v>182</v>
      </c>
      <c r="G587" s="70" t="s">
        <v>2342</v>
      </c>
      <c r="H587" s="70" t="s">
        <v>2343</v>
      </c>
      <c r="I587" s="148"/>
      <c r="J587" s="71">
        <v>296.97491229186909</v>
      </c>
      <c r="K587" s="71">
        <v>5.8899211315305351</v>
      </c>
      <c r="L587" s="71">
        <v>5.0516270732568334</v>
      </c>
      <c r="M587" s="71">
        <v>153.02978839634841</v>
      </c>
      <c r="N587" s="71">
        <v>117.6687116930237</v>
      </c>
      <c r="O587" s="71">
        <v>55.444789321858615</v>
      </c>
      <c r="P587" s="71">
        <v>79.530337692682565</v>
      </c>
      <c r="Q587" s="71">
        <v>6.2102514444426102</v>
      </c>
      <c r="R587" s="71">
        <v>0</v>
      </c>
      <c r="S587" s="71">
        <v>11.23755177132</v>
      </c>
      <c r="T587" s="72"/>
      <c r="U587" s="71">
        <v>38293243</v>
      </c>
      <c r="V587" s="71">
        <v>3100</v>
      </c>
      <c r="W587" s="71">
        <v>49</v>
      </c>
      <c r="X587" s="71">
        <v>35248</v>
      </c>
      <c r="Y587" s="71">
        <v>39642</v>
      </c>
      <c r="Z587" s="71">
        <v>32213</v>
      </c>
      <c r="AA587" s="71">
        <v>15826</v>
      </c>
      <c r="AB587" s="71">
        <v>85477</v>
      </c>
      <c r="AC587" s="71">
        <v>0</v>
      </c>
      <c r="AD587" s="71">
        <v>11.23755177132</v>
      </c>
      <c r="AE587" s="72"/>
      <c r="AF587" s="71">
        <v>311316666.14127922</v>
      </c>
      <c r="AG587" s="71">
        <v>4957614.9454529164</v>
      </c>
      <c r="AH587" s="71">
        <v>1027595.88007354</v>
      </c>
      <c r="AI587" s="71">
        <v>220064088.4847616</v>
      </c>
      <c r="AJ587" s="71">
        <v>179475574.49960831</v>
      </c>
      <c r="AK587" s="71">
        <v>0</v>
      </c>
      <c r="AL587" s="71">
        <v>0</v>
      </c>
      <c r="AM587" s="71">
        <v>11714264.28747079</v>
      </c>
      <c r="AN587" s="71">
        <v>0</v>
      </c>
      <c r="AO587" s="71">
        <v>0</v>
      </c>
      <c r="AP587" s="71">
        <v>728555804.23864639</v>
      </c>
      <c r="AQ587" s="72"/>
      <c r="AR587" s="71">
        <v>877</v>
      </c>
      <c r="AS587" s="71">
        <v>97</v>
      </c>
      <c r="AT587" s="71">
        <v>0</v>
      </c>
      <c r="AU587" s="71">
        <v>0</v>
      </c>
      <c r="AV587" s="71">
        <v>0</v>
      </c>
      <c r="AW587" s="71">
        <v>0</v>
      </c>
      <c r="AX587" s="71"/>
      <c r="AY587" s="72"/>
      <c r="AZ587" s="71">
        <v>3009.6</v>
      </c>
      <c r="BA587" s="71">
        <v>3722.1</v>
      </c>
      <c r="BB587" s="71">
        <v>0</v>
      </c>
      <c r="BC587" s="71">
        <v>0</v>
      </c>
      <c r="BD587" s="71">
        <v>0</v>
      </c>
      <c r="BE587" s="71">
        <v>0</v>
      </c>
      <c r="BF587" s="71"/>
      <c r="BG587" s="72"/>
      <c r="BH587" s="71">
        <v>0</v>
      </c>
      <c r="BI587" s="71">
        <v>0</v>
      </c>
      <c r="BJ587" s="71">
        <v>254.66</v>
      </c>
      <c r="BK587" s="71">
        <v>0</v>
      </c>
      <c r="BL587" s="71">
        <v>19.381</v>
      </c>
      <c r="BM587" s="71">
        <v>0</v>
      </c>
      <c r="BN587" s="72"/>
      <c r="BO587" s="71">
        <v>0</v>
      </c>
      <c r="BP587" s="71">
        <v>0</v>
      </c>
      <c r="BQ587" s="71">
        <v>8</v>
      </c>
      <c r="BR587" s="71">
        <v>0</v>
      </c>
      <c r="BS587" s="71">
        <v>2</v>
      </c>
      <c r="BT587" s="71">
        <v>0</v>
      </c>
      <c r="BU587"/>
      <c r="BV587" s="70">
        <v>167.51499999999999</v>
      </c>
      <c r="BW587" s="70">
        <v>0</v>
      </c>
      <c r="BX587" s="70">
        <v>9.8719999999999999</v>
      </c>
      <c r="BY587" s="70">
        <v>0</v>
      </c>
      <c r="BZ587" s="70">
        <v>0</v>
      </c>
      <c r="CA587" s="70">
        <v>9.4429999999999996</v>
      </c>
      <c r="CB587" s="70">
        <v>87.210999999999999</v>
      </c>
      <c r="CC587" s="70">
        <v>0</v>
      </c>
      <c r="CD587" s="70">
        <v>0</v>
      </c>
    </row>
    <row r="588" spans="1:82">
      <c r="A588" s="70" t="s">
        <v>2355</v>
      </c>
      <c r="B588" s="70">
        <v>132</v>
      </c>
      <c r="C588" s="70">
        <v>13</v>
      </c>
      <c r="D588" s="70">
        <v>8</v>
      </c>
      <c r="E588" s="70">
        <v>2016</v>
      </c>
      <c r="F588" s="70" t="s">
        <v>155</v>
      </c>
      <c r="G588" s="70" t="s">
        <v>2342</v>
      </c>
      <c r="H588" s="70" t="s">
        <v>2343</v>
      </c>
      <c r="I588" s="148"/>
      <c r="J588" s="71">
        <v>332.01209106904463</v>
      </c>
      <c r="K588" s="71">
        <v>5.7367226369176736</v>
      </c>
      <c r="L588" s="71">
        <v>4.829166556767027</v>
      </c>
      <c r="M588" s="71">
        <v>139.55543719523143</v>
      </c>
      <c r="N588" s="71">
        <v>117.63646100076313</v>
      </c>
      <c r="O588" s="71">
        <v>55.035041781790234</v>
      </c>
      <c r="P588" s="71">
        <v>79.202026247123769</v>
      </c>
      <c r="Q588" s="71">
        <v>6.0343766674484831</v>
      </c>
      <c r="R588" s="71">
        <v>0</v>
      </c>
      <c r="S588" s="71">
        <v>9.5192185888000012</v>
      </c>
      <c r="T588" s="72"/>
      <c r="U588" s="71">
        <v>40634574</v>
      </c>
      <c r="V588" s="71">
        <v>3100</v>
      </c>
      <c r="W588" s="71">
        <v>49</v>
      </c>
      <c r="X588" s="71">
        <v>35248</v>
      </c>
      <c r="Y588" s="71">
        <v>39637</v>
      </c>
      <c r="Z588" s="71">
        <v>32368</v>
      </c>
      <c r="AA588" s="71">
        <v>16301</v>
      </c>
      <c r="AB588" s="71">
        <v>85434</v>
      </c>
      <c r="AC588" s="71">
        <v>0</v>
      </c>
      <c r="AD588" s="71">
        <v>9.5192185888000012</v>
      </c>
      <c r="AE588" s="72"/>
      <c r="AF588" s="71">
        <v>346651949.34328258</v>
      </c>
      <c r="AG588" s="71">
        <v>4499644.2904103957</v>
      </c>
      <c r="AH588" s="71">
        <v>730556.008111428</v>
      </c>
      <c r="AI588" s="71">
        <v>214186663.5454312</v>
      </c>
      <c r="AJ588" s="71">
        <v>169531557.07531211</v>
      </c>
      <c r="AK588" s="71">
        <v>0</v>
      </c>
      <c r="AL588" s="71">
        <v>0</v>
      </c>
      <c r="AM588" s="71">
        <v>11717467.573547879</v>
      </c>
      <c r="AN588" s="71">
        <v>0</v>
      </c>
      <c r="AO588" s="71">
        <v>0</v>
      </c>
      <c r="AP588" s="71">
        <v>747317837.83609557</v>
      </c>
      <c r="AQ588" s="72"/>
      <c r="AR588" s="71">
        <v>945</v>
      </c>
      <c r="AS588" s="71">
        <v>111</v>
      </c>
      <c r="AT588" s="71">
        <v>0</v>
      </c>
      <c r="AU588" s="71">
        <v>0</v>
      </c>
      <c r="AV588" s="71">
        <v>0</v>
      </c>
      <c r="AW588" s="71">
        <v>0</v>
      </c>
      <c r="AX588" s="71"/>
      <c r="AY588" s="72"/>
      <c r="AZ588" s="71">
        <v>3292.2</v>
      </c>
      <c r="BA588" s="71">
        <v>3996.1</v>
      </c>
      <c r="BB588" s="71">
        <v>0</v>
      </c>
      <c r="BC588" s="71">
        <v>0</v>
      </c>
      <c r="BD588" s="71">
        <v>0</v>
      </c>
      <c r="BE588" s="71">
        <v>0</v>
      </c>
      <c r="BF588" s="71"/>
      <c r="BG588" s="72"/>
      <c r="BH588" s="71">
        <v>0</v>
      </c>
      <c r="BI588" s="71">
        <v>0</v>
      </c>
      <c r="BJ588" s="71">
        <v>260.29399999999998</v>
      </c>
      <c r="BK588" s="71">
        <v>0</v>
      </c>
      <c r="BL588" s="71">
        <v>19.435000000000002</v>
      </c>
      <c r="BM588" s="71">
        <v>0</v>
      </c>
      <c r="BN588" s="72"/>
      <c r="BO588" s="71">
        <v>0</v>
      </c>
      <c r="BP588" s="71">
        <v>0</v>
      </c>
      <c r="BQ588" s="71">
        <v>10</v>
      </c>
      <c r="BR588" s="71">
        <v>0</v>
      </c>
      <c r="BS588" s="71">
        <v>2</v>
      </c>
      <c r="BT588" s="71">
        <v>0</v>
      </c>
      <c r="BU588"/>
      <c r="BV588" s="70">
        <v>177.67</v>
      </c>
      <c r="BW588" s="70">
        <v>0</v>
      </c>
      <c r="BX588" s="70">
        <v>10.226000000000001</v>
      </c>
      <c r="BY588" s="70">
        <v>0</v>
      </c>
      <c r="BZ588" s="70">
        <v>0</v>
      </c>
      <c r="CA588" s="70">
        <v>10.599</v>
      </c>
      <c r="CB588" s="70">
        <v>81.233999999999995</v>
      </c>
      <c r="CC588" s="70">
        <v>0</v>
      </c>
      <c r="CD588" s="70">
        <v>0</v>
      </c>
    </row>
    <row r="589" spans="1:82">
      <c r="A589" s="70" t="s">
        <v>2356</v>
      </c>
      <c r="B589" s="70">
        <v>133</v>
      </c>
      <c r="C589" s="70">
        <v>14</v>
      </c>
      <c r="D589" s="70">
        <v>8</v>
      </c>
      <c r="E589" s="70">
        <v>2017</v>
      </c>
      <c r="F589" s="70" t="s">
        <v>156</v>
      </c>
      <c r="G589" s="70" t="s">
        <v>2342</v>
      </c>
      <c r="H589" s="70" t="s">
        <v>2343</v>
      </c>
      <c r="I589" s="148"/>
      <c r="J589" s="71">
        <v>241.7641422172097</v>
      </c>
      <c r="K589" s="71">
        <v>5.6441882129760108</v>
      </c>
      <c r="L589" s="71">
        <v>4.0905573699185034</v>
      </c>
      <c r="M589" s="71">
        <v>125.33724509285267</v>
      </c>
      <c r="N589" s="71">
        <v>110.74995764885112</v>
      </c>
      <c r="O589" s="71">
        <v>54.342724314322858</v>
      </c>
      <c r="P589" s="71">
        <v>79.231383496085229</v>
      </c>
      <c r="Q589" s="71">
        <v>5.8333274742936299</v>
      </c>
      <c r="R589" s="71">
        <v>0</v>
      </c>
      <c r="S589" s="71">
        <v>13.4750744406</v>
      </c>
      <c r="T589" s="72"/>
      <c r="U589" s="71">
        <v>35315784</v>
      </c>
      <c r="V589" s="71">
        <v>3100</v>
      </c>
      <c r="W589" s="71">
        <v>49</v>
      </c>
      <c r="X589" s="71">
        <v>35248</v>
      </c>
      <c r="Y589" s="71">
        <v>40010</v>
      </c>
      <c r="Z589" s="71">
        <v>32491</v>
      </c>
      <c r="AA589" s="71">
        <v>16411</v>
      </c>
      <c r="AB589" s="71">
        <v>85404</v>
      </c>
      <c r="AC589" s="71">
        <v>0</v>
      </c>
      <c r="AD589" s="71">
        <v>13.4750744406</v>
      </c>
      <c r="AE589" s="72"/>
      <c r="AF589" s="71">
        <v>283639840.0472101</v>
      </c>
      <c r="AG589" s="71">
        <v>4741000.0446130466</v>
      </c>
      <c r="AH589" s="71">
        <v>856855.27316171839</v>
      </c>
      <c r="AI589" s="71">
        <v>219131195.50644591</v>
      </c>
      <c r="AJ589" s="71">
        <v>183438129.42826191</v>
      </c>
      <c r="AK589" s="71">
        <v>0</v>
      </c>
      <c r="AL589" s="71">
        <v>0</v>
      </c>
      <c r="AM589" s="71">
        <v>11731681.20531035</v>
      </c>
      <c r="AN589" s="71">
        <v>0</v>
      </c>
      <c r="AO589" s="71">
        <v>0</v>
      </c>
      <c r="AP589" s="71">
        <v>703538701.50500298</v>
      </c>
      <c r="AQ589" s="72"/>
      <c r="AR589" s="71">
        <v>987</v>
      </c>
      <c r="AS589" s="71">
        <v>122</v>
      </c>
      <c r="AT589" s="71">
        <v>0</v>
      </c>
      <c r="AU589" s="71">
        <v>0</v>
      </c>
      <c r="AV589" s="71">
        <v>0</v>
      </c>
      <c r="AW589" s="71">
        <v>0</v>
      </c>
      <c r="AX589" s="71"/>
      <c r="AY589" s="72"/>
      <c r="AZ589" s="71">
        <v>3464.3</v>
      </c>
      <c r="BA589" s="71">
        <v>4220.8999999999996</v>
      </c>
      <c r="BB589" s="71">
        <v>0</v>
      </c>
      <c r="BC589" s="71">
        <v>0</v>
      </c>
      <c r="BD589" s="71">
        <v>0</v>
      </c>
      <c r="BE589" s="71">
        <v>0</v>
      </c>
      <c r="BF589" s="71"/>
      <c r="BG589" s="72"/>
      <c r="BH589" s="71">
        <v>0</v>
      </c>
      <c r="BI589" s="71">
        <v>0</v>
      </c>
      <c r="BJ589" s="71">
        <v>273.78500000000003</v>
      </c>
      <c r="BK589" s="71">
        <v>0</v>
      </c>
      <c r="BL589" s="71">
        <v>19.990000000000002</v>
      </c>
      <c r="BM589" s="71">
        <v>0</v>
      </c>
      <c r="BN589" s="72"/>
      <c r="BO589" s="71">
        <v>0</v>
      </c>
      <c r="BP589" s="71">
        <v>0</v>
      </c>
      <c r="BQ589" s="71">
        <v>10</v>
      </c>
      <c r="BR589" s="71">
        <v>0</v>
      </c>
      <c r="BS589" s="71">
        <v>2</v>
      </c>
      <c r="BT589" s="71">
        <v>0</v>
      </c>
      <c r="BU589"/>
      <c r="BV589" s="70">
        <v>174.96100000000001</v>
      </c>
      <c r="BW589" s="70">
        <v>0</v>
      </c>
      <c r="BX589" s="70">
        <v>10.627000000000001</v>
      </c>
      <c r="BY589" s="70">
        <v>0</v>
      </c>
      <c r="BZ589" s="70">
        <v>0</v>
      </c>
      <c r="CA589" s="70">
        <v>13.340999999999999</v>
      </c>
      <c r="CB589" s="70">
        <v>94.846000000000004</v>
      </c>
      <c r="CC589" s="70">
        <v>0</v>
      </c>
      <c r="CD589" s="70">
        <v>0</v>
      </c>
    </row>
    <row r="590" spans="1:82">
      <c r="A590" s="70" t="s">
        <v>2357</v>
      </c>
      <c r="B590" s="70">
        <v>134</v>
      </c>
      <c r="C590" s="70">
        <v>15</v>
      </c>
      <c r="D590" s="70">
        <v>8</v>
      </c>
      <c r="E590" s="70">
        <v>2018</v>
      </c>
      <c r="F590" s="70" t="s">
        <v>183</v>
      </c>
      <c r="G590" s="70" t="s">
        <v>2342</v>
      </c>
      <c r="H590" s="70" t="s">
        <v>2343</v>
      </c>
      <c r="I590" s="148"/>
      <c r="J590" s="71">
        <v>224.61763187174665</v>
      </c>
      <c r="K590" s="71">
        <v>5.0720425533860682</v>
      </c>
      <c r="L590" s="71">
        <v>3.788029502693564</v>
      </c>
      <c r="M590" s="71">
        <v>109.34485448130525</v>
      </c>
      <c r="N590" s="71">
        <v>90.174664454485452</v>
      </c>
      <c r="O590" s="71">
        <v>53.564629400038427</v>
      </c>
      <c r="P590" s="71">
        <v>79.111879422226167</v>
      </c>
      <c r="Q590" s="71">
        <v>5.4415614498569997</v>
      </c>
      <c r="R590" s="71">
        <v>0</v>
      </c>
      <c r="S590" s="71">
        <v>13.01754420864</v>
      </c>
      <c r="T590" s="72"/>
      <c r="U590" s="71">
        <v>37608069</v>
      </c>
      <c r="V590" s="71">
        <v>3100</v>
      </c>
      <c r="W590" s="71">
        <v>49</v>
      </c>
      <c r="X590" s="71">
        <v>35248</v>
      </c>
      <c r="Y590" s="71">
        <v>40543</v>
      </c>
      <c r="Z590" s="71">
        <v>32639</v>
      </c>
      <c r="AA590" s="71">
        <v>16551</v>
      </c>
      <c r="AB590" s="71">
        <v>85855</v>
      </c>
      <c r="AC590" s="71">
        <v>0</v>
      </c>
      <c r="AD590" s="71">
        <v>13.01754420864</v>
      </c>
      <c r="AE590" s="72"/>
      <c r="AF590" s="71">
        <v>289197641.27498913</v>
      </c>
      <c r="AG590" s="71">
        <v>4336894.0321405334</v>
      </c>
      <c r="AH590" s="71">
        <v>822766.23208105389</v>
      </c>
      <c r="AI590" s="71">
        <v>211619178.7156058</v>
      </c>
      <c r="AJ590" s="71">
        <v>166130890.60614759</v>
      </c>
      <c r="AK590" s="71">
        <v>0</v>
      </c>
      <c r="AL590" s="71">
        <v>0</v>
      </c>
      <c r="AM590" s="71">
        <v>11818036.110148611</v>
      </c>
      <c r="AN590" s="71">
        <v>0</v>
      </c>
      <c r="AO590" s="71">
        <v>0</v>
      </c>
      <c r="AP590" s="71">
        <v>683925406.97111273</v>
      </c>
      <c r="AQ590" s="72"/>
      <c r="AR590" s="71">
        <v>1046</v>
      </c>
      <c r="AS590" s="71">
        <v>129</v>
      </c>
      <c r="AT590" s="71">
        <v>0</v>
      </c>
      <c r="AU590" s="71">
        <v>0</v>
      </c>
      <c r="AV590" s="71">
        <v>0</v>
      </c>
      <c r="AW590" s="71">
        <v>0</v>
      </c>
      <c r="AX590" s="71"/>
      <c r="AY590" s="72"/>
      <c r="AZ590" s="71">
        <v>3715.3999999999992</v>
      </c>
      <c r="BA590" s="71">
        <v>4503.1000000000004</v>
      </c>
      <c r="BB590" s="71">
        <v>0</v>
      </c>
      <c r="BC590" s="71">
        <v>0</v>
      </c>
      <c r="BD590" s="71">
        <v>0</v>
      </c>
      <c r="BE590" s="71">
        <v>0</v>
      </c>
      <c r="BF590" s="71"/>
      <c r="BG590" s="72"/>
      <c r="BH590" s="71">
        <v>0</v>
      </c>
      <c r="BI590" s="71">
        <v>0</v>
      </c>
      <c r="BJ590" s="71">
        <v>255.041</v>
      </c>
      <c r="BK590" s="71">
        <v>0</v>
      </c>
      <c r="BL590" s="71">
        <v>17.454000000000001</v>
      </c>
      <c r="BM590" s="71">
        <v>0</v>
      </c>
      <c r="BN590" s="72"/>
      <c r="BO590" s="71">
        <v>0</v>
      </c>
      <c r="BP590" s="71">
        <v>0</v>
      </c>
      <c r="BQ590" s="71">
        <v>10</v>
      </c>
      <c r="BR590" s="71">
        <v>0</v>
      </c>
      <c r="BS590" s="71">
        <v>2</v>
      </c>
      <c r="BT590" s="71">
        <v>0</v>
      </c>
      <c r="BU590"/>
      <c r="BV590" s="70">
        <v>164.77099999999999</v>
      </c>
      <c r="BW590" s="70">
        <v>0</v>
      </c>
      <c r="BX590" s="70">
        <v>9.3190000000000008</v>
      </c>
      <c r="BY590" s="70">
        <v>0</v>
      </c>
      <c r="BZ590" s="70">
        <v>0</v>
      </c>
      <c r="CA590" s="70">
        <v>14.497999999999999</v>
      </c>
      <c r="CB590" s="70">
        <v>83.906999999999996</v>
      </c>
      <c r="CC590" s="70">
        <v>0</v>
      </c>
      <c r="CD590" s="70">
        <v>0</v>
      </c>
    </row>
    <row r="591" spans="1:82">
      <c r="A591" s="70" t="s">
        <v>2358</v>
      </c>
      <c r="B591" s="70">
        <v>135</v>
      </c>
      <c r="C591" s="70">
        <v>16</v>
      </c>
      <c r="D591" s="70">
        <v>8</v>
      </c>
      <c r="E591" s="70">
        <v>2019</v>
      </c>
      <c r="F591" s="70" t="s">
        <v>158</v>
      </c>
      <c r="G591" s="70" t="s">
        <v>2342</v>
      </c>
      <c r="H591" s="70" t="s">
        <v>2343</v>
      </c>
      <c r="I591" s="148"/>
      <c r="J591" s="71">
        <v>222.25010224206466</v>
      </c>
      <c r="K591" s="71">
        <v>4.5537618767462442</v>
      </c>
      <c r="L591" s="71">
        <v>3.8203582997571992</v>
      </c>
      <c r="M591" s="71">
        <v>104.17485636914218</v>
      </c>
      <c r="N591" s="71">
        <v>80.062652784002509</v>
      </c>
      <c r="O591" s="71">
        <v>52.170133943421085</v>
      </c>
      <c r="P591" s="71">
        <v>78.836819324544919</v>
      </c>
      <c r="Q591" s="71">
        <v>5.3436730409713702</v>
      </c>
      <c r="R591" s="71">
        <v>0</v>
      </c>
      <c r="S591" s="71">
        <v>12.072544833310001</v>
      </c>
      <c r="T591" s="72"/>
      <c r="U591" s="71">
        <v>38206540</v>
      </c>
      <c r="V591" s="71">
        <v>3100</v>
      </c>
      <c r="W591" s="71">
        <v>49</v>
      </c>
      <c r="X591" s="71">
        <v>35248</v>
      </c>
      <c r="Y591" s="71">
        <v>41393</v>
      </c>
      <c r="Z591" s="71">
        <v>32662</v>
      </c>
      <c r="AA591" s="71">
        <v>16370</v>
      </c>
      <c r="AB591" s="71">
        <v>86593</v>
      </c>
      <c r="AC591" s="71">
        <v>0</v>
      </c>
      <c r="AD591" s="71">
        <v>12.072544833309999</v>
      </c>
      <c r="AE591" s="72"/>
      <c r="AF591" s="71">
        <v>291352922.56410003</v>
      </c>
      <c r="AG591" s="71">
        <v>4097483.0990089518</v>
      </c>
      <c r="AH591" s="71">
        <v>873104.19743016327</v>
      </c>
      <c r="AI591" s="71">
        <v>213232952.285456</v>
      </c>
      <c r="AJ591" s="71">
        <v>153139882.57216969</v>
      </c>
      <c r="AK591" s="71">
        <v>0</v>
      </c>
      <c r="AL591" s="71">
        <v>0</v>
      </c>
      <c r="AM591" s="71">
        <v>11793314.728245011</v>
      </c>
      <c r="AN591" s="71">
        <v>0</v>
      </c>
      <c r="AO591" s="71">
        <v>0</v>
      </c>
      <c r="AP591" s="71">
        <v>674489659.44640982</v>
      </c>
      <c r="AQ591" s="72"/>
      <c r="AR591" s="71">
        <v>1120</v>
      </c>
      <c r="AS591" s="71">
        <v>141</v>
      </c>
      <c r="AT591" s="71">
        <v>0</v>
      </c>
      <c r="AU591" s="71">
        <v>0</v>
      </c>
      <c r="AV591" s="71">
        <v>0</v>
      </c>
      <c r="AW591" s="71">
        <v>0</v>
      </c>
      <c r="AX591" s="71"/>
      <c r="AY591" s="72"/>
      <c r="AZ591" s="71">
        <v>4062.900000000001</v>
      </c>
      <c r="BA591" s="71">
        <v>4676.8999999999996</v>
      </c>
      <c r="BB591" s="71">
        <v>0</v>
      </c>
      <c r="BC591" s="71">
        <v>0</v>
      </c>
      <c r="BD591" s="71">
        <v>0</v>
      </c>
      <c r="BE591" s="71">
        <v>0</v>
      </c>
      <c r="BF591" s="71"/>
      <c r="BG591" s="72"/>
      <c r="BH591" s="71">
        <v>0</v>
      </c>
      <c r="BI591" s="71">
        <v>0</v>
      </c>
      <c r="BJ591" s="71">
        <v>242.61500000000001</v>
      </c>
      <c r="BK591" s="71">
        <v>0</v>
      </c>
      <c r="BL591" s="71">
        <v>15.722000000000001</v>
      </c>
      <c r="BM591" s="71">
        <v>0</v>
      </c>
      <c r="BN591" s="72"/>
      <c r="BO591" s="71">
        <v>0</v>
      </c>
      <c r="BP591" s="71">
        <v>0</v>
      </c>
      <c r="BQ591" s="71">
        <v>9</v>
      </c>
      <c r="BR591" s="71">
        <v>0</v>
      </c>
      <c r="BS591" s="71">
        <v>2</v>
      </c>
      <c r="BT591" s="71">
        <v>0</v>
      </c>
      <c r="BU591"/>
      <c r="BV591" s="70">
        <v>155.63499999999999</v>
      </c>
      <c r="BW591" s="70">
        <v>0</v>
      </c>
      <c r="BX591" s="70">
        <v>9.2170000000000005</v>
      </c>
      <c r="BY591" s="70">
        <v>0</v>
      </c>
      <c r="BZ591" s="70">
        <v>0</v>
      </c>
      <c r="CA591" s="70">
        <v>11.939</v>
      </c>
      <c r="CB591" s="70">
        <v>81.546000000000006</v>
      </c>
      <c r="CC591" s="70">
        <v>0</v>
      </c>
      <c r="CD591" s="70">
        <v>0</v>
      </c>
    </row>
    <row r="592" spans="1:82">
      <c r="A592" s="70" t="s">
        <v>2359</v>
      </c>
      <c r="B592" s="70">
        <v>136</v>
      </c>
      <c r="C592" s="70">
        <v>17</v>
      </c>
      <c r="D592" s="70">
        <v>8</v>
      </c>
      <c r="E592" s="70">
        <v>2020</v>
      </c>
      <c r="F592" s="70" t="s">
        <v>159</v>
      </c>
      <c r="G592" s="70" t="s">
        <v>2342</v>
      </c>
      <c r="H592" s="70" t="s">
        <v>2343</v>
      </c>
      <c r="I592" s="148"/>
      <c r="J592" s="71">
        <v>249.04646308074879</v>
      </c>
      <c r="K592" s="71">
        <v>6.0270340008055339</v>
      </c>
      <c r="L592" s="71">
        <v>1.3129669470740661</v>
      </c>
      <c r="M592" s="71">
        <v>97.268608051077408</v>
      </c>
      <c r="N592" s="71">
        <v>97.33817453517689</v>
      </c>
      <c r="O592" s="71">
        <v>46.465508754055783</v>
      </c>
      <c r="P592" s="71">
        <v>74.833328100111927</v>
      </c>
      <c r="Q592" s="71">
        <v>5.1142531476223096</v>
      </c>
      <c r="R592" s="71">
        <v>0</v>
      </c>
      <c r="S592" s="71">
        <v>10.80190683</v>
      </c>
      <c r="T592" s="72"/>
      <c r="U592" s="71">
        <v>43847806</v>
      </c>
      <c r="V592" s="71">
        <v>3938</v>
      </c>
      <c r="W592" s="71">
        <v>19</v>
      </c>
      <c r="X592" s="71">
        <v>34858</v>
      </c>
      <c r="Y592" s="71">
        <v>41271</v>
      </c>
      <c r="Z592" s="71">
        <v>33203</v>
      </c>
      <c r="AA592" s="71">
        <v>16516</v>
      </c>
      <c r="AB592" s="71">
        <v>86740</v>
      </c>
      <c r="AC592" s="71">
        <v>0</v>
      </c>
      <c r="AD592" s="71">
        <v>10.80190683</v>
      </c>
      <c r="AE592" s="72"/>
      <c r="AF592" s="71">
        <v>318207380.55697173</v>
      </c>
      <c r="AG592" s="71">
        <v>4898403.0088591436</v>
      </c>
      <c r="AH592" s="71">
        <v>303221.20113383455</v>
      </c>
      <c r="AI592" s="71">
        <v>190538217.40046886</v>
      </c>
      <c r="AJ592" s="71">
        <v>183557545.79116139</v>
      </c>
      <c r="AK592" s="71"/>
      <c r="AL592" s="71"/>
      <c r="AM592" s="71">
        <v>11320533.701499967</v>
      </c>
      <c r="AN592" s="71"/>
      <c r="AO592" s="71"/>
      <c r="AP592" s="71">
        <v>708825301.66009498</v>
      </c>
      <c r="AQ592" s="72"/>
      <c r="AR592" s="71">
        <v>1167</v>
      </c>
      <c r="AS592" s="71">
        <v>145</v>
      </c>
      <c r="AT592" s="71">
        <v>0</v>
      </c>
      <c r="AU592" s="71">
        <v>0</v>
      </c>
      <c r="AV592" s="71">
        <v>0</v>
      </c>
      <c r="AW592" s="71">
        <v>0</v>
      </c>
      <c r="AX592" s="71"/>
      <c r="AY592" s="72"/>
      <c r="AZ592" s="71">
        <v>4309.6999999999971</v>
      </c>
      <c r="BA592" s="71">
        <v>4772</v>
      </c>
      <c r="BB592" s="71">
        <v>0</v>
      </c>
      <c r="BC592" s="71">
        <v>0</v>
      </c>
      <c r="BD592" s="71">
        <v>0</v>
      </c>
      <c r="BE592" s="71">
        <v>0</v>
      </c>
      <c r="BF592" s="71"/>
      <c r="BG592" s="72"/>
      <c r="BH592" s="71">
        <v>0</v>
      </c>
      <c r="BI592" s="71">
        <v>0</v>
      </c>
      <c r="BJ592" s="71">
        <v>238.745</v>
      </c>
      <c r="BK592" s="71">
        <v>0</v>
      </c>
      <c r="BL592" s="71">
        <v>15.103999999999999</v>
      </c>
      <c r="BM592" s="71">
        <v>0</v>
      </c>
      <c r="BN592" s="72"/>
      <c r="BO592" s="71">
        <v>0</v>
      </c>
      <c r="BP592" s="71">
        <v>0</v>
      </c>
      <c r="BQ592" s="71">
        <v>7</v>
      </c>
      <c r="BR592" s="71">
        <v>0</v>
      </c>
      <c r="BS592" s="71">
        <v>2</v>
      </c>
      <c r="BT592" s="71">
        <v>0</v>
      </c>
      <c r="BU592"/>
      <c r="BV592" s="70">
        <v>147.113</v>
      </c>
      <c r="BW592" s="70">
        <v>0</v>
      </c>
      <c r="BX592" s="70">
        <v>8.8829999999999991</v>
      </c>
      <c r="BY592" s="70">
        <v>0</v>
      </c>
      <c r="BZ592" s="70">
        <v>0</v>
      </c>
      <c r="CA592" s="70">
        <v>12.795</v>
      </c>
      <c r="CB592" s="70">
        <v>85.058000000000007</v>
      </c>
      <c r="CC592" s="70">
        <v>0</v>
      </c>
      <c r="CD592" s="70">
        <v>0</v>
      </c>
    </row>
    <row r="593" spans="1:82">
      <c r="A593" s="70" t="s">
        <v>2360</v>
      </c>
      <c r="B593" s="70">
        <v>136</v>
      </c>
      <c r="C593" s="70">
        <v>18</v>
      </c>
      <c r="D593" s="70">
        <v>8</v>
      </c>
      <c r="E593" s="70">
        <v>2021</v>
      </c>
      <c r="F593" s="70" t="s">
        <v>160</v>
      </c>
      <c r="G593" s="70" t="s">
        <v>2342</v>
      </c>
      <c r="H593" s="70" t="s">
        <v>2343</v>
      </c>
      <c r="I593" s="148"/>
      <c r="J593" s="71">
        <v>219.98541016623577</v>
      </c>
      <c r="K593" s="71">
        <v>6.4931906993700013</v>
      </c>
      <c r="L593" s="71">
        <v>1.2560333403206676</v>
      </c>
      <c r="M593" s="71">
        <v>98.429942850616726</v>
      </c>
      <c r="N593" s="71">
        <v>82.245708887521729</v>
      </c>
      <c r="O593" s="71">
        <v>45.233394141668967</v>
      </c>
      <c r="P593" s="71">
        <v>77.29635571358088</v>
      </c>
      <c r="Q593" s="71">
        <v>5.0615199531763304</v>
      </c>
      <c r="R593" s="71">
        <v>0</v>
      </c>
      <c r="S593" s="71">
        <v>13.116887719039999</v>
      </c>
      <c r="T593" s="72"/>
      <c r="U593" s="71">
        <v>45979910</v>
      </c>
      <c r="V593" s="71">
        <v>3938</v>
      </c>
      <c r="W593" s="71">
        <v>19</v>
      </c>
      <c r="X593" s="71">
        <v>34858</v>
      </c>
      <c r="Y593" s="71">
        <v>42178</v>
      </c>
      <c r="Z593" s="71">
        <v>33281</v>
      </c>
      <c r="AA593" s="71">
        <v>16635</v>
      </c>
      <c r="AB593" s="71">
        <v>86689</v>
      </c>
      <c r="AC593" s="71">
        <v>0</v>
      </c>
      <c r="AD593" s="71">
        <v>13.116887719039999</v>
      </c>
      <c r="AE593" s="72"/>
      <c r="AF593" s="71">
        <v>312473258.11029881</v>
      </c>
      <c r="AG593" s="71">
        <v>5718996.5141447699</v>
      </c>
      <c r="AH593" s="71">
        <v>268631.88912192587</v>
      </c>
      <c r="AI593" s="71">
        <v>217819165.95043302</v>
      </c>
      <c r="AJ593" s="71">
        <v>171172817.79981729</v>
      </c>
      <c r="AK593" s="71">
        <v>0</v>
      </c>
      <c r="AL593" s="71">
        <v>0</v>
      </c>
      <c r="AM593" s="71">
        <v>11379135.170170628</v>
      </c>
      <c r="AN593" s="71">
        <v>0</v>
      </c>
      <c r="AO593" s="71">
        <v>0</v>
      </c>
      <c r="AP593" s="71">
        <v>718832005.43398643</v>
      </c>
      <c r="AQ593" s="72"/>
      <c r="AR593" s="71">
        <v>1235</v>
      </c>
      <c r="AS593" s="71">
        <v>146</v>
      </c>
      <c r="AT593" s="71">
        <v>0</v>
      </c>
      <c r="AU593" s="71">
        <v>0</v>
      </c>
      <c r="AV593" s="71">
        <v>0</v>
      </c>
      <c r="AW593" s="71">
        <v>0</v>
      </c>
      <c r="AX593" s="71"/>
      <c r="AY593" s="72"/>
      <c r="AZ593" s="71">
        <v>4656.4999999999982</v>
      </c>
      <c r="BA593" s="71">
        <v>4821.5</v>
      </c>
      <c r="BB593" s="71">
        <v>0</v>
      </c>
      <c r="BC593" s="71">
        <v>0</v>
      </c>
      <c r="BD593" s="71">
        <v>0</v>
      </c>
      <c r="BE593" s="71">
        <v>0</v>
      </c>
      <c r="BF593" s="71"/>
      <c r="BG593" s="72"/>
      <c r="BH593" s="71">
        <v>0</v>
      </c>
      <c r="BI593" s="71">
        <v>0</v>
      </c>
      <c r="BJ593" s="71">
        <v>260.74299999999999</v>
      </c>
      <c r="BK593" s="71">
        <v>0</v>
      </c>
      <c r="BL593" s="71">
        <v>15.863</v>
      </c>
      <c r="BM593" s="71">
        <v>0</v>
      </c>
      <c r="BN593" s="72"/>
      <c r="BO593" s="71">
        <v>0</v>
      </c>
      <c r="BP593" s="71">
        <v>0</v>
      </c>
      <c r="BQ593" s="71">
        <v>7</v>
      </c>
      <c r="BR593" s="71">
        <v>0</v>
      </c>
      <c r="BS593" s="71">
        <v>2</v>
      </c>
      <c r="BT593" s="71">
        <v>0</v>
      </c>
      <c r="BU593"/>
      <c r="BV593" s="70">
        <v>155.018</v>
      </c>
      <c r="BW593" s="70">
        <v>0</v>
      </c>
      <c r="BX593" s="70">
        <v>9.0039999999999996</v>
      </c>
      <c r="BY593" s="70">
        <v>0</v>
      </c>
      <c r="BZ593" s="70">
        <v>0</v>
      </c>
      <c r="CA593" s="70">
        <v>14.997</v>
      </c>
      <c r="CB593" s="70">
        <v>97.587000000000003</v>
      </c>
      <c r="CC593" s="70">
        <v>0</v>
      </c>
      <c r="CD593" s="70">
        <v>0</v>
      </c>
    </row>
    <row r="594" spans="1:82">
      <c r="A594" s="70" t="s">
        <v>2361</v>
      </c>
      <c r="B594" s="70">
        <v>136</v>
      </c>
      <c r="C594" s="70">
        <v>19</v>
      </c>
      <c r="D594" s="70">
        <v>8</v>
      </c>
      <c r="E594" s="70">
        <v>2022</v>
      </c>
      <c r="F594" s="70" t="s">
        <v>161</v>
      </c>
      <c r="G594" s="70" t="s">
        <v>2342</v>
      </c>
      <c r="H594" s="70" t="s">
        <v>2343</v>
      </c>
      <c r="I594" s="148"/>
      <c r="J594" s="71">
        <v>236.55276215147259</v>
      </c>
      <c r="K594" s="71">
        <v>6.6441831172355483</v>
      </c>
      <c r="L594" s="71">
        <v>1.1583887398664559</v>
      </c>
      <c r="M594" s="71">
        <v>106.06351206549522</v>
      </c>
      <c r="N594" s="71">
        <v>101.87805176224882</v>
      </c>
      <c r="O594" s="71">
        <v>47.891934001265589</v>
      </c>
      <c r="P594" s="71">
        <v>76.648316794295454</v>
      </c>
      <c r="Q594" s="71">
        <v>5.0897099736349842</v>
      </c>
      <c r="R594" s="71">
        <v>0</v>
      </c>
      <c r="S594" s="71">
        <v>26.926831104000001</v>
      </c>
      <c r="T594" s="72"/>
      <c r="U594" s="71">
        <v>51383838</v>
      </c>
      <c r="V594" s="71">
        <v>3938</v>
      </c>
      <c r="W594" s="71">
        <v>19</v>
      </c>
      <c r="X594" s="71">
        <v>34858</v>
      </c>
      <c r="Y594" s="71">
        <v>42472</v>
      </c>
      <c r="Z594" s="71">
        <v>33479</v>
      </c>
      <c r="AA594" s="71">
        <v>16747</v>
      </c>
      <c r="AB594" s="71">
        <v>86457</v>
      </c>
      <c r="AC594" s="71">
        <v>0</v>
      </c>
      <c r="AD594" s="71">
        <v>26.926831104000001</v>
      </c>
      <c r="AE594" s="72"/>
      <c r="AF594" s="71">
        <v>291340961.75029957</v>
      </c>
      <c r="AG594" s="71">
        <v>5909477.4037640374</v>
      </c>
      <c r="AH594" s="71">
        <v>291089.31550321792</v>
      </c>
      <c r="AI594" s="71">
        <v>208853766.93529168</v>
      </c>
      <c r="AJ594" s="71">
        <v>198963088.71766379</v>
      </c>
      <c r="AK594" s="71">
        <v>0</v>
      </c>
      <c r="AL594" s="71">
        <v>0</v>
      </c>
      <c r="AM594" s="71">
        <v>11163958.492555989</v>
      </c>
      <c r="AN594" s="71">
        <v>0</v>
      </c>
      <c r="AO594" s="71">
        <v>0</v>
      </c>
      <c r="AP594" s="71">
        <v>716522342.61507821</v>
      </c>
      <c r="AQ594" s="72"/>
      <c r="AR594" s="71">
        <v>1301</v>
      </c>
      <c r="AS594" s="71">
        <v>148</v>
      </c>
      <c r="AT594" s="71">
        <v>0</v>
      </c>
      <c r="AU594" s="71">
        <v>0</v>
      </c>
      <c r="AV594" s="71">
        <v>0</v>
      </c>
      <c r="AW594" s="71">
        <v>0</v>
      </c>
      <c r="AX594" s="71"/>
      <c r="AY594" s="72"/>
      <c r="AZ594" s="71">
        <v>5004.7000000000007</v>
      </c>
      <c r="BA594" s="71">
        <v>5088.2999999999993</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2362</v>
      </c>
      <c r="B595" s="70">
        <v>136</v>
      </c>
      <c r="C595" s="70">
        <v>20</v>
      </c>
      <c r="D595" s="70">
        <v>8</v>
      </c>
      <c r="E595" s="70">
        <v>2023</v>
      </c>
      <c r="F595" s="70" t="s">
        <v>1539</v>
      </c>
      <c r="G595" s="70" t="s">
        <v>2342</v>
      </c>
      <c r="H595" s="70" t="s">
        <v>2343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1379</v>
      </c>
      <c r="AS595" s="71">
        <v>149</v>
      </c>
      <c r="AT595" s="71">
        <v>0</v>
      </c>
      <c r="AU595" s="71">
        <v>0</v>
      </c>
      <c r="AV595" s="71">
        <v>0</v>
      </c>
      <c r="AW595" s="71">
        <v>0</v>
      </c>
      <c r="AX595" s="71"/>
      <c r="AY595" s="72"/>
      <c r="AZ595" s="71">
        <v>5370.7000000000016</v>
      </c>
      <c r="BA595" s="71">
        <v>5104.7999999999993</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2363</v>
      </c>
      <c r="B596" s="70">
        <v>136</v>
      </c>
      <c r="C596" s="70">
        <v>21</v>
      </c>
      <c r="D596" s="70">
        <v>8</v>
      </c>
      <c r="E596" s="70">
        <v>2024</v>
      </c>
      <c r="F596" s="70" t="s">
        <v>1554</v>
      </c>
      <c r="G596" s="1064" t="s">
        <v>2342</v>
      </c>
      <c r="H596" s="70" t="s">
        <v>2343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2364</v>
      </c>
      <c r="B597" s="70">
        <v>103</v>
      </c>
      <c r="C597" s="70">
        <v>1</v>
      </c>
      <c r="D597" s="70">
        <v>7</v>
      </c>
      <c r="E597" s="70">
        <v>1990</v>
      </c>
      <c r="F597" s="70" t="s">
        <v>787</v>
      </c>
      <c r="G597" s="1064" t="s">
        <v>2365</v>
      </c>
      <c r="H597" s="70" t="s">
        <v>2366</v>
      </c>
      <c r="I597" s="148"/>
      <c r="J597" s="71">
        <v>253.72435254089041</v>
      </c>
      <c r="K597" s="71">
        <v>6.3678846066171131</v>
      </c>
      <c r="L597" s="71">
        <v>0</v>
      </c>
      <c r="M597" s="71">
        <v>46.408859133670703</v>
      </c>
      <c r="N597" s="71">
        <v>71.411239036588299</v>
      </c>
      <c r="O597" s="71">
        <v>61.457041909098812</v>
      </c>
      <c r="P597" s="71">
        <v>49.581754402681049</v>
      </c>
      <c r="Q597" s="71">
        <v>4.4702686616229901</v>
      </c>
      <c r="R597" s="71">
        <v>0</v>
      </c>
      <c r="S597" s="71">
        <v>4.854174389456376</v>
      </c>
      <c r="T597" s="72"/>
      <c r="U597" s="71">
        <v>21593678</v>
      </c>
      <c r="V597" s="71">
        <v>2383</v>
      </c>
      <c r="W597" s="71">
        <v>0</v>
      </c>
      <c r="X597" s="71">
        <v>17647</v>
      </c>
      <c r="Y597" s="71">
        <v>22875</v>
      </c>
      <c r="Z597" s="71">
        <v>25278</v>
      </c>
      <c r="AA597" s="71">
        <v>12039</v>
      </c>
      <c r="AB597" s="71">
        <v>72582</v>
      </c>
      <c r="AC597" s="71">
        <v>0</v>
      </c>
      <c r="AD597" s="71">
        <v>4.854174389456376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2367</v>
      </c>
      <c r="B598" s="70">
        <v>104</v>
      </c>
      <c r="C598" s="70">
        <v>2</v>
      </c>
      <c r="D598" s="70">
        <v>7</v>
      </c>
      <c r="E598" s="70">
        <v>2005</v>
      </c>
      <c r="F598" s="70" t="s">
        <v>789</v>
      </c>
      <c r="G598" s="70" t="s">
        <v>2365</v>
      </c>
      <c r="H598" s="70" t="s">
        <v>2366</v>
      </c>
      <c r="I598" s="148"/>
      <c r="J598" s="71">
        <v>218.2649118444287</v>
      </c>
      <c r="K598" s="71">
        <v>5.7842621458750019</v>
      </c>
      <c r="L598" s="71">
        <v>1.4373331712215749</v>
      </c>
      <c r="M598" s="71">
        <v>96.404869689347066</v>
      </c>
      <c r="N598" s="71">
        <v>108.2230540627416</v>
      </c>
      <c r="O598" s="71">
        <v>85.770822541476804</v>
      </c>
      <c r="P598" s="71">
        <v>52.398673753716579</v>
      </c>
      <c r="Q598" s="71">
        <v>4.5564921864934202</v>
      </c>
      <c r="R598" s="71">
        <v>0</v>
      </c>
      <c r="S598" s="71">
        <v>7.6388210549125866</v>
      </c>
      <c r="T598" s="72"/>
      <c r="U598" s="71">
        <v>22185555</v>
      </c>
      <c r="V598" s="71">
        <v>2524</v>
      </c>
      <c r="W598" s="71">
        <v>19</v>
      </c>
      <c r="X598" s="71">
        <v>19456</v>
      </c>
      <c r="Y598" s="71">
        <v>29437</v>
      </c>
      <c r="Z598" s="71">
        <v>40824</v>
      </c>
      <c r="AA598" s="71">
        <v>10420</v>
      </c>
      <c r="AB598" s="71">
        <v>77341</v>
      </c>
      <c r="AC598" s="71">
        <v>0</v>
      </c>
      <c r="AD598" s="71">
        <v>7.6388210549125866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2368</v>
      </c>
      <c r="B599" s="70">
        <v>105</v>
      </c>
      <c r="C599" s="70">
        <v>3</v>
      </c>
      <c r="D599" s="70">
        <v>7</v>
      </c>
      <c r="E599" s="70">
        <v>2006</v>
      </c>
      <c r="F599" s="70" t="s">
        <v>790</v>
      </c>
      <c r="G599" s="70" t="s">
        <v>2365</v>
      </c>
      <c r="H599" s="70" t="s">
        <v>2366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2369</v>
      </c>
      <c r="B600" s="70">
        <v>106</v>
      </c>
      <c r="C600" s="70">
        <v>4</v>
      </c>
      <c r="D600" s="70">
        <v>7</v>
      </c>
      <c r="E600" s="70">
        <v>2007</v>
      </c>
      <c r="F600" s="70" t="s">
        <v>791</v>
      </c>
      <c r="G600" s="70" t="s">
        <v>2365</v>
      </c>
      <c r="H600" s="70" t="s">
        <v>2366</v>
      </c>
      <c r="I600" s="148"/>
      <c r="J600" s="71">
        <v>182.58389221458449</v>
      </c>
      <c r="K600" s="71">
        <v>5.677194903382131</v>
      </c>
      <c r="L600" s="71">
        <v>0.26455696861741279</v>
      </c>
      <c r="M600" s="71">
        <v>100.9589639546238</v>
      </c>
      <c r="N600" s="71">
        <v>108.8244085434486</v>
      </c>
      <c r="O600" s="71">
        <v>83.160317631916342</v>
      </c>
      <c r="P600" s="71">
        <v>52.336532955064399</v>
      </c>
      <c r="Q600" s="71">
        <v>4.9208666204832499</v>
      </c>
      <c r="R600" s="71">
        <v>0</v>
      </c>
      <c r="S600" s="71">
        <v>7.9309445172629101</v>
      </c>
      <c r="T600" s="72"/>
      <c r="U600" s="71">
        <v>22147937</v>
      </c>
      <c r="V600" s="71">
        <v>2482</v>
      </c>
      <c r="W600" s="71">
        <v>3</v>
      </c>
      <c r="X600" s="71">
        <v>22301</v>
      </c>
      <c r="Y600" s="71">
        <v>30785</v>
      </c>
      <c r="Z600" s="71">
        <v>41147</v>
      </c>
      <c r="AA600" s="71">
        <v>10249</v>
      </c>
      <c r="AB600" s="71">
        <v>79109</v>
      </c>
      <c r="AC600" s="71">
        <v>0</v>
      </c>
      <c r="AD600" s="71">
        <v>7.9309445172629101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2370</v>
      </c>
      <c r="B601" s="70">
        <v>107</v>
      </c>
      <c r="C601" s="70">
        <v>5</v>
      </c>
      <c r="D601" s="70">
        <v>7</v>
      </c>
      <c r="E601" s="70">
        <v>2008</v>
      </c>
      <c r="F601" s="70" t="s">
        <v>792</v>
      </c>
      <c r="G601" s="70" t="s">
        <v>2365</v>
      </c>
      <c r="H601" s="70" t="s">
        <v>2366</v>
      </c>
      <c r="I601" s="148"/>
      <c r="J601" s="71">
        <v>143.47275710744231</v>
      </c>
      <c r="K601" s="71">
        <v>4.2396387605088526</v>
      </c>
      <c r="L601" s="71">
        <v>0.23574977184836879</v>
      </c>
      <c r="M601" s="71">
        <v>100.6693183210224</v>
      </c>
      <c r="N601" s="71">
        <v>109.6078773866596</v>
      </c>
      <c r="O601" s="71">
        <v>80.94383657217881</v>
      </c>
      <c r="P601" s="71">
        <v>50.879300916711912</v>
      </c>
      <c r="Q601" s="71">
        <v>4.8714699200105702</v>
      </c>
      <c r="R601" s="71">
        <v>0</v>
      </c>
      <c r="S601" s="71">
        <v>6.4892474242555398</v>
      </c>
      <c r="T601" s="72"/>
      <c r="U601" s="71">
        <v>18547131</v>
      </c>
      <c r="V601" s="71">
        <v>2482</v>
      </c>
      <c r="W601" s="71">
        <v>3</v>
      </c>
      <c r="X601" s="71">
        <v>22301</v>
      </c>
      <c r="Y601" s="71">
        <v>31350</v>
      </c>
      <c r="Z601" s="71">
        <v>41456</v>
      </c>
      <c r="AA601" s="71">
        <v>9975</v>
      </c>
      <c r="AB601" s="71">
        <v>79603</v>
      </c>
      <c r="AC601" s="71">
        <v>0</v>
      </c>
      <c r="AD601" s="71">
        <v>6.4892474242555398</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2371</v>
      </c>
      <c r="B602" s="70">
        <v>108</v>
      </c>
      <c r="C602" s="70">
        <v>6</v>
      </c>
      <c r="D602" s="70">
        <v>7</v>
      </c>
      <c r="E602" s="70">
        <v>2009</v>
      </c>
      <c r="F602" s="70" t="s">
        <v>176</v>
      </c>
      <c r="G602" s="70" t="s">
        <v>2365</v>
      </c>
      <c r="H602" s="70" t="s">
        <v>2366</v>
      </c>
      <c r="I602" s="148"/>
      <c r="J602" s="71">
        <v>205.9689673707602</v>
      </c>
      <c r="K602" s="71">
        <v>4.5066508841711688</v>
      </c>
      <c r="L602" s="71">
        <v>0.18500648509542231</v>
      </c>
      <c r="M602" s="71">
        <v>100.5811183569176</v>
      </c>
      <c r="N602" s="71">
        <v>107.13332343858541</v>
      </c>
      <c r="O602" s="71">
        <v>83.349088574743348</v>
      </c>
      <c r="P602" s="71">
        <v>48.526918331127433</v>
      </c>
      <c r="Q602" s="71">
        <v>4.6728247590728298</v>
      </c>
      <c r="R602" s="71">
        <v>0</v>
      </c>
      <c r="S602" s="71">
        <v>6.0826626370451251</v>
      </c>
      <c r="T602" s="72"/>
      <c r="U602" s="71">
        <v>20932304</v>
      </c>
      <c r="V602" s="71">
        <v>2772</v>
      </c>
      <c r="W602" s="71">
        <v>4</v>
      </c>
      <c r="X602" s="71">
        <v>23572</v>
      </c>
      <c r="Y602" s="71">
        <v>31656</v>
      </c>
      <c r="Z602" s="71">
        <v>42135</v>
      </c>
      <c r="AA602" s="71">
        <v>9767</v>
      </c>
      <c r="AB602" s="71">
        <v>80155</v>
      </c>
      <c r="AC602" s="71">
        <v>0</v>
      </c>
      <c r="AD602" s="71">
        <v>6.0826626370451251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41.96</v>
      </c>
      <c r="BK602" s="71">
        <v>0</v>
      </c>
      <c r="BL602" s="71">
        <v>13.389999999999999</v>
      </c>
      <c r="BM602" s="71">
        <v>0</v>
      </c>
      <c r="BN602" s="72"/>
      <c r="BO602" s="71">
        <v>0</v>
      </c>
      <c r="BP602" s="71">
        <v>0</v>
      </c>
      <c r="BQ602" s="71">
        <v>6</v>
      </c>
      <c r="BR602" s="71">
        <v>0</v>
      </c>
      <c r="BS602" s="71">
        <v>2</v>
      </c>
      <c r="BT602" s="71">
        <v>0</v>
      </c>
      <c r="BU602"/>
      <c r="BV602" s="70">
        <v>55.35</v>
      </c>
      <c r="BW602" s="70">
        <v>0</v>
      </c>
      <c r="BX602" s="70">
        <v>0</v>
      </c>
      <c r="BY602" s="70">
        <v>0</v>
      </c>
      <c r="BZ602" s="70">
        <v>0</v>
      </c>
      <c r="CA602" s="70">
        <v>0</v>
      </c>
      <c r="CB602" s="70">
        <v>0</v>
      </c>
      <c r="CC602" s="70">
        <v>0</v>
      </c>
      <c r="CD602" s="70">
        <v>0</v>
      </c>
    </row>
    <row r="603" spans="1:82">
      <c r="A603" s="70" t="s">
        <v>2372</v>
      </c>
      <c r="B603" s="70">
        <v>109</v>
      </c>
      <c r="C603" s="70">
        <v>7</v>
      </c>
      <c r="D603" s="70">
        <v>7</v>
      </c>
      <c r="E603" s="70">
        <v>2010</v>
      </c>
      <c r="F603" s="70" t="s">
        <v>177</v>
      </c>
      <c r="G603" s="70" t="s">
        <v>2365</v>
      </c>
      <c r="H603" s="70" t="s">
        <v>2366</v>
      </c>
      <c r="I603" s="148"/>
      <c r="J603" s="71">
        <v>186.09035190704259</v>
      </c>
      <c r="K603" s="71">
        <v>4.8081158298193243</v>
      </c>
      <c r="L603" s="71">
        <v>0.17452238448347149</v>
      </c>
      <c r="M603" s="71">
        <v>103.2586796832542</v>
      </c>
      <c r="N603" s="71">
        <v>118.5541911611262</v>
      </c>
      <c r="O603" s="71">
        <v>83.729512250477271</v>
      </c>
      <c r="P603" s="71">
        <v>50.157129635913627</v>
      </c>
      <c r="Q603" s="71">
        <v>4.89266966188754</v>
      </c>
      <c r="R603" s="71">
        <v>0</v>
      </c>
      <c r="S603" s="71">
        <v>0.1022046267569215</v>
      </c>
      <c r="T603" s="72"/>
      <c r="U603" s="71">
        <v>19160134</v>
      </c>
      <c r="V603" s="71">
        <v>2772</v>
      </c>
      <c r="W603" s="71">
        <v>4</v>
      </c>
      <c r="X603" s="71">
        <v>23572</v>
      </c>
      <c r="Y603" s="71">
        <v>31909</v>
      </c>
      <c r="Z603" s="71">
        <v>42524</v>
      </c>
      <c r="AA603" s="71">
        <v>9843</v>
      </c>
      <c r="AB603" s="71">
        <v>80420</v>
      </c>
      <c r="AC603" s="71">
        <v>0</v>
      </c>
      <c r="AD603" s="71">
        <v>0.1022046267569215</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42.704000000000001</v>
      </c>
      <c r="BK603" s="71">
        <v>0</v>
      </c>
      <c r="BL603" s="71">
        <v>2.78</v>
      </c>
      <c r="BM603" s="71">
        <v>0</v>
      </c>
      <c r="BN603" s="72"/>
      <c r="BO603" s="71">
        <v>0</v>
      </c>
      <c r="BP603" s="71">
        <v>0</v>
      </c>
      <c r="BQ603" s="71">
        <v>6</v>
      </c>
      <c r="BR603" s="71">
        <v>0</v>
      </c>
      <c r="BS603" s="71">
        <v>1</v>
      </c>
      <c r="BT603" s="71">
        <v>0</v>
      </c>
      <c r="BU603"/>
      <c r="BV603" s="70">
        <v>45.484000000000002</v>
      </c>
      <c r="BW603" s="70">
        <v>0</v>
      </c>
      <c r="BX603" s="70">
        <v>0</v>
      </c>
      <c r="BY603" s="70">
        <v>0</v>
      </c>
      <c r="BZ603" s="70">
        <v>0</v>
      </c>
      <c r="CA603" s="70">
        <v>0</v>
      </c>
      <c r="CB603" s="70">
        <v>0</v>
      </c>
      <c r="CC603" s="70">
        <v>0</v>
      </c>
      <c r="CD603" s="70">
        <v>0</v>
      </c>
    </row>
    <row r="604" spans="1:82">
      <c r="A604" s="70" t="s">
        <v>2373</v>
      </c>
      <c r="B604" s="70">
        <v>110</v>
      </c>
      <c r="C604" s="70">
        <v>8</v>
      </c>
      <c r="D604" s="70">
        <v>7</v>
      </c>
      <c r="E604" s="70">
        <v>2011</v>
      </c>
      <c r="F604" s="70" t="s">
        <v>178</v>
      </c>
      <c r="G604" s="70" t="s">
        <v>2365</v>
      </c>
      <c r="H604" s="70" t="s">
        <v>2366</v>
      </c>
      <c r="I604" s="148"/>
      <c r="J604" s="71">
        <v>184.66676132423049</v>
      </c>
      <c r="K604" s="71">
        <v>6.5292364751912304</v>
      </c>
      <c r="L604" s="71">
        <v>0.18122295785584289</v>
      </c>
      <c r="M604" s="71">
        <v>111.83152368556691</v>
      </c>
      <c r="N604" s="71">
        <v>121.21633197467141</v>
      </c>
      <c r="O604" s="71">
        <v>82.970544265871226</v>
      </c>
      <c r="P604" s="71">
        <v>48.915504742039673</v>
      </c>
      <c r="Q604" s="71">
        <v>5.6929721622371199</v>
      </c>
      <c r="R604" s="71">
        <v>0</v>
      </c>
      <c r="S604" s="71">
        <v>0</v>
      </c>
      <c r="T604" s="72"/>
      <c r="U604" s="71">
        <v>18720751</v>
      </c>
      <c r="V604" s="71">
        <v>2772</v>
      </c>
      <c r="W604" s="71">
        <v>4</v>
      </c>
      <c r="X604" s="71">
        <v>23572</v>
      </c>
      <c r="Y604" s="71">
        <v>32391</v>
      </c>
      <c r="Z604" s="71">
        <v>43054</v>
      </c>
      <c r="AA604" s="71">
        <v>9885</v>
      </c>
      <c r="AB604" s="71">
        <v>81123</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39.271999999999998</v>
      </c>
      <c r="BK604" s="71">
        <v>0</v>
      </c>
      <c r="BL604" s="71">
        <v>0</v>
      </c>
      <c r="BM604" s="71">
        <v>0</v>
      </c>
      <c r="BN604" s="72"/>
      <c r="BO604" s="71">
        <v>0</v>
      </c>
      <c r="BP604" s="71">
        <v>0</v>
      </c>
      <c r="BQ604" s="71">
        <v>5</v>
      </c>
      <c r="BR604" s="71">
        <v>0</v>
      </c>
      <c r="BS604" s="71">
        <v>0</v>
      </c>
      <c r="BT604" s="71">
        <v>0</v>
      </c>
      <c r="BU604"/>
      <c r="BV604" s="70">
        <v>39.271999999999998</v>
      </c>
      <c r="BW604" s="70">
        <v>0</v>
      </c>
      <c r="BX604" s="70">
        <v>0</v>
      </c>
      <c r="BY604" s="70">
        <v>0</v>
      </c>
      <c r="BZ604" s="70">
        <v>0</v>
      </c>
      <c r="CA604" s="70">
        <v>0</v>
      </c>
      <c r="CB604" s="70">
        <v>0</v>
      </c>
      <c r="CC604" s="70">
        <v>0</v>
      </c>
      <c r="CD604" s="70">
        <v>0</v>
      </c>
    </row>
    <row r="605" spans="1:82">
      <c r="A605" s="70" t="s">
        <v>2374</v>
      </c>
      <c r="B605" s="70">
        <v>111</v>
      </c>
      <c r="C605" s="70">
        <v>9</v>
      </c>
      <c r="D605" s="70">
        <v>7</v>
      </c>
      <c r="E605" s="70">
        <v>2012</v>
      </c>
      <c r="F605" s="70" t="s">
        <v>179</v>
      </c>
      <c r="G605" s="70" t="s">
        <v>2365</v>
      </c>
      <c r="H605" s="70" t="s">
        <v>2366</v>
      </c>
      <c r="I605" s="148"/>
      <c r="J605" s="71">
        <v>149.24213578855171</v>
      </c>
      <c r="K605" s="71">
        <v>5.8390860773003581</v>
      </c>
      <c r="L605" s="71">
        <v>0.17653237564137611</v>
      </c>
      <c r="M605" s="71">
        <v>118.1456153499411</v>
      </c>
      <c r="N605" s="71">
        <v>126.98820830638449</v>
      </c>
      <c r="O605" s="71">
        <v>83.292737251443668</v>
      </c>
      <c r="P605" s="71">
        <v>49.12911376019548</v>
      </c>
      <c r="Q605" s="71">
        <v>6.3255920739512197</v>
      </c>
      <c r="R605" s="71">
        <v>0</v>
      </c>
      <c r="S605" s="71">
        <v>0</v>
      </c>
      <c r="T605" s="72"/>
      <c r="U605" s="71">
        <v>16290886</v>
      </c>
      <c r="V605" s="71">
        <v>2772</v>
      </c>
      <c r="W605" s="71">
        <v>4</v>
      </c>
      <c r="X605" s="71">
        <v>23572</v>
      </c>
      <c r="Y605" s="71">
        <v>33568</v>
      </c>
      <c r="Z605" s="71">
        <v>43564</v>
      </c>
      <c r="AA605" s="71">
        <v>9872</v>
      </c>
      <c r="AB605" s="71">
        <v>82963</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34.341000000000001</v>
      </c>
      <c r="BK605" s="71">
        <v>0</v>
      </c>
      <c r="BL605" s="71">
        <v>9.8320000000000007</v>
      </c>
      <c r="BM605" s="71">
        <v>0</v>
      </c>
      <c r="BN605" s="72"/>
      <c r="BO605" s="71">
        <v>0</v>
      </c>
      <c r="BP605" s="71">
        <v>0</v>
      </c>
      <c r="BQ605" s="71">
        <v>4</v>
      </c>
      <c r="BR605" s="71">
        <v>0</v>
      </c>
      <c r="BS605" s="71">
        <v>1</v>
      </c>
      <c r="BT605" s="71">
        <v>0</v>
      </c>
      <c r="BU605"/>
      <c r="BV605" s="70">
        <v>44.173000000000002</v>
      </c>
      <c r="BW605" s="70">
        <v>0</v>
      </c>
      <c r="BX605" s="70">
        <v>0</v>
      </c>
      <c r="BY605" s="70">
        <v>0</v>
      </c>
      <c r="BZ605" s="70">
        <v>0</v>
      </c>
      <c r="CA605" s="70">
        <v>0</v>
      </c>
      <c r="CB605" s="70">
        <v>0</v>
      </c>
      <c r="CC605" s="70">
        <v>0</v>
      </c>
      <c r="CD605" s="70">
        <v>0</v>
      </c>
    </row>
    <row r="606" spans="1:82">
      <c r="A606" s="70" t="s">
        <v>2375</v>
      </c>
      <c r="B606" s="70">
        <v>112</v>
      </c>
      <c r="C606" s="70">
        <v>10</v>
      </c>
      <c r="D606" s="70">
        <v>7</v>
      </c>
      <c r="E606" s="70">
        <v>2013</v>
      </c>
      <c r="F606" s="70" t="s">
        <v>180</v>
      </c>
      <c r="G606" s="70" t="s">
        <v>2365</v>
      </c>
      <c r="H606" s="70" t="s">
        <v>2366</v>
      </c>
      <c r="I606" s="148"/>
      <c r="J606" s="71">
        <v>179.94409872004269</v>
      </c>
      <c r="K606" s="71">
        <v>4.9619443880247376</v>
      </c>
      <c r="L606" s="71">
        <v>0.16288966234692129</v>
      </c>
      <c r="M606" s="71">
        <v>117.6217087490901</v>
      </c>
      <c r="N606" s="71">
        <v>115.99597529643761</v>
      </c>
      <c r="O606" s="71">
        <v>81.116479635918537</v>
      </c>
      <c r="P606" s="71">
        <v>50.133472299989258</v>
      </c>
      <c r="Q606" s="71">
        <v>6.4476851078510196</v>
      </c>
      <c r="R606" s="71">
        <v>0</v>
      </c>
      <c r="S606" s="71">
        <v>0</v>
      </c>
      <c r="T606" s="72"/>
      <c r="U606" s="71">
        <v>20260931</v>
      </c>
      <c r="V606" s="71">
        <v>2772</v>
      </c>
      <c r="W606" s="71">
        <v>4</v>
      </c>
      <c r="X606" s="71">
        <v>23572</v>
      </c>
      <c r="Y606" s="71">
        <v>33932</v>
      </c>
      <c r="Z606" s="71">
        <v>44320</v>
      </c>
      <c r="AA606" s="71">
        <v>10036</v>
      </c>
      <c r="AB606" s="71">
        <v>83352</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31.376000000000001</v>
      </c>
      <c r="BK606" s="71">
        <v>0</v>
      </c>
      <c r="BL606" s="71">
        <v>9.8859999999999992</v>
      </c>
      <c r="BM606" s="71">
        <v>0</v>
      </c>
      <c r="BN606" s="72"/>
      <c r="BO606" s="71">
        <v>0</v>
      </c>
      <c r="BP606" s="71">
        <v>0</v>
      </c>
      <c r="BQ606" s="71">
        <v>4</v>
      </c>
      <c r="BR606" s="71">
        <v>0</v>
      </c>
      <c r="BS606" s="71">
        <v>1</v>
      </c>
      <c r="BT606" s="71">
        <v>0</v>
      </c>
      <c r="BU606"/>
      <c r="BV606" s="70">
        <v>41.262</v>
      </c>
      <c r="BW606" s="70">
        <v>0</v>
      </c>
      <c r="BX606" s="70">
        <v>0</v>
      </c>
      <c r="BY606" s="70">
        <v>0</v>
      </c>
      <c r="BZ606" s="70">
        <v>0</v>
      </c>
      <c r="CA606" s="70">
        <v>0</v>
      </c>
      <c r="CB606" s="70">
        <v>0</v>
      </c>
      <c r="CC606" s="70">
        <v>0</v>
      </c>
      <c r="CD606" s="70">
        <v>0</v>
      </c>
    </row>
    <row r="607" spans="1:82">
      <c r="A607" s="70" t="s">
        <v>2376</v>
      </c>
      <c r="B607" s="70">
        <v>113</v>
      </c>
      <c r="C607" s="70">
        <v>11</v>
      </c>
      <c r="D607" s="70">
        <v>7</v>
      </c>
      <c r="E607" s="70">
        <v>2014</v>
      </c>
      <c r="F607" s="70" t="s">
        <v>181</v>
      </c>
      <c r="G607" s="70" t="s">
        <v>2365</v>
      </c>
      <c r="H607" s="70" t="s">
        <v>2366</v>
      </c>
      <c r="I607" s="148"/>
      <c r="J607" s="71">
        <v>130.53212691622451</v>
      </c>
      <c r="K607" s="71">
        <v>4.6021699855657898</v>
      </c>
      <c r="L607" s="71">
        <v>0.47664091765345512</v>
      </c>
      <c r="M607" s="71">
        <v>115.80438945669</v>
      </c>
      <c r="N607" s="71">
        <v>113.3039558763399</v>
      </c>
      <c r="O607" s="71">
        <v>77.637795980553008</v>
      </c>
      <c r="P607" s="71">
        <v>50.9112553252033</v>
      </c>
      <c r="Q607" s="71">
        <v>6.22283321761617</v>
      </c>
      <c r="R607" s="71">
        <v>0</v>
      </c>
      <c r="S607" s="71">
        <v>0</v>
      </c>
      <c r="T607" s="72"/>
      <c r="U607" s="71">
        <v>16049021</v>
      </c>
      <c r="V607" s="71">
        <v>2227</v>
      </c>
      <c r="W607" s="71">
        <v>10</v>
      </c>
      <c r="X607" s="71">
        <v>24862</v>
      </c>
      <c r="Y607" s="71">
        <v>34565</v>
      </c>
      <c r="Z607" s="71">
        <v>44677</v>
      </c>
      <c r="AA607" s="71">
        <v>10139</v>
      </c>
      <c r="AB607" s="71">
        <v>83846</v>
      </c>
      <c r="AC607" s="71">
        <v>0</v>
      </c>
      <c r="AD607" s="71">
        <v>0</v>
      </c>
      <c r="AE607" s="72"/>
      <c r="AF607" s="71"/>
      <c r="AG607" s="71"/>
      <c r="AH607" s="71"/>
      <c r="AI607" s="71"/>
      <c r="AJ607" s="71"/>
      <c r="AK607" s="71"/>
      <c r="AL607" s="71"/>
      <c r="AM607" s="71"/>
      <c r="AN607" s="71"/>
      <c r="AO607" s="71"/>
      <c r="AP607" s="71"/>
      <c r="AQ607" s="72"/>
      <c r="AR607" s="71">
        <v>1504</v>
      </c>
      <c r="AS607" s="71">
        <v>190</v>
      </c>
      <c r="AT607" s="71">
        <v>0</v>
      </c>
      <c r="AU607" s="71">
        <v>0</v>
      </c>
      <c r="AV607" s="71">
        <v>0</v>
      </c>
      <c r="AW607" s="71">
        <v>0</v>
      </c>
      <c r="AX607" s="71"/>
      <c r="AY607" s="72"/>
      <c r="AZ607" s="71">
        <v>6255.1</v>
      </c>
      <c r="BA607" s="71">
        <v>4423.1000000000004</v>
      </c>
      <c r="BB607" s="71">
        <v>0</v>
      </c>
      <c r="BC607" s="71">
        <v>0</v>
      </c>
      <c r="BD607" s="71">
        <v>0</v>
      </c>
      <c r="BE607" s="71">
        <v>0</v>
      </c>
      <c r="BF607" s="71"/>
      <c r="BG607" s="72"/>
      <c r="BH607" s="71">
        <v>0</v>
      </c>
      <c r="BI607" s="71">
        <v>0</v>
      </c>
      <c r="BJ607" s="71">
        <v>42.670999999999999</v>
      </c>
      <c r="BK607" s="71">
        <v>0</v>
      </c>
      <c r="BL607" s="71">
        <v>9.2210000000000001</v>
      </c>
      <c r="BM607" s="71">
        <v>0</v>
      </c>
      <c r="BN607" s="72"/>
      <c r="BO607" s="71">
        <v>0</v>
      </c>
      <c r="BP607" s="71">
        <v>0</v>
      </c>
      <c r="BQ607" s="71">
        <v>6</v>
      </c>
      <c r="BR607" s="71">
        <v>0</v>
      </c>
      <c r="BS607" s="71">
        <v>1</v>
      </c>
      <c r="BT607" s="71">
        <v>0</v>
      </c>
      <c r="BU607"/>
      <c r="BV607" s="70">
        <v>51.892000000000003</v>
      </c>
      <c r="BW607" s="70">
        <v>0</v>
      </c>
      <c r="BX607" s="70">
        <v>0</v>
      </c>
      <c r="BY607" s="70">
        <v>0</v>
      </c>
      <c r="BZ607" s="70">
        <v>0</v>
      </c>
      <c r="CA607" s="70">
        <v>0</v>
      </c>
      <c r="CB607" s="70">
        <v>0</v>
      </c>
      <c r="CC607" s="70">
        <v>0</v>
      </c>
      <c r="CD607" s="70">
        <v>0</v>
      </c>
    </row>
    <row r="608" spans="1:82">
      <c r="A608" s="70" t="s">
        <v>2377</v>
      </c>
      <c r="B608" s="70">
        <v>114</v>
      </c>
      <c r="C608" s="70">
        <v>12</v>
      </c>
      <c r="D608" s="70">
        <v>7</v>
      </c>
      <c r="E608" s="70">
        <v>2015</v>
      </c>
      <c r="F608" s="70" t="s">
        <v>182</v>
      </c>
      <c r="G608" s="70" t="s">
        <v>2365</v>
      </c>
      <c r="H608" s="70" t="s">
        <v>2366</v>
      </c>
      <c r="I608" s="148"/>
      <c r="J608" s="71">
        <v>134.52336484565561</v>
      </c>
      <c r="K608" s="71">
        <v>4.4624537179729176</v>
      </c>
      <c r="L608" s="71">
        <v>0.56014151374978915</v>
      </c>
      <c r="M608" s="71">
        <v>110.3899920354558</v>
      </c>
      <c r="N608" s="71">
        <v>103.34311512705059</v>
      </c>
      <c r="O608" s="71">
        <v>77.276401023918481</v>
      </c>
      <c r="P608" s="71">
        <v>51.634918475439989</v>
      </c>
      <c r="Q608" s="71">
        <v>6.1344006014322403</v>
      </c>
      <c r="R608" s="71">
        <v>0</v>
      </c>
      <c r="S608" s="71">
        <v>0</v>
      </c>
      <c r="T608" s="72"/>
      <c r="U608" s="71">
        <v>18958252</v>
      </c>
      <c r="V608" s="71">
        <v>2227</v>
      </c>
      <c r="W608" s="71">
        <v>10</v>
      </c>
      <c r="X608" s="71">
        <v>24862</v>
      </c>
      <c r="Y608" s="71">
        <v>35058</v>
      </c>
      <c r="Z608" s="71">
        <v>44897</v>
      </c>
      <c r="AA608" s="71">
        <v>10275</v>
      </c>
      <c r="AB608" s="71">
        <v>84433</v>
      </c>
      <c r="AC608" s="71">
        <v>0</v>
      </c>
      <c r="AD608" s="71">
        <v>0</v>
      </c>
      <c r="AE608" s="72"/>
      <c r="AF608" s="71">
        <v>100036720.8516102</v>
      </c>
      <c r="AG608" s="71">
        <v>3702466.4782371419</v>
      </c>
      <c r="AH608" s="71">
        <v>113485.1034111309</v>
      </c>
      <c r="AI608" s="71">
        <v>149427761.24842611</v>
      </c>
      <c r="AJ608" s="71">
        <v>153430461.00262019</v>
      </c>
      <c r="AK608" s="71">
        <v>0</v>
      </c>
      <c r="AL608" s="71">
        <v>0</v>
      </c>
      <c r="AM608" s="71">
        <v>11571188.466886081</v>
      </c>
      <c r="AN608" s="71">
        <v>0</v>
      </c>
      <c r="AO608" s="71">
        <v>0</v>
      </c>
      <c r="AP608" s="71">
        <v>418282083.15119088</v>
      </c>
      <c r="AQ608" s="72"/>
      <c r="AR608" s="71">
        <v>1664</v>
      </c>
      <c r="AS608" s="71">
        <v>283</v>
      </c>
      <c r="AT608" s="71">
        <v>0</v>
      </c>
      <c r="AU608" s="71">
        <v>0</v>
      </c>
      <c r="AV608" s="71">
        <v>0</v>
      </c>
      <c r="AW608" s="71">
        <v>0</v>
      </c>
      <c r="AX608" s="71"/>
      <c r="AY608" s="72"/>
      <c r="AZ608" s="71">
        <v>7024.9</v>
      </c>
      <c r="BA608" s="71">
        <v>6790.9</v>
      </c>
      <c r="BB608" s="71">
        <v>0</v>
      </c>
      <c r="BC608" s="71">
        <v>0</v>
      </c>
      <c r="BD608" s="71">
        <v>0</v>
      </c>
      <c r="BE608" s="71">
        <v>0</v>
      </c>
      <c r="BF608" s="71"/>
      <c r="BG608" s="72"/>
      <c r="BH608" s="71">
        <v>0</v>
      </c>
      <c r="BI608" s="71">
        <v>0</v>
      </c>
      <c r="BJ608" s="71">
        <v>41.856000000000002</v>
      </c>
      <c r="BK608" s="71">
        <v>0</v>
      </c>
      <c r="BL608" s="71">
        <v>8.73</v>
      </c>
      <c r="BM608" s="71">
        <v>0</v>
      </c>
      <c r="BN608" s="72"/>
      <c r="BO608" s="71">
        <v>0</v>
      </c>
      <c r="BP608" s="71">
        <v>0</v>
      </c>
      <c r="BQ608" s="71">
        <v>6</v>
      </c>
      <c r="BR608" s="71">
        <v>0</v>
      </c>
      <c r="BS608" s="71">
        <v>1</v>
      </c>
      <c r="BT608" s="71">
        <v>0</v>
      </c>
      <c r="BU608"/>
      <c r="BV608" s="70">
        <v>50.585999999999999</v>
      </c>
      <c r="BW608" s="70">
        <v>0</v>
      </c>
      <c r="BX608" s="70">
        <v>0</v>
      </c>
      <c r="BY608" s="70">
        <v>0</v>
      </c>
      <c r="BZ608" s="70">
        <v>0</v>
      </c>
      <c r="CA608" s="70">
        <v>0</v>
      </c>
      <c r="CB608" s="70">
        <v>0</v>
      </c>
      <c r="CC608" s="70">
        <v>0</v>
      </c>
      <c r="CD608" s="70">
        <v>0</v>
      </c>
    </row>
    <row r="609" spans="1:82">
      <c r="A609" s="70" t="s">
        <v>2378</v>
      </c>
      <c r="B609" s="70">
        <v>115</v>
      </c>
      <c r="C609" s="70">
        <v>13</v>
      </c>
      <c r="D609" s="70">
        <v>7</v>
      </c>
      <c r="E609" s="70">
        <v>2016</v>
      </c>
      <c r="F609" s="70" t="s">
        <v>155</v>
      </c>
      <c r="G609" s="70" t="s">
        <v>2365</v>
      </c>
      <c r="H609" s="70" t="s">
        <v>2366</v>
      </c>
      <c r="I609" s="148"/>
      <c r="J609" s="71">
        <v>134.20757284621777</v>
      </c>
      <c r="K609" s="71">
        <v>4.4909635975455018</v>
      </c>
      <c r="L609" s="71">
        <v>0.59307288042209283</v>
      </c>
      <c r="M609" s="71">
        <v>95.768229551785012</v>
      </c>
      <c r="N609" s="71">
        <v>103.5145663948559</v>
      </c>
      <c r="O609" s="71">
        <v>77.468690486342282</v>
      </c>
      <c r="P609" s="71">
        <v>52.211825903416475</v>
      </c>
      <c r="Q609" s="71">
        <v>6.0214510063516942</v>
      </c>
      <c r="R609" s="71">
        <v>0</v>
      </c>
      <c r="S609" s="71">
        <v>0</v>
      </c>
      <c r="T609" s="72"/>
      <c r="U609" s="71">
        <v>17533146</v>
      </c>
      <c r="V609" s="71">
        <v>2227</v>
      </c>
      <c r="W609" s="71">
        <v>10</v>
      </c>
      <c r="X609" s="71">
        <v>24862</v>
      </c>
      <c r="Y609" s="71">
        <v>35646</v>
      </c>
      <c r="Z609" s="71">
        <v>45562</v>
      </c>
      <c r="AA609" s="71">
        <v>10746</v>
      </c>
      <c r="AB609" s="71">
        <v>85251</v>
      </c>
      <c r="AC609" s="71">
        <v>0</v>
      </c>
      <c r="AD609" s="71">
        <v>0</v>
      </c>
      <c r="AE609" s="72"/>
      <c r="AF609" s="71">
        <v>94494309.245003656</v>
      </c>
      <c r="AG609" s="71">
        <v>3516012.9994805688</v>
      </c>
      <c r="AH609" s="71">
        <v>91272.324964875283</v>
      </c>
      <c r="AI609" s="71">
        <v>148150497.7448045</v>
      </c>
      <c r="AJ609" s="71">
        <v>148404543.09844619</v>
      </c>
      <c r="AK609" s="71">
        <v>0</v>
      </c>
      <c r="AL609" s="71">
        <v>0</v>
      </c>
      <c r="AM609" s="71">
        <v>11692368.706984701</v>
      </c>
      <c r="AN609" s="71">
        <v>0</v>
      </c>
      <c r="AO609" s="71">
        <v>0</v>
      </c>
      <c r="AP609" s="71">
        <v>406349004.11968452</v>
      </c>
      <c r="AQ609" s="72"/>
      <c r="AR609" s="71">
        <v>1826</v>
      </c>
      <c r="AS609" s="71">
        <v>358</v>
      </c>
      <c r="AT609" s="71">
        <v>0</v>
      </c>
      <c r="AU609" s="71">
        <v>0</v>
      </c>
      <c r="AV609" s="71">
        <v>0</v>
      </c>
      <c r="AW609" s="71">
        <v>0</v>
      </c>
      <c r="AX609" s="71"/>
      <c r="AY609" s="72"/>
      <c r="AZ609" s="71">
        <v>7818.6</v>
      </c>
      <c r="BA609" s="71">
        <v>7676.4</v>
      </c>
      <c r="BB609" s="71">
        <v>0</v>
      </c>
      <c r="BC609" s="71">
        <v>0</v>
      </c>
      <c r="BD609" s="71">
        <v>0</v>
      </c>
      <c r="BE609" s="71">
        <v>0</v>
      </c>
      <c r="BF609" s="71"/>
      <c r="BG609" s="72"/>
      <c r="BH609" s="71">
        <v>0</v>
      </c>
      <c r="BI609" s="71">
        <v>0</v>
      </c>
      <c r="BJ609" s="71">
        <v>38.859000000000002</v>
      </c>
      <c r="BK609" s="71">
        <v>0</v>
      </c>
      <c r="BL609" s="71">
        <v>8.7100000000000009</v>
      </c>
      <c r="BM609" s="71">
        <v>0</v>
      </c>
      <c r="BN609" s="72"/>
      <c r="BO609" s="71">
        <v>0</v>
      </c>
      <c r="BP609" s="71">
        <v>0</v>
      </c>
      <c r="BQ609" s="71">
        <v>6</v>
      </c>
      <c r="BR609" s="71">
        <v>0</v>
      </c>
      <c r="BS609" s="71">
        <v>1</v>
      </c>
      <c r="BT609" s="71">
        <v>0</v>
      </c>
      <c r="BU609"/>
      <c r="BV609" s="70">
        <v>47.569000000000003</v>
      </c>
      <c r="BW609" s="70">
        <v>0</v>
      </c>
      <c r="BX609" s="70">
        <v>0</v>
      </c>
      <c r="BY609" s="70">
        <v>0</v>
      </c>
      <c r="BZ609" s="70">
        <v>0</v>
      </c>
      <c r="CA609" s="70">
        <v>0</v>
      </c>
      <c r="CB609" s="70">
        <v>0</v>
      </c>
      <c r="CC609" s="70">
        <v>0</v>
      </c>
      <c r="CD609" s="70">
        <v>0</v>
      </c>
    </row>
    <row r="610" spans="1:82">
      <c r="A610" s="70" t="s">
        <v>2379</v>
      </c>
      <c r="B610" s="70">
        <v>116</v>
      </c>
      <c r="C610" s="70">
        <v>14</v>
      </c>
      <c r="D610" s="70">
        <v>7</v>
      </c>
      <c r="E610" s="70">
        <v>2017</v>
      </c>
      <c r="F610" s="70" t="s">
        <v>156</v>
      </c>
      <c r="G610" s="70" t="s">
        <v>2365</v>
      </c>
      <c r="H610" s="70" t="s">
        <v>2366</v>
      </c>
      <c r="I610" s="148"/>
      <c r="J610" s="71">
        <v>135.01991808801361</v>
      </c>
      <c r="K610" s="71">
        <v>4.5850823144315562</v>
      </c>
      <c r="L610" s="71">
        <v>0.55171440598295995</v>
      </c>
      <c r="M610" s="71">
        <v>94.909075655721807</v>
      </c>
      <c r="N610" s="71">
        <v>107.17905307468331</v>
      </c>
      <c r="O610" s="71">
        <v>76.348425086953611</v>
      </c>
      <c r="P610" s="71">
        <v>53.112208265214406</v>
      </c>
      <c r="Q610" s="71">
        <v>5.8517009121956596</v>
      </c>
      <c r="R610" s="71">
        <v>0</v>
      </c>
      <c r="S610" s="71">
        <v>0</v>
      </c>
      <c r="T610" s="72"/>
      <c r="U610" s="71">
        <v>18794016</v>
      </c>
      <c r="V610" s="71">
        <v>2227</v>
      </c>
      <c r="W610" s="71">
        <v>10</v>
      </c>
      <c r="X610" s="71">
        <v>24862</v>
      </c>
      <c r="Y610" s="71">
        <v>36080</v>
      </c>
      <c r="Z610" s="71">
        <v>45648</v>
      </c>
      <c r="AA610" s="71">
        <v>11001</v>
      </c>
      <c r="AB610" s="71">
        <v>85673</v>
      </c>
      <c r="AC610" s="71">
        <v>0</v>
      </c>
      <c r="AD610" s="71">
        <v>0</v>
      </c>
      <c r="AE610" s="72"/>
      <c r="AF610" s="71">
        <v>101402585.85552721</v>
      </c>
      <c r="AG610" s="71">
        <v>3638952.746916688</v>
      </c>
      <c r="AH610" s="71">
        <v>116315.13079744441</v>
      </c>
      <c r="AI610" s="71">
        <v>150537399.8214553</v>
      </c>
      <c r="AJ610" s="71">
        <v>158593197.12084869</v>
      </c>
      <c r="AK610" s="71">
        <v>0</v>
      </c>
      <c r="AL610" s="71">
        <v>0</v>
      </c>
      <c r="AM610" s="71">
        <v>11768632.896615541</v>
      </c>
      <c r="AN610" s="71">
        <v>0</v>
      </c>
      <c r="AO610" s="71">
        <v>0</v>
      </c>
      <c r="AP610" s="71">
        <v>426057083.5721609</v>
      </c>
      <c r="AQ610" s="72"/>
      <c r="AR610" s="71">
        <v>2008</v>
      </c>
      <c r="AS610" s="71">
        <v>410</v>
      </c>
      <c r="AT610" s="71">
        <v>0</v>
      </c>
      <c r="AU610" s="71">
        <v>0</v>
      </c>
      <c r="AV610" s="71">
        <v>0</v>
      </c>
      <c r="AW610" s="71">
        <v>0</v>
      </c>
      <c r="AX610" s="71"/>
      <c r="AY610" s="72"/>
      <c r="AZ610" s="71">
        <v>8706.5999999999985</v>
      </c>
      <c r="BA610" s="71">
        <v>8398.5999999999967</v>
      </c>
      <c r="BB610" s="71">
        <v>0</v>
      </c>
      <c r="BC610" s="71">
        <v>0</v>
      </c>
      <c r="BD610" s="71">
        <v>0</v>
      </c>
      <c r="BE610" s="71">
        <v>0</v>
      </c>
      <c r="BF610" s="71"/>
      <c r="BG610" s="72"/>
      <c r="BH610" s="71">
        <v>0</v>
      </c>
      <c r="BI610" s="71">
        <v>0</v>
      </c>
      <c r="BJ610" s="71">
        <v>39.268000000000001</v>
      </c>
      <c r="BK610" s="71">
        <v>0</v>
      </c>
      <c r="BL610" s="71">
        <v>8.5950000000000006</v>
      </c>
      <c r="BM610" s="71">
        <v>0</v>
      </c>
      <c r="BN610" s="72"/>
      <c r="BO610" s="71">
        <v>0</v>
      </c>
      <c r="BP610" s="71">
        <v>0</v>
      </c>
      <c r="BQ610" s="71">
        <v>6</v>
      </c>
      <c r="BR610" s="71">
        <v>0</v>
      </c>
      <c r="BS610" s="71">
        <v>1</v>
      </c>
      <c r="BT610" s="71">
        <v>0</v>
      </c>
      <c r="BU610"/>
      <c r="BV610" s="70">
        <v>47.863</v>
      </c>
      <c r="BW610" s="70">
        <v>0</v>
      </c>
      <c r="BX610" s="70">
        <v>0</v>
      </c>
      <c r="BY610" s="70">
        <v>0</v>
      </c>
      <c r="BZ610" s="70">
        <v>0</v>
      </c>
      <c r="CA610" s="70">
        <v>0</v>
      </c>
      <c r="CB610" s="70">
        <v>0</v>
      </c>
      <c r="CC610" s="70">
        <v>0</v>
      </c>
      <c r="CD610" s="70">
        <v>0</v>
      </c>
    </row>
    <row r="611" spans="1:82">
      <c r="A611" s="70" t="s">
        <v>2380</v>
      </c>
      <c r="B611" s="70">
        <v>117</v>
      </c>
      <c r="C611" s="70">
        <v>15</v>
      </c>
      <c r="D611" s="70">
        <v>7</v>
      </c>
      <c r="E611" s="70">
        <v>2018</v>
      </c>
      <c r="F611" s="70" t="s">
        <v>183</v>
      </c>
      <c r="G611" s="70" t="s">
        <v>2365</v>
      </c>
      <c r="H611" s="70" t="s">
        <v>2366</v>
      </c>
      <c r="I611" s="148"/>
      <c r="J611" s="71">
        <v>132.33936226286153</v>
      </c>
      <c r="K611" s="71">
        <v>4.2806332421070659</v>
      </c>
      <c r="L611" s="71">
        <v>0.51377652412397179</v>
      </c>
      <c r="M611" s="71">
        <v>96.38565504580491</v>
      </c>
      <c r="N611" s="71">
        <v>98.239129170538547</v>
      </c>
      <c r="O611" s="71">
        <v>75.26028186085243</v>
      </c>
      <c r="P611" s="71">
        <v>52.674334555793145</v>
      </c>
      <c r="Q611" s="71">
        <v>5.4597517490371201</v>
      </c>
      <c r="R611" s="71">
        <v>0</v>
      </c>
      <c r="S611" s="71">
        <v>0</v>
      </c>
      <c r="T611" s="72"/>
      <c r="U611" s="71">
        <v>19223641</v>
      </c>
      <c r="V611" s="71">
        <v>2227</v>
      </c>
      <c r="W611" s="71">
        <v>10</v>
      </c>
      <c r="X611" s="71">
        <v>24862</v>
      </c>
      <c r="Y611" s="71">
        <v>36457</v>
      </c>
      <c r="Z611" s="71">
        <v>45859</v>
      </c>
      <c r="AA611" s="71">
        <v>11020</v>
      </c>
      <c r="AB611" s="71">
        <v>86142</v>
      </c>
      <c r="AC611" s="71">
        <v>0</v>
      </c>
      <c r="AD611" s="71">
        <v>0</v>
      </c>
      <c r="AE611" s="72"/>
      <c r="AF611" s="71">
        <v>99995952.283120483</v>
      </c>
      <c r="AG611" s="71">
        <v>3232857.0588213308</v>
      </c>
      <c r="AH611" s="71">
        <v>109692.4205942207</v>
      </c>
      <c r="AI611" s="71">
        <v>145250550.99045151</v>
      </c>
      <c r="AJ611" s="71">
        <v>143557779.2761375</v>
      </c>
      <c r="AK611" s="71">
        <v>0</v>
      </c>
      <c r="AL611" s="71">
        <v>0</v>
      </c>
      <c r="AM611" s="71">
        <v>11857541.978922861</v>
      </c>
      <c r="AN611" s="71">
        <v>0</v>
      </c>
      <c r="AO611" s="71">
        <v>0</v>
      </c>
      <c r="AP611" s="71">
        <v>404004374.00804794</v>
      </c>
      <c r="AQ611" s="72"/>
      <c r="AR611" s="71">
        <v>2161</v>
      </c>
      <c r="AS611" s="71">
        <v>466</v>
      </c>
      <c r="AT611" s="71">
        <v>0</v>
      </c>
      <c r="AU611" s="71">
        <v>0</v>
      </c>
      <c r="AV611" s="71">
        <v>0</v>
      </c>
      <c r="AW611" s="71">
        <v>0</v>
      </c>
      <c r="AX611" s="71"/>
      <c r="AY611" s="72"/>
      <c r="AZ611" s="71">
        <v>9457.4</v>
      </c>
      <c r="BA611" s="71">
        <v>9123</v>
      </c>
      <c r="BB611" s="71">
        <v>0</v>
      </c>
      <c r="BC611" s="71">
        <v>0</v>
      </c>
      <c r="BD611" s="71">
        <v>0</v>
      </c>
      <c r="BE611" s="71">
        <v>0</v>
      </c>
      <c r="BF611" s="71"/>
      <c r="BG611" s="72"/>
      <c r="BH611" s="71">
        <v>0</v>
      </c>
      <c r="BI611" s="71">
        <v>0</v>
      </c>
      <c r="BJ611" s="71">
        <v>39.545000000000002</v>
      </c>
      <c r="BK611" s="71">
        <v>0</v>
      </c>
      <c r="BL611" s="71">
        <v>8.3140000000000001</v>
      </c>
      <c r="BM611" s="71">
        <v>0</v>
      </c>
      <c r="BN611" s="72"/>
      <c r="BO611" s="71">
        <v>0</v>
      </c>
      <c r="BP611" s="71">
        <v>0</v>
      </c>
      <c r="BQ611" s="71">
        <v>6</v>
      </c>
      <c r="BR611" s="71">
        <v>0</v>
      </c>
      <c r="BS611" s="71">
        <v>1</v>
      </c>
      <c r="BT611" s="71">
        <v>0</v>
      </c>
      <c r="BU611"/>
      <c r="BV611" s="70">
        <v>47.859000000000002</v>
      </c>
      <c r="BW611" s="70">
        <v>0</v>
      </c>
      <c r="BX611" s="70">
        <v>0</v>
      </c>
      <c r="BY611" s="70">
        <v>0</v>
      </c>
      <c r="BZ611" s="70">
        <v>0</v>
      </c>
      <c r="CA611" s="70">
        <v>0</v>
      </c>
      <c r="CB611" s="70">
        <v>0</v>
      </c>
      <c r="CC611" s="70">
        <v>0</v>
      </c>
      <c r="CD611" s="70">
        <v>0</v>
      </c>
    </row>
    <row r="612" spans="1:82">
      <c r="A612" s="70" t="s">
        <v>2381</v>
      </c>
      <c r="B612" s="70">
        <v>118</v>
      </c>
      <c r="C612" s="70">
        <v>16</v>
      </c>
      <c r="D612" s="70">
        <v>7</v>
      </c>
      <c r="E612" s="70">
        <v>2019</v>
      </c>
      <c r="F612" s="70" t="s">
        <v>158</v>
      </c>
      <c r="G612" s="70" t="s">
        <v>2365</v>
      </c>
      <c r="H612" s="70" t="s">
        <v>2366</v>
      </c>
      <c r="I612" s="148"/>
      <c r="J612" s="71">
        <v>119.62090038381741</v>
      </c>
      <c r="K612" s="71">
        <v>3.8406988142164824</v>
      </c>
      <c r="L612" s="71">
        <v>0.5165380728999851</v>
      </c>
      <c r="M612" s="71">
        <v>91.880374043984062</v>
      </c>
      <c r="N612" s="71">
        <v>96.654005304016366</v>
      </c>
      <c r="O612" s="71">
        <v>74.372230012662186</v>
      </c>
      <c r="P612" s="71">
        <v>52.007257903833889</v>
      </c>
      <c r="Q612" s="71">
        <v>5.3254068159863603</v>
      </c>
      <c r="R612" s="71">
        <v>0</v>
      </c>
      <c r="S612" s="71">
        <v>0</v>
      </c>
      <c r="T612" s="72"/>
      <c r="U612" s="71">
        <v>18183671</v>
      </c>
      <c r="V612" s="71">
        <v>2227</v>
      </c>
      <c r="W612" s="71">
        <v>10</v>
      </c>
      <c r="X612" s="71">
        <v>24862</v>
      </c>
      <c r="Y612" s="71">
        <v>36954</v>
      </c>
      <c r="Z612" s="71">
        <v>46562</v>
      </c>
      <c r="AA612" s="71">
        <v>10799</v>
      </c>
      <c r="AB612" s="71">
        <v>86297</v>
      </c>
      <c r="AC612" s="71">
        <v>0</v>
      </c>
      <c r="AD612" s="71">
        <v>0</v>
      </c>
      <c r="AE612" s="72"/>
      <c r="AF612" s="71">
        <v>91914430.4361123</v>
      </c>
      <c r="AG612" s="71">
        <v>3116874.9586754092</v>
      </c>
      <c r="AH612" s="71">
        <v>117818.56813660781</v>
      </c>
      <c r="AI612" s="71">
        <v>149952898.7886368</v>
      </c>
      <c r="AJ612" s="71">
        <v>157430292.0919427</v>
      </c>
      <c r="AK612" s="71">
        <v>0</v>
      </c>
      <c r="AL612" s="71">
        <v>0</v>
      </c>
      <c r="AM612" s="71">
        <v>11753001.756531818</v>
      </c>
      <c r="AN612" s="71">
        <v>0</v>
      </c>
      <c r="AO612" s="71">
        <v>0</v>
      </c>
      <c r="AP612" s="71">
        <v>414285316.60003567</v>
      </c>
      <c r="AQ612" s="72"/>
      <c r="AR612" s="71">
        <v>2351</v>
      </c>
      <c r="AS612" s="71">
        <v>499</v>
      </c>
      <c r="AT612" s="71">
        <v>0</v>
      </c>
      <c r="AU612" s="71">
        <v>0</v>
      </c>
      <c r="AV612" s="71">
        <v>0</v>
      </c>
      <c r="AW612" s="71">
        <v>0</v>
      </c>
      <c r="AX612" s="71"/>
      <c r="AY612" s="72"/>
      <c r="AZ612" s="71">
        <v>10376.499999999991</v>
      </c>
      <c r="BA612" s="71">
        <v>9579.9999999999909</v>
      </c>
      <c r="BB612" s="71">
        <v>0</v>
      </c>
      <c r="BC612" s="71">
        <v>0</v>
      </c>
      <c r="BD612" s="71">
        <v>0</v>
      </c>
      <c r="BE612" s="71">
        <v>0</v>
      </c>
      <c r="BF612" s="71"/>
      <c r="BG612" s="72"/>
      <c r="BH612" s="71">
        <v>0</v>
      </c>
      <c r="BI612" s="71">
        <v>0</v>
      </c>
      <c r="BJ612" s="71">
        <v>43.951999999999998</v>
      </c>
      <c r="BK612" s="71">
        <v>0</v>
      </c>
      <c r="BL612" s="71">
        <v>7.7919999999999998</v>
      </c>
      <c r="BM612" s="71">
        <v>0</v>
      </c>
      <c r="BN612" s="72"/>
      <c r="BO612" s="71">
        <v>0</v>
      </c>
      <c r="BP612" s="71">
        <v>0</v>
      </c>
      <c r="BQ612" s="71">
        <v>7</v>
      </c>
      <c r="BR612" s="71">
        <v>0</v>
      </c>
      <c r="BS612" s="71">
        <v>1</v>
      </c>
      <c r="BT612" s="71">
        <v>0</v>
      </c>
      <c r="BU612"/>
      <c r="BV612" s="70">
        <v>51.744</v>
      </c>
      <c r="BW612" s="70">
        <v>0</v>
      </c>
      <c r="BX612" s="70">
        <v>0</v>
      </c>
      <c r="BY612" s="70">
        <v>0</v>
      </c>
      <c r="BZ612" s="70">
        <v>0</v>
      </c>
      <c r="CA612" s="70">
        <v>0</v>
      </c>
      <c r="CB612" s="70">
        <v>0</v>
      </c>
      <c r="CC612" s="70">
        <v>0</v>
      </c>
      <c r="CD612" s="70">
        <v>0</v>
      </c>
    </row>
    <row r="613" spans="1:82">
      <c r="A613" s="70" t="s">
        <v>2382</v>
      </c>
      <c r="B613" s="70">
        <v>119</v>
      </c>
      <c r="C613" s="70">
        <v>17</v>
      </c>
      <c r="D613" s="70">
        <v>7</v>
      </c>
      <c r="E613" s="70">
        <v>2020</v>
      </c>
      <c r="F613" s="70" t="s">
        <v>159</v>
      </c>
      <c r="G613" s="70" t="s">
        <v>2365</v>
      </c>
      <c r="H613" s="70" t="s">
        <v>2366</v>
      </c>
      <c r="I613" s="148"/>
      <c r="J613" s="71">
        <v>131.83511127540461</v>
      </c>
      <c r="K613" s="71">
        <v>4.3599198513438768</v>
      </c>
      <c r="L613" s="71">
        <v>1.0737658200479134</v>
      </c>
      <c r="M613" s="71">
        <v>79.362245464760591</v>
      </c>
      <c r="N613" s="71">
        <v>96.852312365498562</v>
      </c>
      <c r="O613" s="71">
        <v>64.967466144573862</v>
      </c>
      <c r="P613" s="71">
        <v>48.71687719377595</v>
      </c>
      <c r="Q613" s="71">
        <v>5.0880156257097902</v>
      </c>
      <c r="R613" s="71">
        <v>0</v>
      </c>
      <c r="S613" s="71">
        <v>0</v>
      </c>
      <c r="T613" s="72"/>
      <c r="U613" s="71">
        <v>19645010</v>
      </c>
      <c r="V613" s="71">
        <v>2357</v>
      </c>
      <c r="W613" s="71">
        <v>23</v>
      </c>
      <c r="X613" s="71">
        <v>24259</v>
      </c>
      <c r="Y613" s="71">
        <v>37391</v>
      </c>
      <c r="Z613" s="71">
        <v>46424</v>
      </c>
      <c r="AA613" s="71">
        <v>10752</v>
      </c>
      <c r="AB613" s="71">
        <v>86295</v>
      </c>
      <c r="AC613" s="71">
        <v>0</v>
      </c>
      <c r="AD613" s="71">
        <v>0</v>
      </c>
      <c r="AE613" s="72"/>
      <c r="AF613" s="71">
        <v>102768097.52524459</v>
      </c>
      <c r="AG613" s="71">
        <v>3362633.3143331287</v>
      </c>
      <c r="AH613" s="71">
        <v>258043.83834351168</v>
      </c>
      <c r="AI613" s="71">
        <v>135109231.31952125</v>
      </c>
      <c r="AJ613" s="71">
        <v>164171488.627891</v>
      </c>
      <c r="AK613" s="71"/>
      <c r="AL613" s="71"/>
      <c r="AM613" s="71">
        <v>11262456.257446848</v>
      </c>
      <c r="AN613" s="71"/>
      <c r="AO613" s="71"/>
      <c r="AP613" s="71">
        <v>416931950.88278031</v>
      </c>
      <c r="AQ613" s="72"/>
      <c r="AR613" s="71">
        <v>2498</v>
      </c>
      <c r="AS613" s="71">
        <v>511</v>
      </c>
      <c r="AT613" s="71">
        <v>0</v>
      </c>
      <c r="AU613" s="71">
        <v>0</v>
      </c>
      <c r="AV613" s="71">
        <v>0</v>
      </c>
      <c r="AW613" s="71">
        <v>1</v>
      </c>
      <c r="AX613" s="71"/>
      <c r="AY613" s="72"/>
      <c r="AZ613" s="71">
        <v>11133.799999999979</v>
      </c>
      <c r="BA613" s="71">
        <v>9760.6000000000058</v>
      </c>
      <c r="BB613" s="71">
        <v>0</v>
      </c>
      <c r="BC613" s="71">
        <v>0</v>
      </c>
      <c r="BD613" s="71">
        <v>0</v>
      </c>
      <c r="BE613" s="71">
        <v>13420.655000000001</v>
      </c>
      <c r="BF613" s="71"/>
      <c r="BG613" s="72"/>
      <c r="BH613" s="71">
        <v>0</v>
      </c>
      <c r="BI613" s="71">
        <v>0</v>
      </c>
      <c r="BJ613" s="71">
        <v>39.743000000000002</v>
      </c>
      <c r="BK613" s="71">
        <v>0</v>
      </c>
      <c r="BL613" s="71">
        <v>13.455</v>
      </c>
      <c r="BM613" s="71">
        <v>0</v>
      </c>
      <c r="BN613" s="72"/>
      <c r="BO613" s="71">
        <v>0</v>
      </c>
      <c r="BP613" s="71">
        <v>0</v>
      </c>
      <c r="BQ613" s="71">
        <v>7</v>
      </c>
      <c r="BR613" s="71">
        <v>0</v>
      </c>
      <c r="BS613" s="71">
        <v>2</v>
      </c>
      <c r="BT613" s="71">
        <v>0</v>
      </c>
      <c r="BU613"/>
      <c r="BV613" s="70">
        <v>53.198</v>
      </c>
      <c r="BW613" s="70">
        <v>0</v>
      </c>
      <c r="BX613" s="70">
        <v>0</v>
      </c>
      <c r="BY613" s="70">
        <v>0</v>
      </c>
      <c r="BZ613" s="70">
        <v>0</v>
      </c>
      <c r="CA613" s="70">
        <v>0</v>
      </c>
      <c r="CB613" s="70">
        <v>0</v>
      </c>
      <c r="CC613" s="70">
        <v>0</v>
      </c>
      <c r="CD613" s="70">
        <v>0</v>
      </c>
    </row>
    <row r="614" spans="1:82">
      <c r="A614" s="70" t="s">
        <v>2383</v>
      </c>
      <c r="B614" s="70">
        <v>119</v>
      </c>
      <c r="C614" s="70">
        <v>18</v>
      </c>
      <c r="D614" s="70">
        <v>7</v>
      </c>
      <c r="E614" s="70">
        <v>2021</v>
      </c>
      <c r="F614" s="70" t="s">
        <v>160</v>
      </c>
      <c r="G614" s="70" t="s">
        <v>2365</v>
      </c>
      <c r="H614" s="70" t="s">
        <v>2366</v>
      </c>
      <c r="I614" s="148"/>
      <c r="J614" s="71">
        <v>128.73562296720644</v>
      </c>
      <c r="K614" s="71">
        <v>4.9402392826395225</v>
      </c>
      <c r="L614" s="71">
        <v>1.0237617097271086</v>
      </c>
      <c r="M614" s="71">
        <v>89.821905475128574</v>
      </c>
      <c r="N614" s="71">
        <v>95.90408523665657</v>
      </c>
      <c r="O614" s="71">
        <v>63.140006557656726</v>
      </c>
      <c r="P614" s="71">
        <v>50.313492014827403</v>
      </c>
      <c r="Q614" s="71">
        <v>5.0337276900551498</v>
      </c>
      <c r="R614" s="71">
        <v>0</v>
      </c>
      <c r="S614" s="71">
        <v>0</v>
      </c>
      <c r="T614" s="72"/>
      <c r="U614" s="71">
        <v>20202640</v>
      </c>
      <c r="V614" s="71">
        <v>2357</v>
      </c>
      <c r="W614" s="71">
        <v>23</v>
      </c>
      <c r="X614" s="71">
        <v>24259</v>
      </c>
      <c r="Y614" s="71">
        <v>37640</v>
      </c>
      <c r="Z614" s="71">
        <v>46456</v>
      </c>
      <c r="AA614" s="71">
        <v>10828</v>
      </c>
      <c r="AB614" s="71">
        <v>86213</v>
      </c>
      <c r="AC614" s="71">
        <v>0</v>
      </c>
      <c r="AD614" s="71">
        <v>0</v>
      </c>
      <c r="AE614" s="72"/>
      <c r="AF614" s="71">
        <v>99115872.682319462</v>
      </c>
      <c r="AG614" s="71">
        <v>3744520.0078507331</v>
      </c>
      <c r="AH614" s="71">
        <v>237412.47918311815</v>
      </c>
      <c r="AI614" s="71">
        <v>144168674.90319735</v>
      </c>
      <c r="AJ614" s="71">
        <v>150829338.32272279</v>
      </c>
      <c r="AK614" s="71">
        <v>0</v>
      </c>
      <c r="AL614" s="71">
        <v>0</v>
      </c>
      <c r="AM614" s="71">
        <v>11316653.559574114</v>
      </c>
      <c r="AN614" s="71">
        <v>0</v>
      </c>
      <c r="AO614" s="71">
        <v>0</v>
      </c>
      <c r="AP614" s="71">
        <v>409412471.95484757</v>
      </c>
      <c r="AQ614" s="72"/>
      <c r="AR614" s="71">
        <v>2655</v>
      </c>
      <c r="AS614" s="71">
        <v>513</v>
      </c>
      <c r="AT614" s="71">
        <v>0</v>
      </c>
      <c r="AU614" s="71">
        <v>0</v>
      </c>
      <c r="AV614" s="71">
        <v>0</v>
      </c>
      <c r="AW614" s="71">
        <v>1</v>
      </c>
      <c r="AX614" s="71"/>
      <c r="AY614" s="72"/>
      <c r="AZ614" s="71">
        <v>12001.39999999998</v>
      </c>
      <c r="BA614" s="71">
        <v>10210.400000000011</v>
      </c>
      <c r="BB614" s="71">
        <v>0</v>
      </c>
      <c r="BC614" s="71">
        <v>0</v>
      </c>
      <c r="BD614" s="71">
        <v>0</v>
      </c>
      <c r="BE614" s="71">
        <v>13420.655000000001</v>
      </c>
      <c r="BF614" s="71"/>
      <c r="BG614" s="72"/>
      <c r="BH614" s="71">
        <v>0</v>
      </c>
      <c r="BI614" s="71">
        <v>0</v>
      </c>
      <c r="BJ614" s="71">
        <v>35.811999999999998</v>
      </c>
      <c r="BK614" s="71">
        <v>0</v>
      </c>
      <c r="BL614" s="71">
        <v>64.058999999999997</v>
      </c>
      <c r="BM614" s="71">
        <v>0</v>
      </c>
      <c r="BN614" s="72"/>
      <c r="BO614" s="71">
        <v>0</v>
      </c>
      <c r="BP614" s="71">
        <v>0</v>
      </c>
      <c r="BQ614" s="71">
        <v>7</v>
      </c>
      <c r="BR614" s="71">
        <v>0</v>
      </c>
      <c r="BS614" s="71">
        <v>2</v>
      </c>
      <c r="BT614" s="71">
        <v>0</v>
      </c>
      <c r="BU614"/>
      <c r="BV614" s="70">
        <v>48.064</v>
      </c>
      <c r="BW614" s="70">
        <v>0</v>
      </c>
      <c r="BX614" s="70">
        <v>51.807000000000002</v>
      </c>
      <c r="BY614" s="70">
        <v>0</v>
      </c>
      <c r="BZ614" s="70">
        <v>0</v>
      </c>
      <c r="CA614" s="70">
        <v>0</v>
      </c>
      <c r="CB614" s="70">
        <v>0</v>
      </c>
      <c r="CC614" s="70">
        <v>0</v>
      </c>
      <c r="CD614" s="70">
        <v>0</v>
      </c>
    </row>
    <row r="615" spans="1:82">
      <c r="A615" s="70" t="s">
        <v>2384</v>
      </c>
      <c r="B615" s="70">
        <v>119</v>
      </c>
      <c r="C615" s="70">
        <v>19</v>
      </c>
      <c r="D615" s="70">
        <v>7</v>
      </c>
      <c r="E615" s="70">
        <v>2022</v>
      </c>
      <c r="F615" s="70" t="s">
        <v>161</v>
      </c>
      <c r="G615" s="1064" t="s">
        <v>2365</v>
      </c>
      <c r="H615" s="70" t="s">
        <v>2366</v>
      </c>
      <c r="I615" s="148"/>
      <c r="J615" s="71">
        <v>105.3354746240048</v>
      </c>
      <c r="K615" s="71">
        <v>4.4494134874119684</v>
      </c>
      <c r="L615" s="71">
        <v>0.95780378151083168</v>
      </c>
      <c r="M615" s="71">
        <v>84.831425008369322</v>
      </c>
      <c r="N615" s="71">
        <v>95.606324346186895</v>
      </c>
      <c r="O615" s="71">
        <v>66.964879908815817</v>
      </c>
      <c r="P615" s="71">
        <v>50.262842003639612</v>
      </c>
      <c r="Q615" s="71">
        <v>5.0787601829286668</v>
      </c>
      <c r="R615" s="71">
        <v>0</v>
      </c>
      <c r="S615" s="71">
        <v>0</v>
      </c>
      <c r="T615" s="72"/>
      <c r="U615" s="71">
        <v>20015076</v>
      </c>
      <c r="V615" s="71">
        <v>2357</v>
      </c>
      <c r="W615" s="71">
        <v>23</v>
      </c>
      <c r="X615" s="71">
        <v>24259</v>
      </c>
      <c r="Y615" s="71">
        <v>38046</v>
      </c>
      <c r="Z615" s="71">
        <v>46812</v>
      </c>
      <c r="AA615" s="71">
        <v>10982</v>
      </c>
      <c r="AB615" s="71">
        <v>86271</v>
      </c>
      <c r="AC615" s="71">
        <v>0</v>
      </c>
      <c r="AD615" s="71">
        <v>0</v>
      </c>
      <c r="AE615" s="72"/>
      <c r="AF615" s="71">
        <v>83449173.053371206</v>
      </c>
      <c r="AG615" s="71">
        <v>3598943.3391014105</v>
      </c>
      <c r="AH615" s="71">
        <v>260949.52865598886</v>
      </c>
      <c r="AI615" s="71">
        <v>141001271.61071673</v>
      </c>
      <c r="AJ615" s="71">
        <v>157630793.26625502</v>
      </c>
      <c r="AK615" s="71">
        <v>0</v>
      </c>
      <c r="AL615" s="71">
        <v>0</v>
      </c>
      <c r="AM615" s="71">
        <v>11139940.815796267</v>
      </c>
      <c r="AN615" s="71">
        <v>0</v>
      </c>
      <c r="AO615" s="71">
        <v>0</v>
      </c>
      <c r="AP615" s="71">
        <v>397081071.61389661</v>
      </c>
      <c r="AQ615" s="72"/>
      <c r="AR615" s="71">
        <v>2869</v>
      </c>
      <c r="AS615" s="71">
        <v>517</v>
      </c>
      <c r="AT615" s="71">
        <v>0</v>
      </c>
      <c r="AU615" s="71">
        <v>0</v>
      </c>
      <c r="AV615" s="71">
        <v>0</v>
      </c>
      <c r="AW615" s="71">
        <v>1</v>
      </c>
      <c r="AX615" s="71"/>
      <c r="AY615" s="72"/>
      <c r="AZ615" s="71">
        <v>13148.399999999974</v>
      </c>
      <c r="BA615" s="71">
        <v>10391.400000000003</v>
      </c>
      <c r="BB615" s="71">
        <v>0</v>
      </c>
      <c r="BC615" s="71">
        <v>0</v>
      </c>
      <c r="BD615" s="71">
        <v>0</v>
      </c>
      <c r="BE615" s="71">
        <v>13420.655000000001</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2385</v>
      </c>
      <c r="B616" s="70">
        <v>119</v>
      </c>
      <c r="C616" s="70">
        <v>20</v>
      </c>
      <c r="D616" s="70">
        <v>7</v>
      </c>
      <c r="E616" s="70">
        <v>2023</v>
      </c>
      <c r="F616" s="70" t="s">
        <v>1539</v>
      </c>
      <c r="G616" s="1064" t="s">
        <v>2365</v>
      </c>
      <c r="H616" s="70" t="s">
        <v>2366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3091</v>
      </c>
      <c r="AS616" s="71">
        <v>522</v>
      </c>
      <c r="AT616" s="71">
        <v>0</v>
      </c>
      <c r="AU616" s="71">
        <v>0</v>
      </c>
      <c r="AV616" s="71">
        <v>0</v>
      </c>
      <c r="AW616" s="71">
        <v>1</v>
      </c>
      <c r="AX616" s="71"/>
      <c r="AY616" s="72"/>
      <c r="AZ616" s="71">
        <v>14176.599999999955</v>
      </c>
      <c r="BA616" s="71">
        <v>10460.800000000005</v>
      </c>
      <c r="BB616" s="71">
        <v>0</v>
      </c>
      <c r="BC616" s="71">
        <v>0</v>
      </c>
      <c r="BD616" s="71">
        <v>0</v>
      </c>
      <c r="BE616" s="71">
        <v>15214.366</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2386</v>
      </c>
      <c r="B617" s="70">
        <v>119</v>
      </c>
      <c r="C617" s="70">
        <v>21</v>
      </c>
      <c r="D617" s="70">
        <v>7</v>
      </c>
      <c r="E617" s="70">
        <v>2024</v>
      </c>
      <c r="F617" s="70" t="s">
        <v>1554</v>
      </c>
      <c r="G617" s="70" t="s">
        <v>2365</v>
      </c>
      <c r="H617" s="70" t="s">
        <v>2366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2395</v>
      </c>
      <c r="B618" s="70">
        <v>511</v>
      </c>
      <c r="C618" s="70">
        <v>1</v>
      </c>
      <c r="D618" s="70">
        <v>31</v>
      </c>
      <c r="E618" s="70">
        <v>1990</v>
      </c>
      <c r="F618" s="70" t="s">
        <v>787</v>
      </c>
      <c r="G618" s="70" t="s">
        <v>2396</v>
      </c>
      <c r="H618" s="70" t="s">
        <v>2397</v>
      </c>
      <c r="I618" s="148"/>
      <c r="J618" s="71">
        <v>3674.6869628276372</v>
      </c>
      <c r="K618" s="71">
        <v>201.456141259905</v>
      </c>
      <c r="L618" s="71">
        <v>117.88869029858461</v>
      </c>
      <c r="M618" s="71">
        <v>2114.9852207315989</v>
      </c>
      <c r="N618" s="71">
        <v>2025.411031791125</v>
      </c>
      <c r="O618" s="71">
        <v>1707.510412871128</v>
      </c>
      <c r="P618" s="71">
        <v>1525.766367540863</v>
      </c>
      <c r="Q618" s="71">
        <v>160.283477737281</v>
      </c>
      <c r="R618" s="71">
        <v>30.649837375571622</v>
      </c>
      <c r="S618" s="71">
        <v>213.72612000000001</v>
      </c>
      <c r="T618" s="72"/>
      <c r="U618" s="71">
        <v>628909566</v>
      </c>
      <c r="V618" s="71">
        <v>79433</v>
      </c>
      <c r="W618" s="71">
        <v>1244</v>
      </c>
      <c r="X618" s="71">
        <v>875098</v>
      </c>
      <c r="Y618" s="71">
        <v>902420</v>
      </c>
      <c r="Z618" s="71">
        <v>702319</v>
      </c>
      <c r="AA618" s="71">
        <v>370473</v>
      </c>
      <c r="AB618" s="71">
        <v>2602460</v>
      </c>
      <c r="AC618" s="71">
        <v>5308607</v>
      </c>
      <c r="AD618" s="71">
        <v>213.72612000000001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2398</v>
      </c>
      <c r="B619" s="70">
        <v>512</v>
      </c>
      <c r="C619" s="70">
        <v>2</v>
      </c>
      <c r="D619" s="70">
        <v>31</v>
      </c>
      <c r="E619" s="70">
        <v>2005</v>
      </c>
      <c r="F619" s="70" t="s">
        <v>789</v>
      </c>
      <c r="G619" s="70" t="s">
        <v>2396</v>
      </c>
      <c r="H619" s="70" t="s">
        <v>2397</v>
      </c>
      <c r="I619" s="148"/>
      <c r="J619" s="71">
        <v>3591.8403783794688</v>
      </c>
      <c r="K619" s="71">
        <v>147.1990349994671</v>
      </c>
      <c r="L619" s="71">
        <v>196.30916998175661</v>
      </c>
      <c r="M619" s="71">
        <v>3623.674290868933</v>
      </c>
      <c r="N619" s="71">
        <v>3199.2184419159148</v>
      </c>
      <c r="O619" s="71">
        <v>2150.3004053136701</v>
      </c>
      <c r="P619" s="71">
        <v>1517.4444715208981</v>
      </c>
      <c r="Q619" s="71">
        <v>151.19888128237801</v>
      </c>
      <c r="R619" s="71">
        <v>66.877635061657458</v>
      </c>
      <c r="S619" s="71">
        <v>351.82359090800003</v>
      </c>
      <c r="T619" s="72"/>
      <c r="U619" s="71">
        <v>486952544</v>
      </c>
      <c r="V619" s="71">
        <v>65105</v>
      </c>
      <c r="W619" s="71">
        <v>1777</v>
      </c>
      <c r="X619" s="71">
        <v>771133</v>
      </c>
      <c r="Y619" s="71">
        <v>1073798</v>
      </c>
      <c r="Z619" s="71">
        <v>1023470</v>
      </c>
      <c r="AA619" s="71">
        <v>301759</v>
      </c>
      <c r="AB619" s="71">
        <v>2566420</v>
      </c>
      <c r="AC619" s="71">
        <v>11825925</v>
      </c>
      <c r="AD619" s="71">
        <v>351.82359090800003</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2399</v>
      </c>
      <c r="B620" s="70">
        <v>513</v>
      </c>
      <c r="C620" s="70">
        <v>3</v>
      </c>
      <c r="D620" s="70">
        <v>31</v>
      </c>
      <c r="E620" s="70">
        <v>2006</v>
      </c>
      <c r="F620" s="70" t="s">
        <v>790</v>
      </c>
      <c r="G620" s="70" t="s">
        <v>2396</v>
      </c>
      <c r="H620" s="70" t="s">
        <v>2397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2400</v>
      </c>
      <c r="B621" s="70">
        <v>514</v>
      </c>
      <c r="C621" s="70">
        <v>4</v>
      </c>
      <c r="D621" s="70">
        <v>31</v>
      </c>
      <c r="E621" s="70">
        <v>2007</v>
      </c>
      <c r="F621" s="70" t="s">
        <v>791</v>
      </c>
      <c r="G621" s="70" t="s">
        <v>2396</v>
      </c>
      <c r="H621" s="70" t="s">
        <v>2397</v>
      </c>
      <c r="I621" s="148"/>
      <c r="J621" s="71">
        <v>3462.6278833991068</v>
      </c>
      <c r="K621" s="71">
        <v>133.51610294937009</v>
      </c>
      <c r="L621" s="71">
        <v>170.12102958594491</v>
      </c>
      <c r="M621" s="71">
        <v>3463.3163639195482</v>
      </c>
      <c r="N621" s="71">
        <v>3207.520736502091</v>
      </c>
      <c r="O621" s="71">
        <v>2046.8772209468329</v>
      </c>
      <c r="P621" s="71">
        <v>1495.3419145052651</v>
      </c>
      <c r="Q621" s="71">
        <v>159.15058874343501</v>
      </c>
      <c r="R621" s="71">
        <v>39.803388281961951</v>
      </c>
      <c r="S621" s="71">
        <v>284.91191371756992</v>
      </c>
      <c r="T621" s="72"/>
      <c r="U621" s="71">
        <v>613403876</v>
      </c>
      <c r="V621" s="71">
        <v>61017</v>
      </c>
      <c r="W621" s="71">
        <v>2237</v>
      </c>
      <c r="X621" s="71">
        <v>899869</v>
      </c>
      <c r="Y621" s="71">
        <v>1096291</v>
      </c>
      <c r="Z621" s="71">
        <v>1012777</v>
      </c>
      <c r="AA621" s="71">
        <v>292831</v>
      </c>
      <c r="AB621" s="71">
        <v>2558542</v>
      </c>
      <c r="AC621" s="71">
        <v>7240355</v>
      </c>
      <c r="AD621" s="71">
        <v>284.91191371756992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2401</v>
      </c>
      <c r="B622" s="70">
        <v>515</v>
      </c>
      <c r="C622" s="70">
        <v>5</v>
      </c>
      <c r="D622" s="70">
        <v>31</v>
      </c>
      <c r="E622" s="70">
        <v>2008</v>
      </c>
      <c r="F622" s="70" t="s">
        <v>792</v>
      </c>
      <c r="G622" s="70" t="s">
        <v>2396</v>
      </c>
      <c r="H622" s="70" t="s">
        <v>2397</v>
      </c>
      <c r="I622" s="148"/>
      <c r="J622" s="71">
        <v>2763.3091523734511</v>
      </c>
      <c r="K622" s="71">
        <v>100.8321992051917</v>
      </c>
      <c r="L622" s="71">
        <v>146.3165770304401</v>
      </c>
      <c r="M622" s="71">
        <v>3642.7796823798649</v>
      </c>
      <c r="N622" s="71">
        <v>3034.123220550081</v>
      </c>
      <c r="O622" s="71">
        <v>1975.081549500607</v>
      </c>
      <c r="P622" s="71">
        <v>1439.662336284814</v>
      </c>
      <c r="Q622" s="71">
        <v>156.398277716606</v>
      </c>
      <c r="R622" s="71">
        <v>36.975832464513168</v>
      </c>
      <c r="S622" s="71">
        <v>251.99174777694989</v>
      </c>
      <c r="T622" s="72"/>
      <c r="U622" s="71">
        <v>565446274</v>
      </c>
      <c r="V622" s="71">
        <v>61017</v>
      </c>
      <c r="W622" s="71">
        <v>2237</v>
      </c>
      <c r="X622" s="71">
        <v>899869</v>
      </c>
      <c r="Y622" s="71">
        <v>1106903</v>
      </c>
      <c r="Z622" s="71">
        <v>1011553</v>
      </c>
      <c r="AA622" s="71">
        <v>282249</v>
      </c>
      <c r="AB622" s="71">
        <v>2555650</v>
      </c>
      <c r="AC622" s="71">
        <v>6984226</v>
      </c>
      <c r="AD622" s="71">
        <v>251.99174777694989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2402</v>
      </c>
      <c r="B623" s="70">
        <v>516</v>
      </c>
      <c r="C623" s="70">
        <v>6</v>
      </c>
      <c r="D623" s="70">
        <v>31</v>
      </c>
      <c r="E623" s="70">
        <v>2009</v>
      </c>
      <c r="F623" s="70" t="s">
        <v>176</v>
      </c>
      <c r="G623" s="70" t="s">
        <v>2396</v>
      </c>
      <c r="H623" s="70" t="s">
        <v>2397</v>
      </c>
      <c r="I623" s="148"/>
      <c r="J623" s="71">
        <v>2522.2743453959961</v>
      </c>
      <c r="K623" s="71">
        <v>97.455993954706543</v>
      </c>
      <c r="L623" s="71">
        <v>169.76311586505781</v>
      </c>
      <c r="M623" s="71">
        <v>3173.157135441656</v>
      </c>
      <c r="N623" s="71">
        <v>2957.8428282904561</v>
      </c>
      <c r="O623" s="71">
        <v>1999.137829637762</v>
      </c>
      <c r="P623" s="71">
        <v>1364.6413346724471</v>
      </c>
      <c r="Q623" s="71">
        <v>148.75771910267201</v>
      </c>
      <c r="R623" s="71">
        <v>35.365058195567038</v>
      </c>
      <c r="S623" s="71">
        <v>250.98399334821801</v>
      </c>
      <c r="T623" s="72"/>
      <c r="U623" s="71">
        <v>467505404</v>
      </c>
      <c r="V623" s="71">
        <v>63665</v>
      </c>
      <c r="W623" s="71">
        <v>3742</v>
      </c>
      <c r="X623" s="71">
        <v>994657</v>
      </c>
      <c r="Y623" s="71">
        <v>1116543</v>
      </c>
      <c r="Z623" s="71">
        <v>1010613</v>
      </c>
      <c r="AA623" s="71">
        <v>274661</v>
      </c>
      <c r="AB623" s="71">
        <v>2551706</v>
      </c>
      <c r="AC623" s="71">
        <v>6516849</v>
      </c>
      <c r="AD623" s="71">
        <v>250.98399334821801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3.91</v>
      </c>
      <c r="BJ623" s="71">
        <v>1833.2117000000001</v>
      </c>
      <c r="BK623" s="71">
        <v>224.37</v>
      </c>
      <c r="BL623" s="71">
        <v>758.18200000000013</v>
      </c>
      <c r="BM623" s="71">
        <v>0</v>
      </c>
      <c r="BN623" s="72"/>
      <c r="BO623" s="71">
        <v>0</v>
      </c>
      <c r="BP623" s="71">
        <v>1</v>
      </c>
      <c r="BQ623" s="71">
        <v>132</v>
      </c>
      <c r="BR623" s="71">
        <v>2</v>
      </c>
      <c r="BS623" s="71">
        <v>114</v>
      </c>
      <c r="BT623" s="71">
        <v>0</v>
      </c>
      <c r="BU623"/>
      <c r="BV623" s="70">
        <v>2633.3420000000001</v>
      </c>
      <c r="BW623" s="70">
        <v>38.695999999999998</v>
      </c>
      <c r="BX623" s="70">
        <v>97.683999999999997</v>
      </c>
      <c r="BY623" s="70">
        <v>9.2399999999999996E-2</v>
      </c>
      <c r="BZ623" s="70">
        <v>35.061300000000003</v>
      </c>
      <c r="CA623" s="70">
        <v>0</v>
      </c>
      <c r="CB623" s="70">
        <v>14.798</v>
      </c>
      <c r="CC623" s="70">
        <v>0</v>
      </c>
      <c r="CD623" s="70">
        <v>0</v>
      </c>
    </row>
    <row r="624" spans="1:82">
      <c r="A624" s="70" t="s">
        <v>2403</v>
      </c>
      <c r="B624" s="70">
        <v>517</v>
      </c>
      <c r="C624" s="70">
        <v>7</v>
      </c>
      <c r="D624" s="70">
        <v>31</v>
      </c>
      <c r="E624" s="70">
        <v>2010</v>
      </c>
      <c r="F624" s="70" t="s">
        <v>177</v>
      </c>
      <c r="G624" s="70" t="s">
        <v>2396</v>
      </c>
      <c r="H624" s="70" t="s">
        <v>2397</v>
      </c>
      <c r="I624" s="148"/>
      <c r="J624" s="71">
        <v>2997.2374009034879</v>
      </c>
      <c r="K624" s="71">
        <v>105.45457278273391</v>
      </c>
      <c r="L624" s="71">
        <v>156.21339035764899</v>
      </c>
      <c r="M624" s="71">
        <v>3485.8222317429968</v>
      </c>
      <c r="N624" s="71">
        <v>3016.1615188375949</v>
      </c>
      <c r="O624" s="71">
        <v>1988.6192338227299</v>
      </c>
      <c r="P624" s="71">
        <v>1374.6814158426989</v>
      </c>
      <c r="Q624" s="71">
        <v>154.97053568144099</v>
      </c>
      <c r="R624" s="71">
        <v>41.13573837873556</v>
      </c>
      <c r="S624" s="71">
        <v>246.18694347863999</v>
      </c>
      <c r="T624" s="72"/>
      <c r="U624" s="71">
        <v>483289706</v>
      </c>
      <c r="V624" s="71">
        <v>63665</v>
      </c>
      <c r="W624" s="71">
        <v>3742</v>
      </c>
      <c r="X624" s="71">
        <v>994657</v>
      </c>
      <c r="Y624" s="71">
        <v>1125013</v>
      </c>
      <c r="Z624" s="71">
        <v>1009967</v>
      </c>
      <c r="AA624" s="71">
        <v>269772</v>
      </c>
      <c r="AB624" s="71">
        <v>2547225</v>
      </c>
      <c r="AC624" s="71">
        <v>7183475</v>
      </c>
      <c r="AD624" s="71">
        <v>246.18694347863999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3.0910000000000002</v>
      </c>
      <c r="BI624" s="71">
        <v>4.1120000000000001</v>
      </c>
      <c r="BJ624" s="71">
        <v>1881.6559999999999</v>
      </c>
      <c r="BK624" s="71">
        <v>463.06400000000002</v>
      </c>
      <c r="BL624" s="71">
        <v>785.25200000000007</v>
      </c>
      <c r="BM624" s="71">
        <v>0</v>
      </c>
      <c r="BN624" s="72"/>
      <c r="BO624" s="71">
        <v>1</v>
      </c>
      <c r="BP624" s="71">
        <v>1</v>
      </c>
      <c r="BQ624" s="71">
        <v>130</v>
      </c>
      <c r="BR624" s="71">
        <v>2</v>
      </c>
      <c r="BS624" s="71">
        <v>114</v>
      </c>
      <c r="BT624" s="71">
        <v>0</v>
      </c>
      <c r="BU624"/>
      <c r="BV624" s="70">
        <v>2934.0219999999999</v>
      </c>
      <c r="BW624" s="70">
        <v>48.744</v>
      </c>
      <c r="BX624" s="70">
        <v>104.438</v>
      </c>
      <c r="BY624" s="70">
        <v>0</v>
      </c>
      <c r="BZ624" s="70">
        <v>23.646000000000001</v>
      </c>
      <c r="CA624" s="70">
        <v>0</v>
      </c>
      <c r="CB624" s="70">
        <v>18.795999999999999</v>
      </c>
      <c r="CC624" s="70">
        <v>7.5289999999999999</v>
      </c>
      <c r="CD624" s="70">
        <v>0</v>
      </c>
    </row>
    <row r="625" spans="1:82">
      <c r="A625" s="70" t="s">
        <v>2404</v>
      </c>
      <c r="B625" s="70">
        <v>518</v>
      </c>
      <c r="C625" s="70">
        <v>8</v>
      </c>
      <c r="D625" s="70">
        <v>31</v>
      </c>
      <c r="E625" s="70">
        <v>2011</v>
      </c>
      <c r="F625" s="70" t="s">
        <v>178</v>
      </c>
      <c r="G625" s="70" t="s">
        <v>2396</v>
      </c>
      <c r="H625" s="70" t="s">
        <v>2397</v>
      </c>
      <c r="I625" s="148"/>
      <c r="J625" s="71">
        <v>3264.0455957154718</v>
      </c>
      <c r="K625" s="71">
        <v>148.03420177192001</v>
      </c>
      <c r="L625" s="71">
        <v>161.17869582178989</v>
      </c>
      <c r="M625" s="71">
        <v>4600.9380345722111</v>
      </c>
      <c r="N625" s="71">
        <v>3588.1869005423182</v>
      </c>
      <c r="O625" s="71">
        <v>1959.6997353336037</v>
      </c>
      <c r="P625" s="71">
        <v>1329.5417281822695</v>
      </c>
      <c r="Q625" s="71">
        <v>178.441971275801</v>
      </c>
      <c r="R625" s="71">
        <v>42.256335220711918</v>
      </c>
      <c r="S625" s="71">
        <v>234.303700627692</v>
      </c>
      <c r="T625" s="72"/>
      <c r="U625" s="71">
        <v>503804796</v>
      </c>
      <c r="V625" s="71">
        <v>63665</v>
      </c>
      <c r="W625" s="71">
        <v>3742</v>
      </c>
      <c r="X625" s="71">
        <v>994657</v>
      </c>
      <c r="Y625" s="71">
        <v>1132893</v>
      </c>
      <c r="Z625" s="71">
        <v>1016902</v>
      </c>
      <c r="AA625" s="71">
        <v>268678</v>
      </c>
      <c r="AB625" s="71">
        <v>2542740</v>
      </c>
      <c r="AC625" s="71">
        <v>7366959</v>
      </c>
      <c r="AD625" s="71">
        <v>234.303700627692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3.7040000000000002</v>
      </c>
      <c r="BI625" s="71">
        <v>4.3940000000000001</v>
      </c>
      <c r="BJ625" s="71">
        <v>1790.499</v>
      </c>
      <c r="BK625" s="71">
        <v>515.15200000000004</v>
      </c>
      <c r="BL625" s="71">
        <v>911.85699999999997</v>
      </c>
      <c r="BM625" s="71">
        <v>0</v>
      </c>
      <c r="BN625" s="72"/>
      <c r="BO625" s="71">
        <v>1</v>
      </c>
      <c r="BP625" s="71">
        <v>1</v>
      </c>
      <c r="BQ625" s="71">
        <v>138</v>
      </c>
      <c r="BR625" s="71">
        <v>2</v>
      </c>
      <c r="BS625" s="71">
        <v>125</v>
      </c>
      <c r="BT625" s="71">
        <v>0</v>
      </c>
      <c r="BU625"/>
      <c r="BV625" s="70">
        <v>2891.857</v>
      </c>
      <c r="BW625" s="70">
        <v>7.38</v>
      </c>
      <c r="BX625" s="70">
        <v>280.04500000000002</v>
      </c>
      <c r="BY625" s="70">
        <v>0</v>
      </c>
      <c r="BZ625" s="70">
        <v>25.677</v>
      </c>
      <c r="CA625" s="70">
        <v>0</v>
      </c>
      <c r="CB625" s="70">
        <v>20.646999999999998</v>
      </c>
      <c r="CC625" s="70">
        <v>0</v>
      </c>
      <c r="CD625" s="70">
        <v>0</v>
      </c>
    </row>
    <row r="626" spans="1:82">
      <c r="A626" s="70" t="s">
        <v>2405</v>
      </c>
      <c r="B626" s="70">
        <v>519</v>
      </c>
      <c r="C626" s="70">
        <v>9</v>
      </c>
      <c r="D626" s="70">
        <v>31</v>
      </c>
      <c r="E626" s="70">
        <v>2012</v>
      </c>
      <c r="F626" s="70" t="s">
        <v>179</v>
      </c>
      <c r="G626" s="70" t="s">
        <v>2396</v>
      </c>
      <c r="H626" s="70" t="s">
        <v>2397</v>
      </c>
      <c r="I626" s="148"/>
      <c r="J626" s="71">
        <v>3294.4971289576401</v>
      </c>
      <c r="K626" s="71">
        <v>142.41598113830159</v>
      </c>
      <c r="L626" s="71">
        <v>158.06351214531051</v>
      </c>
      <c r="M626" s="71">
        <v>5092.2621238524207</v>
      </c>
      <c r="N626" s="71">
        <v>4260.7677192029078</v>
      </c>
      <c r="O626" s="71">
        <v>1953.333612617997</v>
      </c>
      <c r="P626" s="71">
        <v>1318.284614933219</v>
      </c>
      <c r="Q626" s="71">
        <v>197.258087300234</v>
      </c>
      <c r="R626" s="71">
        <v>42.128386430058697</v>
      </c>
      <c r="S626" s="71">
        <v>239.05511520620999</v>
      </c>
      <c r="T626" s="72"/>
      <c r="U626" s="71">
        <v>464615146</v>
      </c>
      <c r="V626" s="71">
        <v>63665</v>
      </c>
      <c r="W626" s="71">
        <v>3742</v>
      </c>
      <c r="X626" s="71">
        <v>994657</v>
      </c>
      <c r="Y626" s="71">
        <v>1168371</v>
      </c>
      <c r="Z626" s="71">
        <v>1021638</v>
      </c>
      <c r="AA626" s="71">
        <v>264896</v>
      </c>
      <c r="AB626" s="71">
        <v>2587129</v>
      </c>
      <c r="AC626" s="71">
        <v>7154420</v>
      </c>
      <c r="AD626" s="71">
        <v>239.05511520620999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4.8840000000000003</v>
      </c>
      <c r="BI626" s="71">
        <v>4.5949999999999998</v>
      </c>
      <c r="BJ626" s="71">
        <v>2034.54</v>
      </c>
      <c r="BK626" s="71">
        <v>594.19500000000005</v>
      </c>
      <c r="BL626" s="71">
        <v>1033.636</v>
      </c>
      <c r="BM626" s="71">
        <v>0</v>
      </c>
      <c r="BN626" s="72"/>
      <c r="BO626" s="71">
        <v>1</v>
      </c>
      <c r="BP626" s="71">
        <v>1</v>
      </c>
      <c r="BQ626" s="71">
        <v>133</v>
      </c>
      <c r="BR626" s="71">
        <v>3</v>
      </c>
      <c r="BS626" s="71">
        <v>126</v>
      </c>
      <c r="BT626" s="71">
        <v>0</v>
      </c>
      <c r="BU626"/>
      <c r="BV626" s="70">
        <v>3320.4630000000002</v>
      </c>
      <c r="BW626" s="70">
        <v>4.0739999999999998</v>
      </c>
      <c r="BX626" s="70">
        <v>256.92500000000001</v>
      </c>
      <c r="BY626" s="70">
        <v>3.9060000000000001</v>
      </c>
      <c r="BZ626" s="70">
        <v>66.067999999999998</v>
      </c>
      <c r="CA626" s="70">
        <v>0</v>
      </c>
      <c r="CB626" s="70">
        <v>17.016999999999999</v>
      </c>
      <c r="CC626" s="70">
        <v>3.3969999999999998</v>
      </c>
      <c r="CD626" s="70">
        <v>0</v>
      </c>
    </row>
    <row r="627" spans="1:82">
      <c r="A627" s="70" t="s">
        <v>2406</v>
      </c>
      <c r="B627" s="70">
        <v>520</v>
      </c>
      <c r="C627" s="70">
        <v>10</v>
      </c>
      <c r="D627" s="70">
        <v>31</v>
      </c>
      <c r="E627" s="70">
        <v>2013</v>
      </c>
      <c r="F627" s="70" t="s">
        <v>180</v>
      </c>
      <c r="G627" s="70" t="s">
        <v>2396</v>
      </c>
      <c r="H627" s="70" t="s">
        <v>2397</v>
      </c>
      <c r="I627" s="148"/>
      <c r="J627" s="71">
        <v>3462.1890756335561</v>
      </c>
      <c r="K627" s="71">
        <v>128.7859977195329</v>
      </c>
      <c r="L627" s="71">
        <v>155.46667433508199</v>
      </c>
      <c r="M627" s="71">
        <v>4852.9752460464633</v>
      </c>
      <c r="N627" s="71">
        <v>4154.189475644439</v>
      </c>
      <c r="O627" s="71">
        <v>1885.1015966508642</v>
      </c>
      <c r="P627" s="71">
        <v>1315.0695148216992</v>
      </c>
      <c r="Q627" s="71">
        <v>200.03232929182701</v>
      </c>
      <c r="R627" s="71">
        <v>43.116070288107032</v>
      </c>
      <c r="S627" s="71">
        <v>228.60813892192499</v>
      </c>
      <c r="T627" s="72"/>
      <c r="U627" s="71">
        <v>456051616</v>
      </c>
      <c r="V627" s="71">
        <v>63665</v>
      </c>
      <c r="W627" s="71">
        <v>3742</v>
      </c>
      <c r="X627" s="71">
        <v>994657</v>
      </c>
      <c r="Y627" s="71">
        <v>1176024</v>
      </c>
      <c r="Z627" s="71">
        <v>1029972</v>
      </c>
      <c r="AA627" s="71">
        <v>263258</v>
      </c>
      <c r="AB627" s="71">
        <v>2585904</v>
      </c>
      <c r="AC627" s="71">
        <v>7147429</v>
      </c>
      <c r="AD627" s="71">
        <v>228.60813892192499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6.2149999999999999</v>
      </c>
      <c r="BI627" s="71">
        <v>4.8719999999999999</v>
      </c>
      <c r="BJ627" s="71">
        <v>2251.056</v>
      </c>
      <c r="BK627" s="71">
        <v>564.17399999999998</v>
      </c>
      <c r="BL627" s="71">
        <v>1102.221</v>
      </c>
      <c r="BM627" s="71">
        <v>0</v>
      </c>
      <c r="BN627" s="72"/>
      <c r="BO627" s="71">
        <v>1</v>
      </c>
      <c r="BP627" s="71">
        <v>1</v>
      </c>
      <c r="BQ627" s="71">
        <v>128</v>
      </c>
      <c r="BR627" s="71">
        <v>3</v>
      </c>
      <c r="BS627" s="71">
        <v>117</v>
      </c>
      <c r="BT627" s="71">
        <v>0</v>
      </c>
      <c r="BU627"/>
      <c r="BV627" s="70">
        <v>3552.462</v>
      </c>
      <c r="BW627" s="70">
        <v>9.7100000000000009</v>
      </c>
      <c r="BX627" s="70">
        <v>272.88099999999997</v>
      </c>
      <c r="BY627" s="70">
        <v>3.8</v>
      </c>
      <c r="BZ627" s="70">
        <v>73.191000000000003</v>
      </c>
      <c r="CA627" s="70">
        <v>0</v>
      </c>
      <c r="CB627" s="70">
        <v>13.077</v>
      </c>
      <c r="CC627" s="70">
        <v>3.4169999999999998</v>
      </c>
      <c r="CD627" s="70">
        <v>0</v>
      </c>
    </row>
    <row r="628" spans="1:82">
      <c r="A628" s="70" t="s">
        <v>2407</v>
      </c>
      <c r="B628" s="70">
        <v>521</v>
      </c>
      <c r="C628" s="70">
        <v>11</v>
      </c>
      <c r="D628" s="70">
        <v>31</v>
      </c>
      <c r="E628" s="70">
        <v>2014</v>
      </c>
      <c r="F628" s="70" t="s">
        <v>181</v>
      </c>
      <c r="G628" s="70" t="s">
        <v>2396</v>
      </c>
      <c r="H628" s="70" t="s">
        <v>2397</v>
      </c>
      <c r="I628" s="148"/>
      <c r="J628" s="71">
        <v>3355.563494352582</v>
      </c>
      <c r="K628" s="71">
        <v>134.66134664083219</v>
      </c>
      <c r="L628" s="71">
        <v>136.96412169168991</v>
      </c>
      <c r="M628" s="71">
        <v>4876.3742222352221</v>
      </c>
      <c r="N628" s="71">
        <v>3964.0412821668369</v>
      </c>
      <c r="O628" s="71">
        <v>1797.7866912484101</v>
      </c>
      <c r="P628" s="71">
        <v>1313.9763667268837</v>
      </c>
      <c r="Q628" s="71">
        <v>191.42934466001299</v>
      </c>
      <c r="R628" s="71">
        <v>42.773463106076107</v>
      </c>
      <c r="S628" s="71">
        <v>245.1347991087479</v>
      </c>
      <c r="T628" s="72"/>
      <c r="U628" s="71">
        <v>481457049</v>
      </c>
      <c r="V628" s="71">
        <v>53212</v>
      </c>
      <c r="W628" s="71">
        <v>4207</v>
      </c>
      <c r="X628" s="71">
        <v>998076</v>
      </c>
      <c r="Y628" s="71">
        <v>1184484</v>
      </c>
      <c r="Z628" s="71">
        <v>1034544</v>
      </c>
      <c r="AA628" s="71">
        <v>261679</v>
      </c>
      <c r="AB628" s="71">
        <v>2579305</v>
      </c>
      <c r="AC628" s="71">
        <v>7112930</v>
      </c>
      <c r="AD628" s="71">
        <v>245.1347991087479</v>
      </c>
      <c r="AE628" s="72"/>
      <c r="AF628" s="71"/>
      <c r="AG628" s="71"/>
      <c r="AH628" s="71"/>
      <c r="AI628" s="71"/>
      <c r="AJ628" s="71"/>
      <c r="AK628" s="71"/>
      <c r="AL628" s="71"/>
      <c r="AM628" s="71"/>
      <c r="AN628" s="71"/>
      <c r="AO628" s="71"/>
      <c r="AP628" s="71"/>
      <c r="AQ628" s="72"/>
      <c r="AR628" s="71">
        <v>31300</v>
      </c>
      <c r="AS628" s="71">
        <v>3082</v>
      </c>
      <c r="AT628" s="71">
        <v>4</v>
      </c>
      <c r="AU628" s="71">
        <v>4</v>
      </c>
      <c r="AV628" s="71">
        <v>0</v>
      </c>
      <c r="AW628" s="71">
        <v>5</v>
      </c>
      <c r="AX628" s="71"/>
      <c r="AY628" s="72"/>
      <c r="AZ628" s="71">
        <v>118508.8</v>
      </c>
      <c r="BA628" s="71">
        <v>147378.4</v>
      </c>
      <c r="BB628" s="71">
        <v>4502.5</v>
      </c>
      <c r="BC628" s="71">
        <v>988.5</v>
      </c>
      <c r="BD628" s="71">
        <v>0</v>
      </c>
      <c r="BE628" s="71">
        <v>17141</v>
      </c>
      <c r="BF628" s="71"/>
      <c r="BG628" s="72"/>
      <c r="BH628" s="71">
        <v>6.6779999999999999</v>
      </c>
      <c r="BI628" s="71">
        <v>4.9379999999999997</v>
      </c>
      <c r="BJ628" s="71">
        <v>2271.3690000000001</v>
      </c>
      <c r="BK628" s="71">
        <v>554.10199999999998</v>
      </c>
      <c r="BL628" s="71">
        <v>1000.9458999999999</v>
      </c>
      <c r="BM628" s="71">
        <v>0</v>
      </c>
      <c r="BN628" s="72"/>
      <c r="BO628" s="71">
        <v>1</v>
      </c>
      <c r="BP628" s="71">
        <v>1</v>
      </c>
      <c r="BQ628" s="71">
        <v>132</v>
      </c>
      <c r="BR628" s="71">
        <v>3</v>
      </c>
      <c r="BS628" s="71">
        <v>111</v>
      </c>
      <c r="BT628" s="71">
        <v>0</v>
      </c>
      <c r="BU628"/>
      <c r="BV628" s="70">
        <v>3511.2408999999998</v>
      </c>
      <c r="BW628" s="70">
        <v>7.58</v>
      </c>
      <c r="BX628" s="70">
        <v>250.22499999999999</v>
      </c>
      <c r="BY628" s="70">
        <v>3.85</v>
      </c>
      <c r="BZ628" s="70">
        <v>42.572000000000003</v>
      </c>
      <c r="CA628" s="70">
        <v>0</v>
      </c>
      <c r="CB628" s="70">
        <v>14.826000000000001</v>
      </c>
      <c r="CC628" s="70">
        <v>7.7389999999999999</v>
      </c>
      <c r="CD628" s="70">
        <v>0</v>
      </c>
    </row>
    <row r="629" spans="1:82">
      <c r="A629" s="70" t="s">
        <v>2408</v>
      </c>
      <c r="B629" s="70">
        <v>522</v>
      </c>
      <c r="C629" s="70">
        <v>12</v>
      </c>
      <c r="D629" s="70">
        <v>31</v>
      </c>
      <c r="E629" s="70">
        <v>2015</v>
      </c>
      <c r="F629" s="70" t="s">
        <v>182</v>
      </c>
      <c r="G629" s="70" t="s">
        <v>2396</v>
      </c>
      <c r="H629" s="70" t="s">
        <v>2397</v>
      </c>
      <c r="I629" s="148"/>
      <c r="J629" s="71">
        <v>3065.2356833991789</v>
      </c>
      <c r="K629" s="71">
        <v>128.00221069267741</v>
      </c>
      <c r="L629" s="71">
        <v>158.12571092078011</v>
      </c>
      <c r="M629" s="71">
        <v>4440.5819856465323</v>
      </c>
      <c r="N629" s="71">
        <v>3778.164531762819</v>
      </c>
      <c r="O629" s="71">
        <v>1785.6550948853217</v>
      </c>
      <c r="P629" s="71">
        <v>1305.280486097103</v>
      </c>
      <c r="Q629" s="71">
        <v>187.07273593728701</v>
      </c>
      <c r="R629" s="71">
        <v>39.724394133737562</v>
      </c>
      <c r="S629" s="71">
        <v>255.28356380923</v>
      </c>
      <c r="T629" s="72"/>
      <c r="U629" s="71">
        <v>532129345</v>
      </c>
      <c r="V629" s="71">
        <v>53212</v>
      </c>
      <c r="W629" s="71">
        <v>4207</v>
      </c>
      <c r="X629" s="71">
        <v>998076</v>
      </c>
      <c r="Y629" s="71">
        <v>1193739</v>
      </c>
      <c r="Z629" s="71">
        <v>1037452</v>
      </c>
      <c r="AA629" s="71">
        <v>259742</v>
      </c>
      <c r="AB629" s="71">
        <v>2574842</v>
      </c>
      <c r="AC629" s="71">
        <v>6790237</v>
      </c>
      <c r="AD629" s="71">
        <v>255.28356380923</v>
      </c>
      <c r="AE629" s="72"/>
      <c r="AF629" s="71">
        <v>3406192893.5709872</v>
      </c>
      <c r="AG629" s="71">
        <v>99152517.330588222</v>
      </c>
      <c r="AH629" s="71">
        <v>25061699.984051362</v>
      </c>
      <c r="AI629" s="71">
        <v>6169673456.0857458</v>
      </c>
      <c r="AJ629" s="71">
        <v>5714460880.0752058</v>
      </c>
      <c r="AK629" s="71"/>
      <c r="AL629" s="71"/>
      <c r="AM629" s="71">
        <v>352871295.04404539</v>
      </c>
      <c r="AN629" s="71"/>
      <c r="AO629" s="71"/>
      <c r="AP629" s="71">
        <v>15767412742.090622</v>
      </c>
      <c r="AQ629" s="72"/>
      <c r="AR629" s="71">
        <v>34790</v>
      </c>
      <c r="AS629" s="71">
        <v>4174</v>
      </c>
      <c r="AT629" s="71">
        <v>4</v>
      </c>
      <c r="AU629" s="71">
        <v>4</v>
      </c>
      <c r="AV629" s="71">
        <v>0</v>
      </c>
      <c r="AW629" s="71">
        <v>5</v>
      </c>
      <c r="AX629" s="71"/>
      <c r="AY629" s="72"/>
      <c r="AZ629" s="71">
        <v>133387.4</v>
      </c>
      <c r="BA629" s="71">
        <v>213919.6</v>
      </c>
      <c r="BB629" s="71">
        <v>4502.5</v>
      </c>
      <c r="BC629" s="71">
        <v>988.5</v>
      </c>
      <c r="BD629" s="71">
        <v>0</v>
      </c>
      <c r="BE629" s="71">
        <v>17141</v>
      </c>
      <c r="BF629" s="71"/>
      <c r="BG629" s="72"/>
      <c r="BH629" s="71">
        <v>6.8150000000000004</v>
      </c>
      <c r="BI629" s="71">
        <v>4.5819999999999999</v>
      </c>
      <c r="BJ629" s="71">
        <v>2162.6149999999998</v>
      </c>
      <c r="BK629" s="71">
        <v>545.31500000000005</v>
      </c>
      <c r="BL629" s="71">
        <v>1024.1090000000002</v>
      </c>
      <c r="BM629" s="71">
        <v>0</v>
      </c>
      <c r="BN629" s="72"/>
      <c r="BO629" s="71">
        <v>1</v>
      </c>
      <c r="BP629" s="71">
        <v>1</v>
      </c>
      <c r="BQ629" s="71">
        <v>133</v>
      </c>
      <c r="BR629" s="71">
        <v>3</v>
      </c>
      <c r="BS629" s="71">
        <v>108</v>
      </c>
      <c r="BT629" s="71">
        <v>0</v>
      </c>
      <c r="BU629"/>
      <c r="BV629" s="70">
        <v>3393.4670000000001</v>
      </c>
      <c r="BW629" s="70">
        <v>8.7409999999999997</v>
      </c>
      <c r="BX629" s="70">
        <v>278.02699999999999</v>
      </c>
      <c r="BY629" s="70">
        <v>4.6749999999999998</v>
      </c>
      <c r="BZ629" s="70">
        <v>41.597000000000001</v>
      </c>
      <c r="CA629" s="70">
        <v>0</v>
      </c>
      <c r="CB629" s="70">
        <v>12.938000000000001</v>
      </c>
      <c r="CC629" s="70">
        <v>3.9910000000000001</v>
      </c>
      <c r="CD629" s="70">
        <v>0</v>
      </c>
    </row>
    <row r="630" spans="1:82">
      <c r="A630" s="70" t="s">
        <v>2409</v>
      </c>
      <c r="B630" s="70">
        <v>523</v>
      </c>
      <c r="C630" s="70">
        <v>13</v>
      </c>
      <c r="D630" s="70">
        <v>31</v>
      </c>
      <c r="E630" s="70">
        <v>2016</v>
      </c>
      <c r="F630" s="70" t="s">
        <v>155</v>
      </c>
      <c r="G630" s="70" t="s">
        <v>2396</v>
      </c>
      <c r="H630" s="70" t="s">
        <v>2397</v>
      </c>
      <c r="I630" s="148"/>
      <c r="J630" s="71">
        <v>2940.4779835095155</v>
      </c>
      <c r="K630" s="71">
        <v>117.85675813784071</v>
      </c>
      <c r="L630" s="71">
        <v>190.67476657249287</v>
      </c>
      <c r="M630" s="71">
        <v>4339.7757547743458</v>
      </c>
      <c r="N630" s="71">
        <v>3750.2992040626309</v>
      </c>
      <c r="O630" s="71">
        <v>1769.0310940108893</v>
      </c>
      <c r="P630" s="71">
        <v>1271.1145387792953</v>
      </c>
      <c r="Q630" s="71">
        <v>181.48263868142436</v>
      </c>
      <c r="R630" s="71">
        <v>40.232941727367624</v>
      </c>
      <c r="S630" s="71">
        <v>251.96220268350996</v>
      </c>
      <c r="T630" s="72"/>
      <c r="U630" s="71">
        <v>544855230.00000012</v>
      </c>
      <c r="V630" s="71">
        <v>53212</v>
      </c>
      <c r="W630" s="71">
        <v>4207</v>
      </c>
      <c r="X630" s="71">
        <v>998076</v>
      </c>
      <c r="Y630" s="71">
        <v>1202380</v>
      </c>
      <c r="Z630" s="71">
        <v>1040428</v>
      </c>
      <c r="AA630" s="71">
        <v>261615</v>
      </c>
      <c r="AB630" s="71">
        <v>2569410</v>
      </c>
      <c r="AC630" s="71">
        <v>6871390.4148752484</v>
      </c>
      <c r="AD630" s="71">
        <v>251.96220268350999</v>
      </c>
      <c r="AE630" s="72"/>
      <c r="AF630" s="71">
        <v>3245848477.6998329</v>
      </c>
      <c r="AG630" s="71">
        <v>88106145.629380643</v>
      </c>
      <c r="AH630" s="71">
        <v>23534305.816668749</v>
      </c>
      <c r="AI630" s="71">
        <v>6523699411.9305286</v>
      </c>
      <c r="AJ630" s="71">
        <v>5363831595.1826239</v>
      </c>
      <c r="AK630" s="71"/>
      <c r="AL630" s="71"/>
      <c r="AM630" s="71">
        <v>352400430.25200361</v>
      </c>
      <c r="AN630" s="71"/>
      <c r="AO630" s="71"/>
      <c r="AP630" s="71">
        <v>15597420366.511036</v>
      </c>
      <c r="AQ630" s="72"/>
      <c r="AR630" s="71">
        <v>37650</v>
      </c>
      <c r="AS630" s="71">
        <v>4847</v>
      </c>
      <c r="AT630" s="71">
        <v>4</v>
      </c>
      <c r="AU630" s="71">
        <v>4</v>
      </c>
      <c r="AV630" s="71">
        <v>0</v>
      </c>
      <c r="AW630" s="71">
        <v>5</v>
      </c>
      <c r="AX630" s="71"/>
      <c r="AY630" s="72"/>
      <c r="AZ630" s="71">
        <v>145806.6</v>
      </c>
      <c r="BA630" s="71">
        <v>260159.8</v>
      </c>
      <c r="BB630" s="71">
        <v>2252.5</v>
      </c>
      <c r="BC630" s="71">
        <v>988.5</v>
      </c>
      <c r="BD630" s="71">
        <v>0</v>
      </c>
      <c r="BE630" s="71">
        <v>17141</v>
      </c>
      <c r="BF630" s="71"/>
      <c r="BG630" s="72"/>
      <c r="BH630" s="71">
        <v>5.5220000000000002</v>
      </c>
      <c r="BI630" s="71">
        <v>4.577</v>
      </c>
      <c r="BJ630" s="71">
        <v>2047.24</v>
      </c>
      <c r="BK630" s="71">
        <v>557</v>
      </c>
      <c r="BL630" s="71">
        <v>1037.135</v>
      </c>
      <c r="BM630" s="71">
        <v>0</v>
      </c>
      <c r="BN630" s="72"/>
      <c r="BO630" s="71">
        <v>1</v>
      </c>
      <c r="BP630" s="71">
        <v>1</v>
      </c>
      <c r="BQ630" s="71">
        <v>132</v>
      </c>
      <c r="BR630" s="71">
        <v>1</v>
      </c>
      <c r="BS630" s="71">
        <v>114</v>
      </c>
      <c r="BT630" s="71">
        <v>0</v>
      </c>
      <c r="BU630"/>
      <c r="BV630" s="70">
        <v>3290.241</v>
      </c>
      <c r="BW630" s="70">
        <v>6.7990000000000004</v>
      </c>
      <c r="BX630" s="70">
        <v>286.37599999999998</v>
      </c>
      <c r="BY630" s="70">
        <v>4.6159999999999997</v>
      </c>
      <c r="BZ630" s="70">
        <v>41.067</v>
      </c>
      <c r="CA630" s="70">
        <v>0</v>
      </c>
      <c r="CB630" s="70">
        <v>17.84</v>
      </c>
      <c r="CC630" s="70">
        <v>4.5350000000000001</v>
      </c>
      <c r="CD630" s="70">
        <v>0</v>
      </c>
    </row>
    <row r="631" spans="1:82">
      <c r="A631" s="70" t="s">
        <v>2410</v>
      </c>
      <c r="B631" s="70">
        <v>524</v>
      </c>
      <c r="C631" s="70">
        <v>14</v>
      </c>
      <c r="D631" s="70">
        <v>31</v>
      </c>
      <c r="E631" s="70">
        <v>2017</v>
      </c>
      <c r="F631" s="70" t="s">
        <v>156</v>
      </c>
      <c r="G631" s="70" t="s">
        <v>2396</v>
      </c>
      <c r="H631" s="70" t="s">
        <v>2397</v>
      </c>
      <c r="I631" s="148"/>
      <c r="J631" s="71">
        <v>2859.7505518195244</v>
      </c>
      <c r="K631" s="71">
        <v>120.16040723869217</v>
      </c>
      <c r="L631" s="71">
        <v>168.60891749051129</v>
      </c>
      <c r="M631" s="71">
        <v>3791.8940320127163</v>
      </c>
      <c r="N631" s="71">
        <v>3421.2600763812898</v>
      </c>
      <c r="O631" s="71">
        <v>1746.1139713547861</v>
      </c>
      <c r="P631" s="71">
        <v>1261.6285828060447</v>
      </c>
      <c r="Q631" s="71">
        <v>175.07031265971901</v>
      </c>
      <c r="R631" s="71">
        <v>40.639815670349556</v>
      </c>
      <c r="S631" s="71">
        <v>267.24452210847511</v>
      </c>
      <c r="T631" s="72"/>
      <c r="U631" s="71">
        <v>573581657</v>
      </c>
      <c r="V631" s="71">
        <v>53212</v>
      </c>
      <c r="W631" s="71">
        <v>4207</v>
      </c>
      <c r="X631" s="71">
        <v>998076</v>
      </c>
      <c r="Y631" s="71">
        <v>1210844</v>
      </c>
      <c r="Z631" s="71">
        <v>1043985</v>
      </c>
      <c r="AA631" s="71">
        <v>261318</v>
      </c>
      <c r="AB631" s="71">
        <v>2563152</v>
      </c>
      <c r="AC631" s="71">
        <v>7078601.9999999981</v>
      </c>
      <c r="AD631" s="71">
        <v>267.24452210847511</v>
      </c>
      <c r="AE631" s="72"/>
      <c r="AF631" s="71">
        <v>3452089643.4487338</v>
      </c>
      <c r="AG631" s="71">
        <v>96671479.317771032</v>
      </c>
      <c r="AH631" s="71">
        <v>28382940.945643611</v>
      </c>
      <c r="AI631" s="71">
        <v>6560764411.04</v>
      </c>
      <c r="AJ631" s="71">
        <v>5423089424.086195</v>
      </c>
      <c r="AK631" s="71"/>
      <c r="AL631" s="71"/>
      <c r="AM631" s="71">
        <v>352092198.78171539</v>
      </c>
      <c r="AN631" s="71"/>
      <c r="AO631" s="71"/>
      <c r="AP631" s="71">
        <v>15913090097.620058</v>
      </c>
      <c r="AQ631" s="72"/>
      <c r="AR631" s="71">
        <v>39755</v>
      </c>
      <c r="AS631" s="71">
        <v>5353</v>
      </c>
      <c r="AT631" s="71">
        <v>4</v>
      </c>
      <c r="AU631" s="71">
        <v>5</v>
      </c>
      <c r="AV631" s="71">
        <v>0</v>
      </c>
      <c r="AW631" s="71">
        <v>5</v>
      </c>
      <c r="AX631" s="71"/>
      <c r="AY631" s="72"/>
      <c r="AZ631" s="71">
        <v>155404.70000000001</v>
      </c>
      <c r="BA631" s="71">
        <v>312542.99999999988</v>
      </c>
      <c r="BB631" s="71">
        <v>2252.5</v>
      </c>
      <c r="BC631" s="71">
        <v>1768.5</v>
      </c>
      <c r="BD631" s="71">
        <v>0</v>
      </c>
      <c r="BE631" s="71">
        <v>18501</v>
      </c>
      <c r="BF631" s="71"/>
      <c r="BG631" s="72"/>
      <c r="BH631" s="71">
        <v>5.1710000000000003</v>
      </c>
      <c r="BI631" s="71">
        <v>3.9510000000000001</v>
      </c>
      <c r="BJ631" s="71">
        <v>2217.9940000000001</v>
      </c>
      <c r="BK631" s="71">
        <v>604</v>
      </c>
      <c r="BL631" s="71">
        <v>1087.9559999999999</v>
      </c>
      <c r="BM631" s="71">
        <v>0</v>
      </c>
      <c r="BN631" s="72"/>
      <c r="BO631" s="71">
        <v>1</v>
      </c>
      <c r="BP631" s="71">
        <v>1</v>
      </c>
      <c r="BQ631" s="71">
        <v>137</v>
      </c>
      <c r="BR631" s="71">
        <v>1</v>
      </c>
      <c r="BS631" s="71">
        <v>112</v>
      </c>
      <c r="BT631" s="71">
        <v>0</v>
      </c>
      <c r="BU631"/>
      <c r="BV631" s="70">
        <v>3516.442</v>
      </c>
      <c r="BW631" s="70">
        <v>6.7910000000000004</v>
      </c>
      <c r="BX631" s="70">
        <v>307.303</v>
      </c>
      <c r="BY631" s="70">
        <v>4.5890000000000004</v>
      </c>
      <c r="BZ631" s="70">
        <v>47.588000000000001</v>
      </c>
      <c r="CA631" s="70">
        <v>4.069</v>
      </c>
      <c r="CB631" s="70">
        <v>26.852</v>
      </c>
      <c r="CC631" s="70">
        <v>5.4379999999999997</v>
      </c>
      <c r="CD631" s="70">
        <v>0</v>
      </c>
    </row>
    <row r="632" spans="1:82">
      <c r="A632" s="70" t="s">
        <v>2411</v>
      </c>
      <c r="B632" s="70">
        <v>525</v>
      </c>
      <c r="C632" s="70">
        <v>15</v>
      </c>
      <c r="D632" s="70">
        <v>31</v>
      </c>
      <c r="E632" s="70">
        <v>2018</v>
      </c>
      <c r="F632" s="70" t="s">
        <v>183</v>
      </c>
      <c r="G632" s="70" t="s">
        <v>2396</v>
      </c>
      <c r="H632" s="70" t="s">
        <v>2397</v>
      </c>
      <c r="I632" s="148"/>
      <c r="J632" s="71">
        <v>2530.4339412553113</v>
      </c>
      <c r="K632" s="71">
        <v>102.13687008337756</v>
      </c>
      <c r="L632" s="71">
        <v>151.50256459281096</v>
      </c>
      <c r="M632" s="71">
        <v>3376.3924726079276</v>
      </c>
      <c r="N632" s="71">
        <v>2691.9633696340843</v>
      </c>
      <c r="O632" s="71">
        <v>1715.8618887694342</v>
      </c>
      <c r="P632" s="71">
        <v>1254.3326860069587</v>
      </c>
      <c r="Q632" s="71">
        <v>161.94233918307799</v>
      </c>
      <c r="R632" s="71">
        <v>41.850901751003349</v>
      </c>
      <c r="S632" s="71">
        <v>287.98728128456594</v>
      </c>
      <c r="T632" s="72"/>
      <c r="U632" s="71">
        <v>590767007</v>
      </c>
      <c r="V632" s="71">
        <v>53212</v>
      </c>
      <c r="W632" s="71">
        <v>4207</v>
      </c>
      <c r="X632" s="71">
        <v>998076</v>
      </c>
      <c r="Y632" s="71">
        <v>1218744</v>
      </c>
      <c r="Z632" s="71">
        <v>1045541</v>
      </c>
      <c r="AA632" s="71">
        <v>262419</v>
      </c>
      <c r="AB632" s="71">
        <v>2555068</v>
      </c>
      <c r="AC632" s="71">
        <v>7260979.0000000009</v>
      </c>
      <c r="AD632" s="71">
        <v>287.98728128456588</v>
      </c>
      <c r="AE632" s="72"/>
      <c r="AF632" s="71">
        <v>3492917432.4922009</v>
      </c>
      <c r="AG632" s="71">
        <v>80842658.421093106</v>
      </c>
      <c r="AH632" s="71">
        <v>26835605.83624208</v>
      </c>
      <c r="AI632" s="71">
        <v>6547328806.4678774</v>
      </c>
      <c r="AJ632" s="71">
        <v>4847456259.8182011</v>
      </c>
      <c r="AK632" s="71"/>
      <c r="AL632" s="71"/>
      <c r="AM632" s="71">
        <v>351707948.1437912</v>
      </c>
      <c r="AN632" s="71"/>
      <c r="AO632" s="71"/>
      <c r="AP632" s="71">
        <v>15347088711.179405</v>
      </c>
      <c r="AQ632" s="72"/>
      <c r="AR632" s="71">
        <v>42268</v>
      </c>
      <c r="AS632" s="71">
        <v>5866</v>
      </c>
      <c r="AT632" s="71">
        <v>4</v>
      </c>
      <c r="AU632" s="71">
        <v>6</v>
      </c>
      <c r="AV632" s="71">
        <v>0</v>
      </c>
      <c r="AW632" s="71">
        <v>6</v>
      </c>
      <c r="AX632" s="71"/>
      <c r="AY632" s="72"/>
      <c r="AZ632" s="71">
        <v>167118.90000000002</v>
      </c>
      <c r="BA632" s="71">
        <v>337186.7</v>
      </c>
      <c r="BB632" s="71">
        <v>2253</v>
      </c>
      <c r="BC632" s="71">
        <v>1793.5</v>
      </c>
      <c r="BD632" s="71">
        <v>0</v>
      </c>
      <c r="BE632" s="71">
        <v>19749</v>
      </c>
      <c r="BF632" s="71"/>
      <c r="BG632" s="72"/>
      <c r="BH632" s="71">
        <v>4.3499999999999996</v>
      </c>
      <c r="BI632" s="71">
        <v>3.673</v>
      </c>
      <c r="BJ632" s="71">
        <v>2027.5329999999999</v>
      </c>
      <c r="BK632" s="71">
        <v>279</v>
      </c>
      <c r="BL632" s="71">
        <v>982.03680000000008</v>
      </c>
      <c r="BM632" s="71">
        <v>0</v>
      </c>
      <c r="BN632" s="72"/>
      <c r="BO632" s="71">
        <v>1</v>
      </c>
      <c r="BP632" s="71">
        <v>1</v>
      </c>
      <c r="BQ632" s="71">
        <v>133</v>
      </c>
      <c r="BR632" s="71">
        <v>1</v>
      </c>
      <c r="BS632" s="71">
        <v>107</v>
      </c>
      <c r="BT632" s="71">
        <v>0</v>
      </c>
      <c r="BU632"/>
      <c r="BV632" s="70">
        <v>2890.2330000000002</v>
      </c>
      <c r="BW632" s="70">
        <v>6.0590000000000002</v>
      </c>
      <c r="BX632" s="70">
        <v>317.53480000000002</v>
      </c>
      <c r="BY632" s="70">
        <v>4.5460000000000003</v>
      </c>
      <c r="BZ632" s="70">
        <v>44.162999999999997</v>
      </c>
      <c r="CA632" s="70">
        <v>3.4569999999999999</v>
      </c>
      <c r="CB632" s="70">
        <v>26.315000000000001</v>
      </c>
      <c r="CC632" s="70">
        <v>4.2850000000000001</v>
      </c>
      <c r="CD632" s="70">
        <v>0</v>
      </c>
    </row>
    <row r="633" spans="1:82">
      <c r="A633" s="70" t="s">
        <v>2412</v>
      </c>
      <c r="B633" s="70">
        <v>526</v>
      </c>
      <c r="C633" s="70">
        <v>16</v>
      </c>
      <c r="D633" s="70">
        <v>31</v>
      </c>
      <c r="E633" s="70">
        <v>2019</v>
      </c>
      <c r="F633" s="70" t="s">
        <v>158</v>
      </c>
      <c r="G633" s="70" t="s">
        <v>2396</v>
      </c>
      <c r="H633" s="70" t="s">
        <v>2397</v>
      </c>
      <c r="I633" s="148"/>
      <c r="J633" s="71">
        <v>2344.2377419467748</v>
      </c>
      <c r="K633" s="71">
        <v>97.681494102487974</v>
      </c>
      <c r="L633" s="71">
        <v>152.84844344138929</v>
      </c>
      <c r="M633" s="71">
        <v>3123.3324046330745</v>
      </c>
      <c r="N633" s="71">
        <v>2653.5368149510127</v>
      </c>
      <c r="O633" s="71">
        <v>1667.9029176494157</v>
      </c>
      <c r="P633" s="71">
        <v>1248.4631456577715</v>
      </c>
      <c r="Q633" s="71">
        <v>157.10798622678399</v>
      </c>
      <c r="R633" s="71">
        <v>39.992016352270468</v>
      </c>
      <c r="S633" s="71">
        <v>284.33918182080384</v>
      </c>
      <c r="T633" s="72"/>
      <c r="U633" s="71">
        <v>565878174</v>
      </c>
      <c r="V633" s="71">
        <v>53212</v>
      </c>
      <c r="W633" s="71">
        <v>4207</v>
      </c>
      <c r="X633" s="71">
        <v>998076</v>
      </c>
      <c r="Y633" s="71">
        <v>1227295</v>
      </c>
      <c r="Z633" s="71">
        <v>1044219</v>
      </c>
      <c r="AA633" s="71">
        <v>259236</v>
      </c>
      <c r="AB633" s="71">
        <v>2545899</v>
      </c>
      <c r="AC633" s="71">
        <v>7052113</v>
      </c>
      <c r="AD633" s="71">
        <v>284.33918182080379</v>
      </c>
      <c r="AE633" s="72"/>
      <c r="AF633" s="71">
        <v>3282678825.0567179</v>
      </c>
      <c r="AG633" s="71">
        <v>84952643.587446347</v>
      </c>
      <c r="AH633" s="71">
        <v>28441186.0858161</v>
      </c>
      <c r="AI633" s="71">
        <v>6323707362.5785055</v>
      </c>
      <c r="AJ633" s="71">
        <v>4705698809.6481647</v>
      </c>
      <c r="AK633" s="71">
        <v>0</v>
      </c>
      <c r="AL633" s="71">
        <v>0</v>
      </c>
      <c r="AM633" s="71">
        <v>346732278.28258914</v>
      </c>
      <c r="AN633" s="71">
        <v>0</v>
      </c>
      <c r="AO633" s="71">
        <v>0</v>
      </c>
      <c r="AP633" s="71">
        <v>14772211105.239241</v>
      </c>
      <c r="AQ633" s="72"/>
      <c r="AR633" s="71">
        <v>44534</v>
      </c>
      <c r="AS633" s="71">
        <v>6222</v>
      </c>
      <c r="AT633" s="71">
        <v>4</v>
      </c>
      <c r="AU633" s="71">
        <v>6</v>
      </c>
      <c r="AV633" s="71">
        <v>0</v>
      </c>
      <c r="AW633" s="71">
        <v>7</v>
      </c>
      <c r="AX633" s="71"/>
      <c r="AY633" s="72"/>
      <c r="AZ633" s="71">
        <v>177796.50000000009</v>
      </c>
      <c r="BA633" s="71">
        <v>369578.1</v>
      </c>
      <c r="BB633" s="71">
        <v>2252.5</v>
      </c>
      <c r="BC633" s="71">
        <v>1793.5</v>
      </c>
      <c r="BD633" s="71">
        <v>0</v>
      </c>
      <c r="BE633" s="71">
        <v>21245.762999999999</v>
      </c>
      <c r="BF633" s="71"/>
      <c r="BG633" s="72"/>
      <c r="BH633" s="71">
        <v>4.085</v>
      </c>
      <c r="BI633" s="71">
        <v>3.117</v>
      </c>
      <c r="BJ633" s="71">
        <v>1803.875</v>
      </c>
      <c r="BK633" s="71">
        <v>475</v>
      </c>
      <c r="BL633" s="71">
        <v>861.97220000000004</v>
      </c>
      <c r="BM633" s="71">
        <v>0</v>
      </c>
      <c r="BN633" s="72"/>
      <c r="BO633" s="71">
        <v>1</v>
      </c>
      <c r="BP633" s="71">
        <v>1</v>
      </c>
      <c r="BQ633" s="71">
        <v>134</v>
      </c>
      <c r="BR633" s="71">
        <v>1</v>
      </c>
      <c r="BS633" s="71">
        <v>105</v>
      </c>
      <c r="BT633" s="71">
        <v>0</v>
      </c>
      <c r="BU633"/>
      <c r="BV633" s="70">
        <v>2782.732</v>
      </c>
      <c r="BW633" s="70">
        <v>5.9189999999999996</v>
      </c>
      <c r="BX633" s="70">
        <v>310.88819999999998</v>
      </c>
      <c r="BY633" s="70">
        <v>4.3540000000000001</v>
      </c>
      <c r="BZ633" s="70">
        <v>41.045999999999999</v>
      </c>
      <c r="CA633" s="70">
        <v>3.11</v>
      </c>
      <c r="CB633" s="70">
        <v>0</v>
      </c>
      <c r="CC633" s="70">
        <v>0</v>
      </c>
      <c r="CD633" s="70">
        <v>0</v>
      </c>
    </row>
    <row r="634" spans="1:82">
      <c r="A634" s="70" t="s">
        <v>2413</v>
      </c>
      <c r="B634" s="70">
        <v>527</v>
      </c>
      <c r="C634" s="70">
        <v>17</v>
      </c>
      <c r="D634" s="70">
        <v>31</v>
      </c>
      <c r="E634" s="70">
        <v>2020</v>
      </c>
      <c r="F634" s="70" t="s">
        <v>159</v>
      </c>
      <c r="G634" s="1064" t="s">
        <v>2396</v>
      </c>
      <c r="H634" s="70" t="s">
        <v>2397</v>
      </c>
      <c r="I634" s="148"/>
      <c r="J634" s="71">
        <v>2226.0989500270175</v>
      </c>
      <c r="K634" s="71">
        <v>101.34958031173731</v>
      </c>
      <c r="L634" s="71">
        <v>188.5152028691144</v>
      </c>
      <c r="M634" s="71">
        <v>3301.7641750558614</v>
      </c>
      <c r="N634" s="71">
        <v>3026.7441103273013</v>
      </c>
      <c r="O634" s="71">
        <v>1460.2565962264571</v>
      </c>
      <c r="P634" s="71">
        <v>1180.831494882694</v>
      </c>
      <c r="Q634" s="71">
        <v>149.20653727981701</v>
      </c>
      <c r="R634" s="71">
        <v>38.211129453265372</v>
      </c>
      <c r="S634" s="71">
        <v>239.6149534683133</v>
      </c>
      <c r="T634" s="72"/>
      <c r="U634" s="71">
        <v>527036027</v>
      </c>
      <c r="V634" s="71">
        <v>52316</v>
      </c>
      <c r="W634" s="71">
        <v>6283</v>
      </c>
      <c r="X634" s="71">
        <v>999815</v>
      </c>
      <c r="Y634" s="71">
        <v>1231277</v>
      </c>
      <c r="Z634" s="71">
        <v>1043460</v>
      </c>
      <c r="AA634" s="71">
        <v>260614</v>
      </c>
      <c r="AB634" s="71">
        <v>2530609</v>
      </c>
      <c r="AC634" s="71">
        <v>6773677.9999999991</v>
      </c>
      <c r="AD634" s="71">
        <v>239.6149534683133</v>
      </c>
      <c r="AE634" s="72"/>
      <c r="AF634" s="71">
        <v>3106160473.2398767</v>
      </c>
      <c r="AG634" s="71">
        <v>78033262.171437085</v>
      </c>
      <c r="AH634" s="71">
        <v>34222566.988521613</v>
      </c>
      <c r="AI634" s="71">
        <v>6472211104.6023436</v>
      </c>
      <c r="AJ634" s="71">
        <v>5770321717.0580502</v>
      </c>
      <c r="AK634" s="71">
        <v>0</v>
      </c>
      <c r="AL634" s="71">
        <v>0</v>
      </c>
      <c r="AM634" s="71">
        <v>330272590.15239942</v>
      </c>
      <c r="AN634" s="71">
        <v>0</v>
      </c>
      <c r="AO634" s="71">
        <v>0</v>
      </c>
      <c r="AP634" s="71">
        <v>15791221714.212627</v>
      </c>
      <c r="AQ634" s="72"/>
      <c r="AR634" s="71">
        <v>46792</v>
      </c>
      <c r="AS634" s="71">
        <v>6485</v>
      </c>
      <c r="AT634" s="71">
        <v>4</v>
      </c>
      <c r="AU634" s="71">
        <v>7</v>
      </c>
      <c r="AV634" s="71">
        <v>0</v>
      </c>
      <c r="AW634" s="71">
        <v>10</v>
      </c>
      <c r="AX634" s="71"/>
      <c r="AY634" s="72"/>
      <c r="AZ634" s="71">
        <v>189418.10000000041</v>
      </c>
      <c r="BA634" s="71">
        <v>395653.5</v>
      </c>
      <c r="BB634" s="71">
        <v>2252.5</v>
      </c>
      <c r="BC634" s="71">
        <v>1808.5</v>
      </c>
      <c r="BD634" s="71">
        <v>0</v>
      </c>
      <c r="BE634" s="71">
        <v>28490.762999999999</v>
      </c>
      <c r="BF634" s="71"/>
      <c r="BG634" s="72"/>
      <c r="BH634" s="71">
        <v>6.8440000000000003</v>
      </c>
      <c r="BI634" s="71">
        <v>2.7789999999999999</v>
      </c>
      <c r="BJ634" s="71">
        <v>1639.6510000000001</v>
      </c>
      <c r="BK634" s="71">
        <v>489</v>
      </c>
      <c r="BL634" s="71">
        <v>840.67659999999989</v>
      </c>
      <c r="BM634" s="71">
        <v>0</v>
      </c>
      <c r="BN634" s="72"/>
      <c r="BO634" s="71">
        <v>2</v>
      </c>
      <c r="BP634" s="71">
        <v>1</v>
      </c>
      <c r="BQ634" s="71">
        <v>133</v>
      </c>
      <c r="BR634" s="71">
        <v>1</v>
      </c>
      <c r="BS634" s="71">
        <v>107</v>
      </c>
      <c r="BT634" s="71">
        <v>0</v>
      </c>
      <c r="BU634"/>
      <c r="BV634" s="70">
        <v>2620.7800000000002</v>
      </c>
      <c r="BW634" s="70">
        <v>5.931</v>
      </c>
      <c r="BX634" s="70">
        <v>302.40660000000003</v>
      </c>
      <c r="BY634" s="70">
        <v>4.3330000000000002</v>
      </c>
      <c r="BZ634" s="70">
        <v>42.344000000000001</v>
      </c>
      <c r="CA634" s="70">
        <v>3.1560000000000001</v>
      </c>
      <c r="CB634" s="70">
        <v>0</v>
      </c>
      <c r="CC634" s="70">
        <v>0</v>
      </c>
      <c r="CD634" s="70">
        <v>0</v>
      </c>
    </row>
    <row r="635" spans="1:82">
      <c r="A635" s="70" t="s">
        <v>2414</v>
      </c>
      <c r="B635" s="70">
        <v>527</v>
      </c>
      <c r="C635" s="70">
        <v>18</v>
      </c>
      <c r="D635" s="70">
        <v>31</v>
      </c>
      <c r="E635" s="70">
        <v>2021</v>
      </c>
      <c r="F635" s="70" t="s">
        <v>160</v>
      </c>
      <c r="G635" s="1064" t="s">
        <v>2396</v>
      </c>
      <c r="H635" s="70" t="s">
        <v>2397</v>
      </c>
      <c r="I635" s="148"/>
      <c r="J635" s="71">
        <v>2013.0769986395642</v>
      </c>
      <c r="K635" s="71">
        <v>114.20984425996859</v>
      </c>
      <c r="L635" s="71">
        <v>190.54168831069717</v>
      </c>
      <c r="M635" s="71">
        <v>3102.7497838442964</v>
      </c>
      <c r="N635" s="71">
        <v>2687.2762093924798</v>
      </c>
      <c r="O635" s="71">
        <v>1414.8615887404692</v>
      </c>
      <c r="P635" s="71">
        <v>1213.7363257943341</v>
      </c>
      <c r="Q635" s="71">
        <v>146.638869906016</v>
      </c>
      <c r="R635" s="71">
        <v>41.17033506139488</v>
      </c>
      <c r="S635" s="71">
        <v>276.51489838547485</v>
      </c>
      <c r="T635" s="72"/>
      <c r="U635" s="71">
        <v>590664344</v>
      </c>
      <c r="V635" s="71">
        <v>52316</v>
      </c>
      <c r="W635" s="71">
        <v>6283</v>
      </c>
      <c r="X635" s="71">
        <v>999815</v>
      </c>
      <c r="Y635" s="71">
        <v>1233229</v>
      </c>
      <c r="Z635" s="71">
        <v>1041001</v>
      </c>
      <c r="AA635" s="71">
        <v>261209</v>
      </c>
      <c r="AB635" s="71">
        <v>2511494</v>
      </c>
      <c r="AC635" s="71">
        <v>7080164</v>
      </c>
      <c r="AD635" s="71">
        <v>276.51489838547485</v>
      </c>
      <c r="AE635" s="72"/>
      <c r="AF635" s="71">
        <v>3093056620.223156</v>
      </c>
      <c r="AG635" s="71">
        <v>88278656.034583673</v>
      </c>
      <c r="AH635" s="71">
        <v>35140903.341733471</v>
      </c>
      <c r="AI635" s="71">
        <v>6945969328.8542004</v>
      </c>
      <c r="AJ635" s="71">
        <v>5396789684.6566963</v>
      </c>
      <c r="AK635" s="71">
        <v>0</v>
      </c>
      <c r="AL635" s="71">
        <v>0</v>
      </c>
      <c r="AM635" s="71">
        <v>329668466.64597011</v>
      </c>
      <c r="AN635" s="71">
        <v>0</v>
      </c>
      <c r="AO635" s="71">
        <v>0</v>
      </c>
      <c r="AP635" s="71">
        <v>15888903659.75634</v>
      </c>
      <c r="AQ635" s="72"/>
      <c r="AR635" s="71">
        <v>49127</v>
      </c>
      <c r="AS635" s="71">
        <v>6657</v>
      </c>
      <c r="AT635" s="71">
        <v>3</v>
      </c>
      <c r="AU635" s="71">
        <v>7</v>
      </c>
      <c r="AV635" s="71">
        <v>0</v>
      </c>
      <c r="AW635" s="71">
        <v>9</v>
      </c>
      <c r="AX635" s="71"/>
      <c r="AY635" s="72"/>
      <c r="AZ635" s="71">
        <v>201763.39999999691</v>
      </c>
      <c r="BA635" s="71">
        <v>409104.20000000321</v>
      </c>
      <c r="BB635" s="71">
        <v>2.5</v>
      </c>
      <c r="BC635" s="71">
        <v>1808.5</v>
      </c>
      <c r="BD635" s="71">
        <v>0</v>
      </c>
      <c r="BE635" s="71">
        <v>26730.762999999999</v>
      </c>
      <c r="BF635" s="71"/>
      <c r="BG635" s="72"/>
      <c r="BH635" s="71">
        <v>6.9729999999999999</v>
      </c>
      <c r="BI635" s="71">
        <v>3.226</v>
      </c>
      <c r="BJ635" s="71">
        <v>1717.2170000000001</v>
      </c>
      <c r="BK635" s="71">
        <v>683.52800000000002</v>
      </c>
      <c r="BL635" s="71">
        <v>854.60799999999995</v>
      </c>
      <c r="BM635" s="71">
        <v>0</v>
      </c>
      <c r="BN635" s="72"/>
      <c r="BO635" s="71">
        <v>2</v>
      </c>
      <c r="BP635" s="71">
        <v>1</v>
      </c>
      <c r="BQ635" s="71">
        <v>137</v>
      </c>
      <c r="BR635" s="71">
        <v>1</v>
      </c>
      <c r="BS635" s="71">
        <v>103</v>
      </c>
      <c r="BT635" s="71">
        <v>0</v>
      </c>
      <c r="BU635"/>
      <c r="BV635" s="70">
        <v>2920.4549999999999</v>
      </c>
      <c r="BW635" s="70">
        <v>4.7939999999999996</v>
      </c>
      <c r="BX635" s="70">
        <v>286.26299999999998</v>
      </c>
      <c r="BY635" s="70">
        <v>4.3179999999999996</v>
      </c>
      <c r="BZ635" s="70">
        <v>31.866</v>
      </c>
      <c r="CA635" s="70">
        <v>5.0869999999999997</v>
      </c>
      <c r="CB635" s="70">
        <v>6.1859999999999999</v>
      </c>
      <c r="CC635" s="70">
        <v>6.5830000000000002</v>
      </c>
      <c r="CD635" s="70">
        <v>0</v>
      </c>
    </row>
    <row r="636" spans="1:82">
      <c r="A636" s="70" t="s">
        <v>2415</v>
      </c>
      <c r="B636" s="70">
        <v>527</v>
      </c>
      <c r="C636" s="70">
        <v>19</v>
      </c>
      <c r="D636" s="70">
        <v>31</v>
      </c>
      <c r="E636" s="70">
        <v>2022</v>
      </c>
      <c r="F636" s="70" t="s">
        <v>161</v>
      </c>
      <c r="G636" s="70" t="s">
        <v>2396</v>
      </c>
      <c r="H636" s="70" t="s">
        <v>2397</v>
      </c>
      <c r="I636" s="148"/>
      <c r="J636" s="71">
        <v>2103.01668471109</v>
      </c>
      <c r="K636" s="71">
        <v>107.19702601724471</v>
      </c>
      <c r="L636" s="71">
        <v>142.53423148017134</v>
      </c>
      <c r="M636" s="71">
        <v>3575.7285153239845</v>
      </c>
      <c r="N636" s="71">
        <v>2939.7004577005591</v>
      </c>
      <c r="O636" s="71">
        <v>1487.1805204016769</v>
      </c>
      <c r="P636" s="71">
        <v>1204.2303233423449</v>
      </c>
      <c r="Q636" s="71">
        <v>147.24931209785217</v>
      </c>
      <c r="R636" s="71">
        <v>34.935749880493987</v>
      </c>
      <c r="S636" s="71">
        <v>266.00921220741947</v>
      </c>
      <c r="T636" s="72"/>
      <c r="U636" s="71">
        <v>625961384</v>
      </c>
      <c r="V636" s="71">
        <v>52316</v>
      </c>
      <c r="W636" s="71">
        <v>6283</v>
      </c>
      <c r="X636" s="71">
        <v>999815</v>
      </c>
      <c r="Y636" s="71">
        <v>1246024</v>
      </c>
      <c r="Z636" s="71">
        <v>1039618</v>
      </c>
      <c r="AA636" s="71">
        <v>263114</v>
      </c>
      <c r="AB636" s="71">
        <v>2501269</v>
      </c>
      <c r="AC636" s="71">
        <v>6083443.9999999991</v>
      </c>
      <c r="AD636" s="71">
        <v>266.00921220741947</v>
      </c>
      <c r="AE636" s="72"/>
      <c r="AF636" s="71">
        <v>2954281270.9208589</v>
      </c>
      <c r="AG636" s="71">
        <v>88063560.171212643</v>
      </c>
      <c r="AH636" s="71">
        <v>30846512.314395241</v>
      </c>
      <c r="AI636" s="71">
        <v>6930534986.2064447</v>
      </c>
      <c r="AJ636" s="71">
        <v>5485201921.3897429</v>
      </c>
      <c r="AK636" s="71">
        <v>0</v>
      </c>
      <c r="AL636" s="71">
        <v>0</v>
      </c>
      <c r="AM636" s="71">
        <v>322982098.55439156</v>
      </c>
      <c r="AN636" s="71">
        <v>0</v>
      </c>
      <c r="AO636" s="71">
        <v>0</v>
      </c>
      <c r="AP636" s="71">
        <v>15811910349.557047</v>
      </c>
      <c r="AQ636" s="72"/>
      <c r="AR636" s="71">
        <v>51876</v>
      </c>
      <c r="AS636" s="71">
        <v>6720</v>
      </c>
      <c r="AT636" s="71">
        <v>3</v>
      </c>
      <c r="AU636" s="71">
        <v>8</v>
      </c>
      <c r="AV636" s="71">
        <v>0</v>
      </c>
      <c r="AW636" s="71">
        <v>9</v>
      </c>
      <c r="AX636" s="71"/>
      <c r="AY636" s="72"/>
      <c r="AZ636" s="71">
        <v>216228.39999999545</v>
      </c>
      <c r="BA636" s="71">
        <v>418720.90000000293</v>
      </c>
      <c r="BB636" s="71">
        <v>2.5</v>
      </c>
      <c r="BC636" s="71">
        <v>1845.5</v>
      </c>
      <c r="BD636" s="71">
        <v>0</v>
      </c>
      <c r="BE636" s="71">
        <v>24429.762999999999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2416</v>
      </c>
      <c r="B637" s="70">
        <v>527</v>
      </c>
      <c r="C637" s="70">
        <v>20</v>
      </c>
      <c r="D637" s="70">
        <v>31</v>
      </c>
      <c r="E637" s="70">
        <v>2023</v>
      </c>
      <c r="F637" s="70" t="s">
        <v>1539</v>
      </c>
      <c r="G637" s="70" t="s">
        <v>2396</v>
      </c>
      <c r="H637" s="70" t="s">
        <v>2397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54990</v>
      </c>
      <c r="AS637" s="71">
        <v>6768</v>
      </c>
      <c r="AT637" s="71">
        <v>3</v>
      </c>
      <c r="AU637" s="71">
        <v>8</v>
      </c>
      <c r="AV637" s="71">
        <v>0</v>
      </c>
      <c r="AW637" s="71">
        <v>9</v>
      </c>
      <c r="AX637" s="71"/>
      <c r="AY637" s="72"/>
      <c r="AZ637" s="71">
        <v>231099.4999999929</v>
      </c>
      <c r="BA637" s="71">
        <v>423837.40000000305</v>
      </c>
      <c r="BB637" s="71">
        <v>2.5</v>
      </c>
      <c r="BC637" s="71">
        <v>1845.5</v>
      </c>
      <c r="BD637" s="71">
        <v>0</v>
      </c>
      <c r="BE637" s="71">
        <v>24429.762999999999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2417</v>
      </c>
      <c r="B638" s="70">
        <v>527</v>
      </c>
      <c r="C638" s="70">
        <v>21</v>
      </c>
      <c r="D638" s="70">
        <v>31</v>
      </c>
      <c r="E638" s="70">
        <v>2024</v>
      </c>
      <c r="F638" s="70" t="s">
        <v>1554</v>
      </c>
      <c r="G638" s="70" t="s">
        <v>2396</v>
      </c>
      <c r="H638" s="70" t="s">
        <v>2397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2295</v>
      </c>
      <c r="B9" s="70">
        <v>1</v>
      </c>
      <c r="C9" s="70">
        <v>1</v>
      </c>
      <c r="D9" s="70">
        <v>1</v>
      </c>
      <c r="E9" s="70">
        <v>1990</v>
      </c>
      <c r="F9" s="70" t="s">
        <v>787</v>
      </c>
      <c r="G9" s="1073" t="s">
        <v>2296</v>
      </c>
      <c r="H9" s="70" t="s">
        <v>2297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2298</v>
      </c>
      <c r="B10" s="70">
        <v>2</v>
      </c>
      <c r="C10" s="70">
        <v>2</v>
      </c>
      <c r="D10" s="70">
        <v>1</v>
      </c>
      <c r="E10" s="70">
        <v>2005</v>
      </c>
      <c r="F10" s="70" t="s">
        <v>789</v>
      </c>
      <c r="G10" s="1073" t="s">
        <v>2296</v>
      </c>
      <c r="H10" s="70" t="s">
        <v>2297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2299</v>
      </c>
      <c r="B11" s="70">
        <v>3</v>
      </c>
      <c r="C11" s="70">
        <v>3</v>
      </c>
      <c r="D11" s="70">
        <v>1</v>
      </c>
      <c r="E11" s="70">
        <v>2006</v>
      </c>
      <c r="F11" s="70" t="s">
        <v>790</v>
      </c>
      <c r="G11" s="1073" t="s">
        <v>2296</v>
      </c>
      <c r="H11" s="70" t="s">
        <v>2297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2300</v>
      </c>
      <c r="B12" s="70">
        <v>4</v>
      </c>
      <c r="C12" s="70">
        <v>4</v>
      </c>
      <c r="D12" s="70">
        <v>1</v>
      </c>
      <c r="E12" s="70">
        <v>2007</v>
      </c>
      <c r="F12" s="70" t="s">
        <v>791</v>
      </c>
      <c r="G12" s="1073" t="s">
        <v>2296</v>
      </c>
      <c r="H12" s="70" t="s">
        <v>2297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2301</v>
      </c>
      <c r="B13" s="70">
        <v>5</v>
      </c>
      <c r="C13" s="70">
        <v>5</v>
      </c>
      <c r="D13" s="70">
        <v>1</v>
      </c>
      <c r="E13" s="70">
        <v>2008</v>
      </c>
      <c r="F13" s="70" t="s">
        <v>792</v>
      </c>
      <c r="G13" s="1073" t="s">
        <v>2296</v>
      </c>
      <c r="H13" s="70" t="s">
        <v>2297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2302</v>
      </c>
      <c r="B14" s="70">
        <v>6</v>
      </c>
      <c r="C14" s="70">
        <v>6</v>
      </c>
      <c r="D14" s="70">
        <v>1</v>
      </c>
      <c r="E14" s="70">
        <v>2009</v>
      </c>
      <c r="F14" s="70" t="s">
        <v>176</v>
      </c>
      <c r="G14" s="1073" t="s">
        <v>2296</v>
      </c>
      <c r="H14" s="70" t="s">
        <v>2297</v>
      </c>
      <c r="I14" s="1066"/>
      <c r="J14" s="73">
        <v>0</v>
      </c>
      <c r="K14" s="73">
        <v>0</v>
      </c>
      <c r="L14" s="73">
        <v>0</v>
      </c>
      <c r="M14" s="73">
        <v>0</v>
      </c>
      <c r="N14" s="73">
        <v>0</v>
      </c>
      <c r="O14" s="73">
        <v>0</v>
      </c>
      <c r="P14" s="73">
        <v>0</v>
      </c>
      <c r="Q14" s="73">
        <v>0</v>
      </c>
      <c r="R14" s="73">
        <v>0</v>
      </c>
      <c r="S14" s="73">
        <v>0</v>
      </c>
      <c r="T14" s="73">
        <v>0</v>
      </c>
      <c r="U14" s="73">
        <v>0</v>
      </c>
      <c r="V14" s="73">
        <v>0</v>
      </c>
      <c r="W14" s="73">
        <v>0</v>
      </c>
      <c r="X14" s="73">
        <v>11</v>
      </c>
      <c r="Y14" s="73">
        <v>0</v>
      </c>
      <c r="Z14" s="73">
        <v>0</v>
      </c>
      <c r="AA14" s="73">
        <v>3.28</v>
      </c>
      <c r="AB14" s="73">
        <v>0</v>
      </c>
      <c r="AC14" s="73">
        <v>0</v>
      </c>
      <c r="AD14" s="73">
        <v>0</v>
      </c>
      <c r="AE14" s="73">
        <v>0</v>
      </c>
      <c r="AF14" s="73">
        <v>0</v>
      </c>
      <c r="AG14" s="73">
        <v>0</v>
      </c>
      <c r="AH14" s="73">
        <v>2.35</v>
      </c>
      <c r="AI14" s="73">
        <v>0</v>
      </c>
      <c r="AJ14" s="73">
        <v>0</v>
      </c>
      <c r="AK14" s="73">
        <v>11.7</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5.45</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13.782999999999999</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11</v>
      </c>
      <c r="DZ14" s="73">
        <v>0</v>
      </c>
      <c r="EA14" s="73">
        <v>0</v>
      </c>
      <c r="EB14" s="73">
        <v>3.28</v>
      </c>
      <c r="EC14" s="73">
        <v>0</v>
      </c>
      <c r="ED14" s="73">
        <v>0</v>
      </c>
      <c r="EE14" s="73">
        <v>0</v>
      </c>
      <c r="EF14" s="73">
        <v>0</v>
      </c>
      <c r="EG14" s="73">
        <v>0</v>
      </c>
      <c r="EH14" s="73">
        <v>0</v>
      </c>
      <c r="EI14" s="73">
        <v>2.35</v>
      </c>
      <c r="EJ14" s="73">
        <v>0</v>
      </c>
      <c r="EK14" s="73">
        <v>0</v>
      </c>
      <c r="EL14" s="73">
        <v>11.7</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5.45</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13.782999999999999</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28.33</v>
      </c>
      <c r="HL14" s="73">
        <v>0</v>
      </c>
      <c r="HM14" s="73">
        <v>0</v>
      </c>
      <c r="HN14" s="73">
        <v>0</v>
      </c>
      <c r="HO14" s="73">
        <v>5.45</v>
      </c>
      <c r="HP14" s="73">
        <v>0</v>
      </c>
      <c r="HQ14" s="73">
        <v>0</v>
      </c>
      <c r="HR14" s="73">
        <v>0</v>
      </c>
      <c r="HS14" s="73">
        <v>0</v>
      </c>
      <c r="HT14" s="73">
        <v>0</v>
      </c>
      <c r="HU14" s="73">
        <v>0</v>
      </c>
      <c r="HV14" s="73">
        <v>0</v>
      </c>
      <c r="HW14" s="73">
        <v>0</v>
      </c>
      <c r="HX14" s="73">
        <v>13.782999999999999</v>
      </c>
      <c r="HY14" s="73">
        <v>0</v>
      </c>
      <c r="HZ14" s="73">
        <v>0</v>
      </c>
      <c r="IA14" s="73">
        <v>0</v>
      </c>
      <c r="IB14" s="73">
        <v>0</v>
      </c>
      <c r="IC14" s="73">
        <v>0</v>
      </c>
      <c r="ID14" s="73">
        <v>0</v>
      </c>
      <c r="IE14" s="73">
        <v>0</v>
      </c>
      <c r="IF14" s="73">
        <v>28.33</v>
      </c>
      <c r="IG14" s="73">
        <v>0</v>
      </c>
      <c r="IH14" s="73">
        <v>0</v>
      </c>
      <c r="II14" s="73">
        <v>0</v>
      </c>
      <c r="IJ14" s="73">
        <v>5.45</v>
      </c>
      <c r="IK14" s="73">
        <v>0</v>
      </c>
      <c r="IL14" s="73">
        <v>0</v>
      </c>
      <c r="IM14" s="73">
        <v>0</v>
      </c>
      <c r="IN14" s="73">
        <v>0</v>
      </c>
      <c r="IO14" s="73">
        <v>0</v>
      </c>
      <c r="IP14" s="73">
        <v>0</v>
      </c>
      <c r="IQ14" s="73">
        <v>0</v>
      </c>
      <c r="IR14" s="73">
        <v>0</v>
      </c>
      <c r="IS14" s="73">
        <v>13.782999999999999</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1</v>
      </c>
      <c r="JL14" s="71">
        <v>0</v>
      </c>
      <c r="JM14" s="71">
        <v>0</v>
      </c>
      <c r="JN14" s="71">
        <v>1</v>
      </c>
      <c r="JO14" s="71">
        <v>0</v>
      </c>
      <c r="JP14" s="71">
        <v>0</v>
      </c>
      <c r="JQ14" s="71">
        <v>0</v>
      </c>
      <c r="JR14" s="71">
        <v>0</v>
      </c>
      <c r="JS14" s="71">
        <v>0</v>
      </c>
      <c r="JT14" s="71">
        <v>0</v>
      </c>
      <c r="JU14" s="71">
        <v>1</v>
      </c>
      <c r="JV14" s="71">
        <v>0</v>
      </c>
      <c r="JW14" s="71">
        <v>0</v>
      </c>
      <c r="JX14" s="71">
        <v>2</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2</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1</v>
      </c>
      <c r="NM14" s="71">
        <v>0</v>
      </c>
      <c r="NN14" s="71">
        <v>0</v>
      </c>
      <c r="NO14" s="71">
        <v>1</v>
      </c>
      <c r="NP14" s="71">
        <v>0</v>
      </c>
      <c r="NQ14" s="71">
        <v>0</v>
      </c>
      <c r="NR14" s="71">
        <v>0</v>
      </c>
      <c r="NS14" s="71">
        <v>0</v>
      </c>
      <c r="NT14" s="71">
        <v>0</v>
      </c>
      <c r="NU14" s="71">
        <v>0</v>
      </c>
      <c r="NV14" s="71">
        <v>1</v>
      </c>
      <c r="NW14" s="71">
        <v>0</v>
      </c>
      <c r="NX14" s="71">
        <v>0</v>
      </c>
      <c r="NY14" s="71">
        <v>2</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2</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5</v>
      </c>
      <c r="QY14" s="71">
        <v>0</v>
      </c>
      <c r="QZ14" s="71">
        <v>0</v>
      </c>
      <c r="RA14" s="71">
        <v>0</v>
      </c>
      <c r="RB14" s="71">
        <v>2</v>
      </c>
      <c r="RC14" s="71">
        <v>0</v>
      </c>
      <c r="RD14" s="71">
        <v>0</v>
      </c>
      <c r="RE14" s="71">
        <v>0</v>
      </c>
      <c r="RF14" s="71">
        <v>0</v>
      </c>
      <c r="RG14" s="71">
        <v>0</v>
      </c>
      <c r="RH14" s="71">
        <v>0</v>
      </c>
      <c r="RI14" s="71">
        <v>0</v>
      </c>
      <c r="RJ14" s="71">
        <v>0</v>
      </c>
      <c r="RK14" s="71">
        <v>1</v>
      </c>
      <c r="RL14" s="71">
        <v>0</v>
      </c>
      <c r="RM14" s="71">
        <v>0</v>
      </c>
      <c r="RN14" s="71">
        <v>0</v>
      </c>
      <c r="RO14" s="71">
        <v>0</v>
      </c>
      <c r="RP14" s="71">
        <v>0</v>
      </c>
      <c r="RQ14" s="71">
        <v>0</v>
      </c>
      <c r="RR14" s="71">
        <v>0</v>
      </c>
      <c r="RS14" s="71">
        <v>5</v>
      </c>
      <c r="RT14" s="71">
        <v>0</v>
      </c>
      <c r="RU14" s="71">
        <v>0</v>
      </c>
      <c r="RV14" s="71">
        <v>0</v>
      </c>
      <c r="RW14" s="71">
        <v>2</v>
      </c>
      <c r="RX14" s="71">
        <v>0</v>
      </c>
      <c r="RY14" s="71">
        <v>0</v>
      </c>
      <c r="RZ14" s="71">
        <v>0</v>
      </c>
      <c r="SA14" s="71">
        <v>0</v>
      </c>
      <c r="SB14" s="71">
        <v>0</v>
      </c>
      <c r="SC14" s="71">
        <v>0</v>
      </c>
      <c r="SD14" s="71">
        <v>0</v>
      </c>
      <c r="SE14" s="71">
        <v>0</v>
      </c>
      <c r="SF14" s="71">
        <v>1</v>
      </c>
      <c r="SG14" s="71">
        <v>0</v>
      </c>
      <c r="SH14" s="71">
        <v>0</v>
      </c>
    </row>
    <row r="15" spans="1:503">
      <c r="A15" s="16" t="s">
        <v>2303</v>
      </c>
      <c r="B15" s="70">
        <v>7</v>
      </c>
      <c r="C15" s="70">
        <v>7</v>
      </c>
      <c r="D15" s="70">
        <v>1</v>
      </c>
      <c r="E15" s="70">
        <v>2010</v>
      </c>
      <c r="F15" s="70" t="s">
        <v>177</v>
      </c>
      <c r="G15" s="1073" t="s">
        <v>2296</v>
      </c>
      <c r="H15" s="70" t="s">
        <v>2297</v>
      </c>
      <c r="I15" s="1066"/>
      <c r="J15" s="73">
        <v>3.0910000000000002</v>
      </c>
      <c r="K15" s="73">
        <v>0</v>
      </c>
      <c r="L15" s="73">
        <v>0</v>
      </c>
      <c r="M15" s="73">
        <v>0</v>
      </c>
      <c r="N15" s="73">
        <v>0</v>
      </c>
      <c r="O15" s="73">
        <v>0</v>
      </c>
      <c r="P15" s="73">
        <v>0</v>
      </c>
      <c r="Q15" s="73">
        <v>0</v>
      </c>
      <c r="R15" s="73">
        <v>0</v>
      </c>
      <c r="S15" s="73">
        <v>0</v>
      </c>
      <c r="T15" s="73">
        <v>0</v>
      </c>
      <c r="U15" s="73">
        <v>0</v>
      </c>
      <c r="V15" s="73">
        <v>0</v>
      </c>
      <c r="W15" s="73">
        <v>0</v>
      </c>
      <c r="X15" s="73">
        <v>10.382</v>
      </c>
      <c r="Y15" s="73">
        <v>0</v>
      </c>
      <c r="Z15" s="73">
        <v>0</v>
      </c>
      <c r="AA15" s="73">
        <v>2.99</v>
      </c>
      <c r="AB15" s="73">
        <v>0</v>
      </c>
      <c r="AC15" s="73">
        <v>0</v>
      </c>
      <c r="AD15" s="73">
        <v>0</v>
      </c>
      <c r="AE15" s="73">
        <v>0</v>
      </c>
      <c r="AF15" s="73">
        <v>0</v>
      </c>
      <c r="AG15" s="73">
        <v>0</v>
      </c>
      <c r="AH15" s="73">
        <v>2.3530000000000002</v>
      </c>
      <c r="AI15" s="73">
        <v>0</v>
      </c>
      <c r="AJ15" s="73">
        <v>0</v>
      </c>
      <c r="AK15" s="73">
        <v>11.538</v>
      </c>
      <c r="AL15" s="73">
        <v>0</v>
      </c>
      <c r="AM15" s="73">
        <v>0</v>
      </c>
      <c r="AN15" s="73">
        <v>2.2519999999999998</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1.996</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3.0910000000000002</v>
      </c>
      <c r="DL15" s="73">
        <v>0</v>
      </c>
      <c r="DM15" s="73">
        <v>0</v>
      </c>
      <c r="DN15" s="73">
        <v>0</v>
      </c>
      <c r="DO15" s="73">
        <v>0</v>
      </c>
      <c r="DP15" s="73">
        <v>0</v>
      </c>
      <c r="DQ15" s="73">
        <v>0</v>
      </c>
      <c r="DR15" s="73">
        <v>0</v>
      </c>
      <c r="DS15" s="73">
        <v>0</v>
      </c>
      <c r="DT15" s="73">
        <v>0</v>
      </c>
      <c r="DU15" s="73">
        <v>0</v>
      </c>
      <c r="DV15" s="73">
        <v>0</v>
      </c>
      <c r="DW15" s="73">
        <v>0</v>
      </c>
      <c r="DX15" s="73">
        <v>0</v>
      </c>
      <c r="DY15" s="73">
        <v>10.382</v>
      </c>
      <c r="DZ15" s="73">
        <v>0</v>
      </c>
      <c r="EA15" s="73">
        <v>0</v>
      </c>
      <c r="EB15" s="73">
        <v>2.99</v>
      </c>
      <c r="EC15" s="73">
        <v>0</v>
      </c>
      <c r="ED15" s="73">
        <v>0</v>
      </c>
      <c r="EE15" s="73">
        <v>0</v>
      </c>
      <c r="EF15" s="73">
        <v>0</v>
      </c>
      <c r="EG15" s="73">
        <v>0</v>
      </c>
      <c r="EH15" s="73">
        <v>0</v>
      </c>
      <c r="EI15" s="73">
        <v>2.3530000000000002</v>
      </c>
      <c r="EJ15" s="73">
        <v>0</v>
      </c>
      <c r="EK15" s="73">
        <v>0</v>
      </c>
      <c r="EL15" s="73">
        <v>11.538</v>
      </c>
      <c r="EM15" s="73">
        <v>0</v>
      </c>
      <c r="EN15" s="73">
        <v>0</v>
      </c>
      <c r="EO15" s="73">
        <v>2.2519999999999998</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1.996</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3.0910000000000002</v>
      </c>
      <c r="HH15" s="73">
        <v>0</v>
      </c>
      <c r="HI15" s="73">
        <v>0</v>
      </c>
      <c r="HJ15" s="73">
        <v>0</v>
      </c>
      <c r="HK15" s="73">
        <v>29.515000000000001</v>
      </c>
      <c r="HL15" s="73">
        <v>0</v>
      </c>
      <c r="HM15" s="73">
        <v>0</v>
      </c>
      <c r="HN15" s="73">
        <v>0</v>
      </c>
      <c r="HO15" s="73">
        <v>1.996</v>
      </c>
      <c r="HP15" s="73">
        <v>0</v>
      </c>
      <c r="HQ15" s="73">
        <v>0</v>
      </c>
      <c r="HR15" s="73">
        <v>0</v>
      </c>
      <c r="HS15" s="73">
        <v>0</v>
      </c>
      <c r="HT15" s="73">
        <v>0</v>
      </c>
      <c r="HU15" s="73">
        <v>0</v>
      </c>
      <c r="HV15" s="73">
        <v>0</v>
      </c>
      <c r="HW15" s="73">
        <v>0</v>
      </c>
      <c r="HX15" s="73">
        <v>0</v>
      </c>
      <c r="HY15" s="73">
        <v>0</v>
      </c>
      <c r="HZ15" s="73">
        <v>0</v>
      </c>
      <c r="IA15" s="73">
        <v>0</v>
      </c>
      <c r="IB15" s="73">
        <v>3.0910000000000002</v>
      </c>
      <c r="IC15" s="73">
        <v>0</v>
      </c>
      <c r="ID15" s="73">
        <v>0</v>
      </c>
      <c r="IE15" s="73">
        <v>0</v>
      </c>
      <c r="IF15" s="73">
        <v>29.515000000000001</v>
      </c>
      <c r="IG15" s="73">
        <v>0</v>
      </c>
      <c r="IH15" s="73">
        <v>0</v>
      </c>
      <c r="II15" s="73">
        <v>0</v>
      </c>
      <c r="IJ15" s="73">
        <v>1.996</v>
      </c>
      <c r="IK15" s="73">
        <v>0</v>
      </c>
      <c r="IL15" s="73">
        <v>0</v>
      </c>
      <c r="IM15" s="73">
        <v>0</v>
      </c>
      <c r="IN15" s="73">
        <v>0</v>
      </c>
      <c r="IO15" s="73">
        <v>0</v>
      </c>
      <c r="IP15" s="73">
        <v>0</v>
      </c>
      <c r="IQ15" s="73">
        <v>0</v>
      </c>
      <c r="IR15" s="73">
        <v>0</v>
      </c>
      <c r="IS15" s="73">
        <v>0</v>
      </c>
      <c r="IT15" s="73">
        <v>0</v>
      </c>
      <c r="IU15" s="73">
        <v>0</v>
      </c>
      <c r="IV15" s="74">
        <v>0</v>
      </c>
      <c r="IW15" s="71">
        <v>1</v>
      </c>
      <c r="IX15" s="71">
        <v>0</v>
      </c>
      <c r="IY15" s="71">
        <v>0</v>
      </c>
      <c r="IZ15" s="71">
        <v>0</v>
      </c>
      <c r="JA15" s="71">
        <v>0</v>
      </c>
      <c r="JB15" s="71">
        <v>0</v>
      </c>
      <c r="JC15" s="71">
        <v>0</v>
      </c>
      <c r="JD15" s="71">
        <v>0</v>
      </c>
      <c r="JE15" s="71">
        <v>0</v>
      </c>
      <c r="JF15" s="71">
        <v>0</v>
      </c>
      <c r="JG15" s="71">
        <v>0</v>
      </c>
      <c r="JH15" s="71">
        <v>0</v>
      </c>
      <c r="JI15" s="71">
        <v>0</v>
      </c>
      <c r="JJ15" s="71">
        <v>0</v>
      </c>
      <c r="JK15" s="71">
        <v>1</v>
      </c>
      <c r="JL15" s="71">
        <v>0</v>
      </c>
      <c r="JM15" s="71">
        <v>0</v>
      </c>
      <c r="JN15" s="71">
        <v>1</v>
      </c>
      <c r="JO15" s="71">
        <v>0</v>
      </c>
      <c r="JP15" s="71">
        <v>0</v>
      </c>
      <c r="JQ15" s="71">
        <v>0</v>
      </c>
      <c r="JR15" s="71">
        <v>0</v>
      </c>
      <c r="JS15" s="71">
        <v>0</v>
      </c>
      <c r="JT15" s="71">
        <v>0</v>
      </c>
      <c r="JU15" s="71">
        <v>1</v>
      </c>
      <c r="JV15" s="71">
        <v>0</v>
      </c>
      <c r="JW15" s="71">
        <v>0</v>
      </c>
      <c r="JX15" s="71">
        <v>2</v>
      </c>
      <c r="JY15" s="71">
        <v>0</v>
      </c>
      <c r="JZ15" s="71">
        <v>0</v>
      </c>
      <c r="KA15" s="71">
        <v>1</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1</v>
      </c>
      <c r="MY15" s="71">
        <v>0</v>
      </c>
      <c r="MZ15" s="71">
        <v>0</v>
      </c>
      <c r="NA15" s="71">
        <v>0</v>
      </c>
      <c r="NB15" s="71">
        <v>0</v>
      </c>
      <c r="NC15" s="71">
        <v>0</v>
      </c>
      <c r="ND15" s="71">
        <v>0</v>
      </c>
      <c r="NE15" s="71">
        <v>0</v>
      </c>
      <c r="NF15" s="71">
        <v>0</v>
      </c>
      <c r="NG15" s="71">
        <v>0</v>
      </c>
      <c r="NH15" s="71">
        <v>0</v>
      </c>
      <c r="NI15" s="71">
        <v>0</v>
      </c>
      <c r="NJ15" s="71">
        <v>0</v>
      </c>
      <c r="NK15" s="71">
        <v>0</v>
      </c>
      <c r="NL15" s="71">
        <v>1</v>
      </c>
      <c r="NM15" s="71">
        <v>0</v>
      </c>
      <c r="NN15" s="71">
        <v>0</v>
      </c>
      <c r="NO15" s="71">
        <v>1</v>
      </c>
      <c r="NP15" s="71">
        <v>0</v>
      </c>
      <c r="NQ15" s="71">
        <v>0</v>
      </c>
      <c r="NR15" s="71">
        <v>0</v>
      </c>
      <c r="NS15" s="71">
        <v>0</v>
      </c>
      <c r="NT15" s="71">
        <v>0</v>
      </c>
      <c r="NU15" s="71">
        <v>0</v>
      </c>
      <c r="NV15" s="71">
        <v>1</v>
      </c>
      <c r="NW15" s="71">
        <v>0</v>
      </c>
      <c r="NX15" s="71">
        <v>0</v>
      </c>
      <c r="NY15" s="71">
        <v>2</v>
      </c>
      <c r="NZ15" s="71">
        <v>0</v>
      </c>
      <c r="OA15" s="71">
        <v>0</v>
      </c>
      <c r="OB15" s="71">
        <v>1</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1</v>
      </c>
      <c r="QU15" s="71">
        <v>0</v>
      </c>
      <c r="QV15" s="71">
        <v>0</v>
      </c>
      <c r="QW15" s="71">
        <v>0</v>
      </c>
      <c r="QX15" s="71">
        <v>6</v>
      </c>
      <c r="QY15" s="71">
        <v>0</v>
      </c>
      <c r="QZ15" s="71">
        <v>0</v>
      </c>
      <c r="RA15" s="71">
        <v>0</v>
      </c>
      <c r="RB15" s="71">
        <v>1</v>
      </c>
      <c r="RC15" s="71">
        <v>0</v>
      </c>
      <c r="RD15" s="71">
        <v>0</v>
      </c>
      <c r="RE15" s="71">
        <v>0</v>
      </c>
      <c r="RF15" s="71">
        <v>0</v>
      </c>
      <c r="RG15" s="71">
        <v>0</v>
      </c>
      <c r="RH15" s="71">
        <v>0</v>
      </c>
      <c r="RI15" s="71">
        <v>0</v>
      </c>
      <c r="RJ15" s="71">
        <v>0</v>
      </c>
      <c r="RK15" s="71">
        <v>0</v>
      </c>
      <c r="RL15" s="71">
        <v>0</v>
      </c>
      <c r="RM15" s="71">
        <v>0</v>
      </c>
      <c r="RN15" s="71">
        <v>0</v>
      </c>
      <c r="RO15" s="71">
        <v>1</v>
      </c>
      <c r="RP15" s="71">
        <v>0</v>
      </c>
      <c r="RQ15" s="71">
        <v>0</v>
      </c>
      <c r="RR15" s="71">
        <v>0</v>
      </c>
      <c r="RS15" s="71">
        <v>6</v>
      </c>
      <c r="RT15" s="71">
        <v>0</v>
      </c>
      <c r="RU15" s="71">
        <v>0</v>
      </c>
      <c r="RV15" s="71">
        <v>0</v>
      </c>
      <c r="RW15" s="71">
        <v>1</v>
      </c>
      <c r="RX15" s="71">
        <v>0</v>
      </c>
      <c r="RY15" s="71">
        <v>0</v>
      </c>
      <c r="RZ15" s="71">
        <v>0</v>
      </c>
      <c r="SA15" s="71">
        <v>0</v>
      </c>
      <c r="SB15" s="71">
        <v>0</v>
      </c>
      <c r="SC15" s="71">
        <v>0</v>
      </c>
      <c r="SD15" s="71">
        <v>0</v>
      </c>
      <c r="SE15" s="71">
        <v>0</v>
      </c>
      <c r="SF15" s="71">
        <v>0</v>
      </c>
      <c r="SG15" s="71">
        <v>0</v>
      </c>
      <c r="SH15" s="71">
        <v>0</v>
      </c>
    </row>
    <row r="16" spans="1:503">
      <c r="A16" s="16" t="s">
        <v>2304</v>
      </c>
      <c r="B16" s="70">
        <v>8</v>
      </c>
      <c r="C16" s="70">
        <v>8</v>
      </c>
      <c r="D16" s="70">
        <v>1</v>
      </c>
      <c r="E16" s="70">
        <v>2011</v>
      </c>
      <c r="F16" s="70" t="s">
        <v>178</v>
      </c>
      <c r="G16" s="1073" t="s">
        <v>2296</v>
      </c>
      <c r="H16" s="70" t="s">
        <v>2297</v>
      </c>
      <c r="I16" s="1066"/>
      <c r="J16" s="73">
        <v>3.7040000000000002</v>
      </c>
      <c r="K16" s="73">
        <v>0</v>
      </c>
      <c r="L16" s="73">
        <v>0</v>
      </c>
      <c r="M16" s="73">
        <v>0</v>
      </c>
      <c r="N16" s="73">
        <v>0</v>
      </c>
      <c r="O16" s="73">
        <v>0</v>
      </c>
      <c r="P16" s="73">
        <v>0</v>
      </c>
      <c r="Q16" s="73">
        <v>0</v>
      </c>
      <c r="R16" s="73">
        <v>0</v>
      </c>
      <c r="S16" s="73">
        <v>0</v>
      </c>
      <c r="T16" s="73">
        <v>0</v>
      </c>
      <c r="U16" s="73">
        <v>0</v>
      </c>
      <c r="V16" s="73">
        <v>0</v>
      </c>
      <c r="W16" s="73">
        <v>0</v>
      </c>
      <c r="X16" s="73">
        <v>7.1040000000000001</v>
      </c>
      <c r="Y16" s="73">
        <v>0</v>
      </c>
      <c r="Z16" s="73">
        <v>0</v>
      </c>
      <c r="AA16" s="73">
        <v>3.2290000000000001</v>
      </c>
      <c r="AB16" s="73">
        <v>0</v>
      </c>
      <c r="AC16" s="73">
        <v>0</v>
      </c>
      <c r="AD16" s="73">
        <v>0</v>
      </c>
      <c r="AE16" s="73">
        <v>0</v>
      </c>
      <c r="AF16" s="73">
        <v>3.1819999999999999</v>
      </c>
      <c r="AG16" s="73">
        <v>0</v>
      </c>
      <c r="AH16" s="73">
        <v>2.5099999999999998</v>
      </c>
      <c r="AI16" s="73">
        <v>0</v>
      </c>
      <c r="AJ16" s="73">
        <v>0</v>
      </c>
      <c r="AK16" s="73">
        <v>11.285</v>
      </c>
      <c r="AL16" s="73">
        <v>0</v>
      </c>
      <c r="AM16" s="73">
        <v>0</v>
      </c>
      <c r="AN16" s="73">
        <v>1.8480000000000001</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1.7969999999999999</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12.382</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3.7040000000000002</v>
      </c>
      <c r="DL16" s="73">
        <v>0</v>
      </c>
      <c r="DM16" s="73">
        <v>0</v>
      </c>
      <c r="DN16" s="73">
        <v>0</v>
      </c>
      <c r="DO16" s="73">
        <v>0</v>
      </c>
      <c r="DP16" s="73">
        <v>0</v>
      </c>
      <c r="DQ16" s="73">
        <v>0</v>
      </c>
      <c r="DR16" s="73">
        <v>0</v>
      </c>
      <c r="DS16" s="73">
        <v>0</v>
      </c>
      <c r="DT16" s="73">
        <v>0</v>
      </c>
      <c r="DU16" s="73">
        <v>0</v>
      </c>
      <c r="DV16" s="73">
        <v>0</v>
      </c>
      <c r="DW16" s="73">
        <v>0</v>
      </c>
      <c r="DX16" s="73">
        <v>0</v>
      </c>
      <c r="DY16" s="73">
        <v>7.1040000000000001</v>
      </c>
      <c r="DZ16" s="73">
        <v>0</v>
      </c>
      <c r="EA16" s="73">
        <v>0</v>
      </c>
      <c r="EB16" s="73">
        <v>3.2290000000000001</v>
      </c>
      <c r="EC16" s="73">
        <v>0</v>
      </c>
      <c r="ED16" s="73">
        <v>0</v>
      </c>
      <c r="EE16" s="73">
        <v>0</v>
      </c>
      <c r="EF16" s="73">
        <v>0</v>
      </c>
      <c r="EG16" s="73">
        <v>3.1819999999999999</v>
      </c>
      <c r="EH16" s="73">
        <v>0</v>
      </c>
      <c r="EI16" s="73">
        <v>2.5099999999999998</v>
      </c>
      <c r="EJ16" s="73">
        <v>0</v>
      </c>
      <c r="EK16" s="73">
        <v>0</v>
      </c>
      <c r="EL16" s="73">
        <v>11.285</v>
      </c>
      <c r="EM16" s="73">
        <v>0</v>
      </c>
      <c r="EN16" s="73">
        <v>0</v>
      </c>
      <c r="EO16" s="73">
        <v>1.8480000000000001</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1.7969999999999999</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12.382</v>
      </c>
      <c r="GU16" s="73">
        <v>0</v>
      </c>
      <c r="GV16" s="73">
        <v>0</v>
      </c>
      <c r="GW16" s="73">
        <v>0</v>
      </c>
      <c r="GX16" s="73">
        <v>0</v>
      </c>
      <c r="GY16" s="73">
        <v>0</v>
      </c>
      <c r="GZ16" s="73">
        <v>0</v>
      </c>
      <c r="HA16" s="73">
        <v>0</v>
      </c>
      <c r="HB16" s="73">
        <v>0</v>
      </c>
      <c r="HC16" s="73">
        <v>0</v>
      </c>
      <c r="HD16" s="73">
        <v>0</v>
      </c>
      <c r="HE16" s="73">
        <v>0</v>
      </c>
      <c r="HF16" s="73">
        <v>0</v>
      </c>
      <c r="HG16" s="73">
        <v>3.7040000000000002</v>
      </c>
      <c r="HH16" s="73">
        <v>0</v>
      </c>
      <c r="HI16" s="73">
        <v>0</v>
      </c>
      <c r="HJ16" s="73">
        <v>0</v>
      </c>
      <c r="HK16" s="73">
        <v>29.158000000000001</v>
      </c>
      <c r="HL16" s="73">
        <v>0</v>
      </c>
      <c r="HM16" s="73">
        <v>0</v>
      </c>
      <c r="HN16" s="73">
        <v>0</v>
      </c>
      <c r="HO16" s="73">
        <v>1.7969999999999999</v>
      </c>
      <c r="HP16" s="73">
        <v>0</v>
      </c>
      <c r="HQ16" s="73">
        <v>0</v>
      </c>
      <c r="HR16" s="73">
        <v>0</v>
      </c>
      <c r="HS16" s="73">
        <v>0</v>
      </c>
      <c r="HT16" s="73">
        <v>0</v>
      </c>
      <c r="HU16" s="73">
        <v>0</v>
      </c>
      <c r="HV16" s="73">
        <v>0</v>
      </c>
      <c r="HW16" s="73">
        <v>0</v>
      </c>
      <c r="HX16" s="73">
        <v>12.382</v>
      </c>
      <c r="HY16" s="73">
        <v>0</v>
      </c>
      <c r="HZ16" s="73">
        <v>0</v>
      </c>
      <c r="IA16" s="73">
        <v>0</v>
      </c>
      <c r="IB16" s="73">
        <v>3.7040000000000002</v>
      </c>
      <c r="IC16" s="73">
        <v>0</v>
      </c>
      <c r="ID16" s="73">
        <v>0</v>
      </c>
      <c r="IE16" s="73">
        <v>0</v>
      </c>
      <c r="IF16" s="73">
        <v>29.158000000000001</v>
      </c>
      <c r="IG16" s="73">
        <v>0</v>
      </c>
      <c r="IH16" s="73">
        <v>0</v>
      </c>
      <c r="II16" s="73">
        <v>0</v>
      </c>
      <c r="IJ16" s="73">
        <v>1.7969999999999999</v>
      </c>
      <c r="IK16" s="73">
        <v>0</v>
      </c>
      <c r="IL16" s="73">
        <v>0</v>
      </c>
      <c r="IM16" s="73">
        <v>0</v>
      </c>
      <c r="IN16" s="73">
        <v>0</v>
      </c>
      <c r="IO16" s="73">
        <v>0</v>
      </c>
      <c r="IP16" s="73">
        <v>0</v>
      </c>
      <c r="IQ16" s="73">
        <v>0</v>
      </c>
      <c r="IR16" s="73">
        <v>0</v>
      </c>
      <c r="IS16" s="73">
        <v>12.382</v>
      </c>
      <c r="IT16" s="73">
        <v>0</v>
      </c>
      <c r="IU16" s="73">
        <v>0</v>
      </c>
      <c r="IV16" s="74">
        <v>0</v>
      </c>
      <c r="IW16" s="71">
        <v>1</v>
      </c>
      <c r="IX16" s="71">
        <v>0</v>
      </c>
      <c r="IY16" s="71">
        <v>0</v>
      </c>
      <c r="IZ16" s="71">
        <v>0</v>
      </c>
      <c r="JA16" s="71">
        <v>0</v>
      </c>
      <c r="JB16" s="71">
        <v>0</v>
      </c>
      <c r="JC16" s="71">
        <v>0</v>
      </c>
      <c r="JD16" s="71">
        <v>0</v>
      </c>
      <c r="JE16" s="71">
        <v>0</v>
      </c>
      <c r="JF16" s="71">
        <v>0</v>
      </c>
      <c r="JG16" s="71">
        <v>0</v>
      </c>
      <c r="JH16" s="71">
        <v>0</v>
      </c>
      <c r="JI16" s="71">
        <v>0</v>
      </c>
      <c r="JJ16" s="71">
        <v>0</v>
      </c>
      <c r="JK16" s="71">
        <v>1</v>
      </c>
      <c r="JL16" s="71">
        <v>0</v>
      </c>
      <c r="JM16" s="71">
        <v>0</v>
      </c>
      <c r="JN16" s="71">
        <v>1</v>
      </c>
      <c r="JO16" s="71">
        <v>0</v>
      </c>
      <c r="JP16" s="71">
        <v>0</v>
      </c>
      <c r="JQ16" s="71">
        <v>0</v>
      </c>
      <c r="JR16" s="71">
        <v>0</v>
      </c>
      <c r="JS16" s="71">
        <v>1</v>
      </c>
      <c r="JT16" s="71">
        <v>0</v>
      </c>
      <c r="JU16" s="71">
        <v>1</v>
      </c>
      <c r="JV16" s="71">
        <v>0</v>
      </c>
      <c r="JW16" s="71">
        <v>0</v>
      </c>
      <c r="JX16" s="71">
        <v>2</v>
      </c>
      <c r="JY16" s="71">
        <v>0</v>
      </c>
      <c r="JZ16" s="71">
        <v>0</v>
      </c>
      <c r="KA16" s="71">
        <v>1</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1</v>
      </c>
      <c r="MY16" s="71">
        <v>0</v>
      </c>
      <c r="MZ16" s="71">
        <v>0</v>
      </c>
      <c r="NA16" s="71">
        <v>0</v>
      </c>
      <c r="NB16" s="71">
        <v>0</v>
      </c>
      <c r="NC16" s="71">
        <v>0</v>
      </c>
      <c r="ND16" s="71">
        <v>0</v>
      </c>
      <c r="NE16" s="71">
        <v>0</v>
      </c>
      <c r="NF16" s="71">
        <v>0</v>
      </c>
      <c r="NG16" s="71">
        <v>0</v>
      </c>
      <c r="NH16" s="71">
        <v>0</v>
      </c>
      <c r="NI16" s="71">
        <v>0</v>
      </c>
      <c r="NJ16" s="71">
        <v>0</v>
      </c>
      <c r="NK16" s="71">
        <v>0</v>
      </c>
      <c r="NL16" s="71">
        <v>1</v>
      </c>
      <c r="NM16" s="71">
        <v>0</v>
      </c>
      <c r="NN16" s="71">
        <v>0</v>
      </c>
      <c r="NO16" s="71">
        <v>1</v>
      </c>
      <c r="NP16" s="71">
        <v>0</v>
      </c>
      <c r="NQ16" s="71">
        <v>0</v>
      </c>
      <c r="NR16" s="71">
        <v>0</v>
      </c>
      <c r="NS16" s="71">
        <v>0</v>
      </c>
      <c r="NT16" s="71">
        <v>1</v>
      </c>
      <c r="NU16" s="71">
        <v>0</v>
      </c>
      <c r="NV16" s="71">
        <v>1</v>
      </c>
      <c r="NW16" s="71">
        <v>0</v>
      </c>
      <c r="NX16" s="71">
        <v>0</v>
      </c>
      <c r="NY16" s="71">
        <v>2</v>
      </c>
      <c r="NZ16" s="71">
        <v>0</v>
      </c>
      <c r="OA16" s="71">
        <v>0</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1</v>
      </c>
      <c r="QU16" s="71">
        <v>0</v>
      </c>
      <c r="QV16" s="71">
        <v>0</v>
      </c>
      <c r="QW16" s="71">
        <v>0</v>
      </c>
      <c r="QX16" s="71">
        <v>7</v>
      </c>
      <c r="QY16" s="71">
        <v>0</v>
      </c>
      <c r="QZ16" s="71">
        <v>0</v>
      </c>
      <c r="RA16" s="71">
        <v>0</v>
      </c>
      <c r="RB16" s="71">
        <v>1</v>
      </c>
      <c r="RC16" s="71">
        <v>0</v>
      </c>
      <c r="RD16" s="71">
        <v>0</v>
      </c>
      <c r="RE16" s="71">
        <v>0</v>
      </c>
      <c r="RF16" s="71">
        <v>0</v>
      </c>
      <c r="RG16" s="71">
        <v>0</v>
      </c>
      <c r="RH16" s="71">
        <v>0</v>
      </c>
      <c r="RI16" s="71">
        <v>0</v>
      </c>
      <c r="RJ16" s="71">
        <v>0</v>
      </c>
      <c r="RK16" s="71">
        <v>1</v>
      </c>
      <c r="RL16" s="71">
        <v>0</v>
      </c>
      <c r="RM16" s="71">
        <v>0</v>
      </c>
      <c r="RN16" s="71">
        <v>0</v>
      </c>
      <c r="RO16" s="71">
        <v>1</v>
      </c>
      <c r="RP16" s="71">
        <v>0</v>
      </c>
      <c r="RQ16" s="71">
        <v>0</v>
      </c>
      <c r="RR16" s="71">
        <v>0</v>
      </c>
      <c r="RS16" s="71">
        <v>7</v>
      </c>
      <c r="RT16" s="71">
        <v>0</v>
      </c>
      <c r="RU16" s="71">
        <v>0</v>
      </c>
      <c r="RV16" s="71">
        <v>0</v>
      </c>
      <c r="RW16" s="71">
        <v>1</v>
      </c>
      <c r="RX16" s="71">
        <v>0</v>
      </c>
      <c r="RY16" s="71">
        <v>0</v>
      </c>
      <c r="RZ16" s="71">
        <v>0</v>
      </c>
      <c r="SA16" s="71">
        <v>0</v>
      </c>
      <c r="SB16" s="71">
        <v>0</v>
      </c>
      <c r="SC16" s="71">
        <v>0</v>
      </c>
      <c r="SD16" s="71">
        <v>0</v>
      </c>
      <c r="SE16" s="71">
        <v>0</v>
      </c>
      <c r="SF16" s="71">
        <v>1</v>
      </c>
      <c r="SG16" s="71">
        <v>0</v>
      </c>
      <c r="SH16" s="71">
        <v>0</v>
      </c>
    </row>
    <row r="17" spans="1:502">
      <c r="A17" s="16" t="s">
        <v>2305</v>
      </c>
      <c r="B17" s="70">
        <v>9</v>
      </c>
      <c r="C17" s="70">
        <v>9</v>
      </c>
      <c r="D17" s="70">
        <v>1</v>
      </c>
      <c r="E17" s="70">
        <v>2012</v>
      </c>
      <c r="F17" s="70" t="s">
        <v>179</v>
      </c>
      <c r="G17" s="1073" t="s">
        <v>2296</v>
      </c>
      <c r="H17" s="70" t="s">
        <v>2297</v>
      </c>
      <c r="I17" s="1066"/>
      <c r="J17" s="73">
        <v>4.8840000000000003</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5.117</v>
      </c>
      <c r="AB17" s="73">
        <v>0</v>
      </c>
      <c r="AC17" s="73">
        <v>0</v>
      </c>
      <c r="AD17" s="73">
        <v>0</v>
      </c>
      <c r="AE17" s="73">
        <v>0</v>
      </c>
      <c r="AF17" s="73">
        <v>4.117</v>
      </c>
      <c r="AG17" s="73">
        <v>0</v>
      </c>
      <c r="AH17" s="73">
        <v>3.573</v>
      </c>
      <c r="AI17" s="73">
        <v>0</v>
      </c>
      <c r="AJ17" s="73">
        <v>0</v>
      </c>
      <c r="AK17" s="73">
        <v>13.032999999999999</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2.4969999999999999</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12.856</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4.8840000000000003</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5.117</v>
      </c>
      <c r="EC17" s="73">
        <v>0</v>
      </c>
      <c r="ED17" s="73">
        <v>0</v>
      </c>
      <c r="EE17" s="73">
        <v>0</v>
      </c>
      <c r="EF17" s="73">
        <v>0</v>
      </c>
      <c r="EG17" s="73">
        <v>4.117</v>
      </c>
      <c r="EH17" s="73">
        <v>0</v>
      </c>
      <c r="EI17" s="73">
        <v>3.573</v>
      </c>
      <c r="EJ17" s="73">
        <v>0</v>
      </c>
      <c r="EK17" s="73">
        <v>0</v>
      </c>
      <c r="EL17" s="73">
        <v>13.032999999999999</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2.4969999999999999</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12.856</v>
      </c>
      <c r="GU17" s="73">
        <v>0</v>
      </c>
      <c r="GV17" s="73">
        <v>0</v>
      </c>
      <c r="GW17" s="73">
        <v>0</v>
      </c>
      <c r="GX17" s="73">
        <v>0</v>
      </c>
      <c r="GY17" s="73">
        <v>0</v>
      </c>
      <c r="GZ17" s="73">
        <v>0</v>
      </c>
      <c r="HA17" s="73">
        <v>0</v>
      </c>
      <c r="HB17" s="73">
        <v>0</v>
      </c>
      <c r="HC17" s="73">
        <v>0</v>
      </c>
      <c r="HD17" s="73">
        <v>0</v>
      </c>
      <c r="HE17" s="73">
        <v>0</v>
      </c>
      <c r="HF17" s="73">
        <v>0</v>
      </c>
      <c r="HG17" s="73">
        <v>4.8840000000000003</v>
      </c>
      <c r="HH17" s="73">
        <v>0</v>
      </c>
      <c r="HI17" s="73">
        <v>0</v>
      </c>
      <c r="HJ17" s="73">
        <v>0</v>
      </c>
      <c r="HK17" s="73">
        <v>25.84</v>
      </c>
      <c r="HL17" s="73">
        <v>0</v>
      </c>
      <c r="HM17" s="73">
        <v>0</v>
      </c>
      <c r="HN17" s="73">
        <v>0</v>
      </c>
      <c r="HO17" s="73">
        <v>2.4969999999999999</v>
      </c>
      <c r="HP17" s="73">
        <v>0</v>
      </c>
      <c r="HQ17" s="73">
        <v>0</v>
      </c>
      <c r="HR17" s="73">
        <v>0</v>
      </c>
      <c r="HS17" s="73">
        <v>0</v>
      </c>
      <c r="HT17" s="73">
        <v>0</v>
      </c>
      <c r="HU17" s="73">
        <v>0</v>
      </c>
      <c r="HV17" s="73">
        <v>0</v>
      </c>
      <c r="HW17" s="73">
        <v>0</v>
      </c>
      <c r="HX17" s="73">
        <v>12.856</v>
      </c>
      <c r="HY17" s="73">
        <v>0</v>
      </c>
      <c r="HZ17" s="73">
        <v>0</v>
      </c>
      <c r="IA17" s="73">
        <v>0</v>
      </c>
      <c r="IB17" s="73">
        <v>4.8840000000000003</v>
      </c>
      <c r="IC17" s="73">
        <v>0</v>
      </c>
      <c r="ID17" s="73">
        <v>0</v>
      </c>
      <c r="IE17" s="73">
        <v>0</v>
      </c>
      <c r="IF17" s="73">
        <v>25.84</v>
      </c>
      <c r="IG17" s="73">
        <v>0</v>
      </c>
      <c r="IH17" s="73">
        <v>0</v>
      </c>
      <c r="II17" s="73">
        <v>0</v>
      </c>
      <c r="IJ17" s="73">
        <v>2.4969999999999999</v>
      </c>
      <c r="IK17" s="73">
        <v>0</v>
      </c>
      <c r="IL17" s="73">
        <v>0</v>
      </c>
      <c r="IM17" s="73">
        <v>0</v>
      </c>
      <c r="IN17" s="73">
        <v>0</v>
      </c>
      <c r="IO17" s="73">
        <v>0</v>
      </c>
      <c r="IP17" s="73">
        <v>0</v>
      </c>
      <c r="IQ17" s="73">
        <v>0</v>
      </c>
      <c r="IR17" s="73">
        <v>0</v>
      </c>
      <c r="IS17" s="73">
        <v>12.856</v>
      </c>
      <c r="IT17" s="73">
        <v>0</v>
      </c>
      <c r="IU17" s="73">
        <v>0</v>
      </c>
      <c r="IV17" s="74">
        <v>0</v>
      </c>
      <c r="IW17" s="71">
        <v>1</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1</v>
      </c>
      <c r="JO17" s="71">
        <v>0</v>
      </c>
      <c r="JP17" s="71">
        <v>0</v>
      </c>
      <c r="JQ17" s="71">
        <v>0</v>
      </c>
      <c r="JR17" s="71">
        <v>0</v>
      </c>
      <c r="JS17" s="71">
        <v>1</v>
      </c>
      <c r="JT17" s="71">
        <v>0</v>
      </c>
      <c r="JU17" s="71">
        <v>1</v>
      </c>
      <c r="JV17" s="71">
        <v>0</v>
      </c>
      <c r="JW17" s="71">
        <v>0</v>
      </c>
      <c r="JX17" s="71">
        <v>2</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1</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1</v>
      </c>
      <c r="NP17" s="71">
        <v>0</v>
      </c>
      <c r="NQ17" s="71">
        <v>0</v>
      </c>
      <c r="NR17" s="71">
        <v>0</v>
      </c>
      <c r="NS17" s="71">
        <v>0</v>
      </c>
      <c r="NT17" s="71">
        <v>1</v>
      </c>
      <c r="NU17" s="71">
        <v>0</v>
      </c>
      <c r="NV17" s="71">
        <v>1</v>
      </c>
      <c r="NW17" s="71">
        <v>0</v>
      </c>
      <c r="NX17" s="71">
        <v>0</v>
      </c>
      <c r="NY17" s="71">
        <v>2</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1</v>
      </c>
      <c r="QU17" s="71">
        <v>0</v>
      </c>
      <c r="QV17" s="71">
        <v>0</v>
      </c>
      <c r="QW17" s="71">
        <v>0</v>
      </c>
      <c r="QX17" s="71">
        <v>5</v>
      </c>
      <c r="QY17" s="71">
        <v>0</v>
      </c>
      <c r="QZ17" s="71">
        <v>0</v>
      </c>
      <c r="RA17" s="71">
        <v>0</v>
      </c>
      <c r="RB17" s="71">
        <v>1</v>
      </c>
      <c r="RC17" s="71">
        <v>0</v>
      </c>
      <c r="RD17" s="71">
        <v>0</v>
      </c>
      <c r="RE17" s="71">
        <v>0</v>
      </c>
      <c r="RF17" s="71">
        <v>0</v>
      </c>
      <c r="RG17" s="71">
        <v>0</v>
      </c>
      <c r="RH17" s="71">
        <v>0</v>
      </c>
      <c r="RI17" s="71">
        <v>0</v>
      </c>
      <c r="RJ17" s="71">
        <v>0</v>
      </c>
      <c r="RK17" s="71">
        <v>1</v>
      </c>
      <c r="RL17" s="71">
        <v>0</v>
      </c>
      <c r="RM17" s="71">
        <v>0</v>
      </c>
      <c r="RN17" s="71">
        <v>0</v>
      </c>
      <c r="RO17" s="71">
        <v>1</v>
      </c>
      <c r="RP17" s="71">
        <v>0</v>
      </c>
      <c r="RQ17" s="71">
        <v>0</v>
      </c>
      <c r="RR17" s="71">
        <v>0</v>
      </c>
      <c r="RS17" s="71">
        <v>5</v>
      </c>
      <c r="RT17" s="71">
        <v>0</v>
      </c>
      <c r="RU17" s="71">
        <v>0</v>
      </c>
      <c r="RV17" s="71">
        <v>0</v>
      </c>
      <c r="RW17" s="71">
        <v>1</v>
      </c>
      <c r="RX17" s="71">
        <v>0</v>
      </c>
      <c r="RY17" s="71">
        <v>0</v>
      </c>
      <c r="RZ17" s="71">
        <v>0</v>
      </c>
      <c r="SA17" s="71">
        <v>0</v>
      </c>
      <c r="SB17" s="71">
        <v>0</v>
      </c>
      <c r="SC17" s="71">
        <v>0</v>
      </c>
      <c r="SD17" s="71">
        <v>0</v>
      </c>
      <c r="SE17" s="71">
        <v>0</v>
      </c>
      <c r="SF17" s="71">
        <v>1</v>
      </c>
      <c r="SG17" s="71">
        <v>0</v>
      </c>
      <c r="SH17" s="71">
        <v>0</v>
      </c>
    </row>
    <row r="18" spans="1:502">
      <c r="A18" s="16" t="s">
        <v>2306</v>
      </c>
      <c r="B18" s="70">
        <v>10</v>
      </c>
      <c r="C18" s="70">
        <v>10</v>
      </c>
      <c r="D18" s="70">
        <v>1</v>
      </c>
      <c r="E18" s="70">
        <v>2013</v>
      </c>
      <c r="F18" s="70" t="s">
        <v>180</v>
      </c>
      <c r="G18" s="1073" t="s">
        <v>2296</v>
      </c>
      <c r="H18" s="70" t="s">
        <v>2297</v>
      </c>
      <c r="I18" s="1066"/>
      <c r="J18" s="73">
        <v>6.2149999999999999</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5.7729999999999997</v>
      </c>
      <c r="AB18" s="73">
        <v>0</v>
      </c>
      <c r="AC18" s="73">
        <v>0</v>
      </c>
      <c r="AD18" s="73">
        <v>0</v>
      </c>
      <c r="AE18" s="73">
        <v>0</v>
      </c>
      <c r="AF18" s="73">
        <v>4.2249999999999996</v>
      </c>
      <c r="AG18" s="73">
        <v>0</v>
      </c>
      <c r="AH18" s="73">
        <v>4.0640000000000001</v>
      </c>
      <c r="AI18" s="73">
        <v>0</v>
      </c>
      <c r="AJ18" s="73">
        <v>0</v>
      </c>
      <c r="AK18" s="73">
        <v>6.0069999999999997</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9.1020000000000003</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6.2149999999999999</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5.7729999999999997</v>
      </c>
      <c r="EC18" s="73">
        <v>0</v>
      </c>
      <c r="ED18" s="73">
        <v>0</v>
      </c>
      <c r="EE18" s="73">
        <v>0</v>
      </c>
      <c r="EF18" s="73">
        <v>0</v>
      </c>
      <c r="EG18" s="73">
        <v>4.2249999999999996</v>
      </c>
      <c r="EH18" s="73">
        <v>0</v>
      </c>
      <c r="EI18" s="73">
        <v>4.0640000000000001</v>
      </c>
      <c r="EJ18" s="73">
        <v>0</v>
      </c>
      <c r="EK18" s="73">
        <v>0</v>
      </c>
      <c r="EL18" s="73">
        <v>6.0069999999999997</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9.1020000000000003</v>
      </c>
      <c r="GU18" s="73">
        <v>0</v>
      </c>
      <c r="GV18" s="73">
        <v>0</v>
      </c>
      <c r="GW18" s="73">
        <v>0</v>
      </c>
      <c r="GX18" s="73">
        <v>0</v>
      </c>
      <c r="GY18" s="73">
        <v>0</v>
      </c>
      <c r="GZ18" s="73">
        <v>0</v>
      </c>
      <c r="HA18" s="73">
        <v>0</v>
      </c>
      <c r="HB18" s="73">
        <v>0</v>
      </c>
      <c r="HC18" s="73">
        <v>0</v>
      </c>
      <c r="HD18" s="73">
        <v>0</v>
      </c>
      <c r="HE18" s="73">
        <v>0</v>
      </c>
      <c r="HF18" s="73">
        <v>0</v>
      </c>
      <c r="HG18" s="73">
        <v>6.2149999999999999</v>
      </c>
      <c r="HH18" s="73">
        <v>0</v>
      </c>
      <c r="HI18" s="73">
        <v>0</v>
      </c>
      <c r="HJ18" s="73">
        <v>0</v>
      </c>
      <c r="HK18" s="73">
        <v>20.068999999999999</v>
      </c>
      <c r="HL18" s="73">
        <v>0</v>
      </c>
      <c r="HM18" s="73">
        <v>0</v>
      </c>
      <c r="HN18" s="73">
        <v>0</v>
      </c>
      <c r="HO18" s="73">
        <v>0</v>
      </c>
      <c r="HP18" s="73">
        <v>0</v>
      </c>
      <c r="HQ18" s="73">
        <v>0</v>
      </c>
      <c r="HR18" s="73">
        <v>0</v>
      </c>
      <c r="HS18" s="73">
        <v>0</v>
      </c>
      <c r="HT18" s="73">
        <v>0</v>
      </c>
      <c r="HU18" s="73">
        <v>0</v>
      </c>
      <c r="HV18" s="73">
        <v>0</v>
      </c>
      <c r="HW18" s="73">
        <v>0</v>
      </c>
      <c r="HX18" s="73">
        <v>9.1020000000000003</v>
      </c>
      <c r="HY18" s="73">
        <v>0</v>
      </c>
      <c r="HZ18" s="73">
        <v>0</v>
      </c>
      <c r="IA18" s="73">
        <v>0</v>
      </c>
      <c r="IB18" s="73">
        <v>6.2149999999999999</v>
      </c>
      <c r="IC18" s="73">
        <v>0</v>
      </c>
      <c r="ID18" s="73">
        <v>0</v>
      </c>
      <c r="IE18" s="73">
        <v>0</v>
      </c>
      <c r="IF18" s="73">
        <v>20.068999999999999</v>
      </c>
      <c r="IG18" s="73">
        <v>0</v>
      </c>
      <c r="IH18" s="73">
        <v>0</v>
      </c>
      <c r="II18" s="73">
        <v>0</v>
      </c>
      <c r="IJ18" s="73">
        <v>0</v>
      </c>
      <c r="IK18" s="73">
        <v>0</v>
      </c>
      <c r="IL18" s="73">
        <v>0</v>
      </c>
      <c r="IM18" s="73">
        <v>0</v>
      </c>
      <c r="IN18" s="73">
        <v>0</v>
      </c>
      <c r="IO18" s="73">
        <v>0</v>
      </c>
      <c r="IP18" s="73">
        <v>0</v>
      </c>
      <c r="IQ18" s="73">
        <v>0</v>
      </c>
      <c r="IR18" s="73">
        <v>0</v>
      </c>
      <c r="IS18" s="73">
        <v>9.1020000000000003</v>
      </c>
      <c r="IT18" s="73">
        <v>0</v>
      </c>
      <c r="IU18" s="73">
        <v>0</v>
      </c>
      <c r="IV18" s="74">
        <v>0</v>
      </c>
      <c r="IW18" s="71">
        <v>1</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1</v>
      </c>
      <c r="JO18" s="71">
        <v>0</v>
      </c>
      <c r="JP18" s="71">
        <v>0</v>
      </c>
      <c r="JQ18" s="71">
        <v>0</v>
      </c>
      <c r="JR18" s="71">
        <v>0</v>
      </c>
      <c r="JS18" s="71">
        <v>1</v>
      </c>
      <c r="JT18" s="71">
        <v>0</v>
      </c>
      <c r="JU18" s="71">
        <v>1</v>
      </c>
      <c r="JV18" s="71">
        <v>0</v>
      </c>
      <c r="JW18" s="71">
        <v>0</v>
      </c>
      <c r="JX18" s="71">
        <v>1</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1</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1</v>
      </c>
      <c r="NP18" s="71">
        <v>0</v>
      </c>
      <c r="NQ18" s="71">
        <v>0</v>
      </c>
      <c r="NR18" s="71">
        <v>0</v>
      </c>
      <c r="NS18" s="71">
        <v>0</v>
      </c>
      <c r="NT18" s="71">
        <v>1</v>
      </c>
      <c r="NU18" s="71">
        <v>0</v>
      </c>
      <c r="NV18" s="71">
        <v>1</v>
      </c>
      <c r="NW18" s="71">
        <v>0</v>
      </c>
      <c r="NX18" s="71">
        <v>0</v>
      </c>
      <c r="NY18" s="71">
        <v>1</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1</v>
      </c>
      <c r="QU18" s="71">
        <v>0</v>
      </c>
      <c r="QV18" s="71">
        <v>0</v>
      </c>
      <c r="QW18" s="71">
        <v>0</v>
      </c>
      <c r="QX18" s="71">
        <v>4</v>
      </c>
      <c r="QY18" s="71">
        <v>0</v>
      </c>
      <c r="QZ18" s="71">
        <v>0</v>
      </c>
      <c r="RA18" s="71">
        <v>0</v>
      </c>
      <c r="RB18" s="71">
        <v>0</v>
      </c>
      <c r="RC18" s="71">
        <v>0</v>
      </c>
      <c r="RD18" s="71">
        <v>0</v>
      </c>
      <c r="RE18" s="71">
        <v>0</v>
      </c>
      <c r="RF18" s="71">
        <v>0</v>
      </c>
      <c r="RG18" s="71">
        <v>0</v>
      </c>
      <c r="RH18" s="71">
        <v>0</v>
      </c>
      <c r="RI18" s="71">
        <v>0</v>
      </c>
      <c r="RJ18" s="71">
        <v>0</v>
      </c>
      <c r="RK18" s="71">
        <v>1</v>
      </c>
      <c r="RL18" s="71">
        <v>0</v>
      </c>
      <c r="RM18" s="71">
        <v>0</v>
      </c>
      <c r="RN18" s="71">
        <v>0</v>
      </c>
      <c r="RO18" s="71">
        <v>1</v>
      </c>
      <c r="RP18" s="71">
        <v>0</v>
      </c>
      <c r="RQ18" s="71">
        <v>0</v>
      </c>
      <c r="RR18" s="71">
        <v>0</v>
      </c>
      <c r="RS18" s="71">
        <v>4</v>
      </c>
      <c r="RT18" s="71">
        <v>0</v>
      </c>
      <c r="RU18" s="71">
        <v>0</v>
      </c>
      <c r="RV18" s="71">
        <v>0</v>
      </c>
      <c r="RW18" s="71">
        <v>0</v>
      </c>
      <c r="RX18" s="71">
        <v>0</v>
      </c>
      <c r="RY18" s="71">
        <v>0</v>
      </c>
      <c r="RZ18" s="71">
        <v>0</v>
      </c>
      <c r="SA18" s="71">
        <v>0</v>
      </c>
      <c r="SB18" s="71">
        <v>0</v>
      </c>
      <c r="SC18" s="71">
        <v>0</v>
      </c>
      <c r="SD18" s="71">
        <v>0</v>
      </c>
      <c r="SE18" s="71">
        <v>0</v>
      </c>
      <c r="SF18" s="71">
        <v>1</v>
      </c>
      <c r="SG18" s="71">
        <v>0</v>
      </c>
      <c r="SH18" s="71">
        <v>0</v>
      </c>
    </row>
    <row r="19" spans="1:502">
      <c r="A19" s="16" t="s">
        <v>2307</v>
      </c>
      <c r="B19" s="70">
        <v>11</v>
      </c>
      <c r="C19" s="70">
        <v>11</v>
      </c>
      <c r="D19" s="70">
        <v>1</v>
      </c>
      <c r="E19" s="70">
        <v>2014</v>
      </c>
      <c r="F19" s="70" t="s">
        <v>181</v>
      </c>
      <c r="G19" s="1073" t="s">
        <v>2296</v>
      </c>
      <c r="H19" s="70" t="s">
        <v>2297</v>
      </c>
      <c r="I19" s="1066"/>
      <c r="J19" s="73">
        <v>6.6779999999999999</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6.0810000000000004</v>
      </c>
      <c r="AB19" s="73">
        <v>0</v>
      </c>
      <c r="AC19" s="73">
        <v>0</v>
      </c>
      <c r="AD19" s="73">
        <v>0</v>
      </c>
      <c r="AE19" s="73">
        <v>0</v>
      </c>
      <c r="AF19" s="73">
        <v>4.6420000000000003</v>
      </c>
      <c r="AG19" s="73">
        <v>0</v>
      </c>
      <c r="AH19" s="73">
        <v>4.2949999999999999</v>
      </c>
      <c r="AI19" s="73">
        <v>0</v>
      </c>
      <c r="AJ19" s="73">
        <v>0</v>
      </c>
      <c r="AK19" s="73">
        <v>13.414</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9.4730000000000008</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6.6779999999999999</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6.0810000000000004</v>
      </c>
      <c r="EC19" s="73">
        <v>0</v>
      </c>
      <c r="ED19" s="73">
        <v>0</v>
      </c>
      <c r="EE19" s="73">
        <v>0</v>
      </c>
      <c r="EF19" s="73">
        <v>0</v>
      </c>
      <c r="EG19" s="73">
        <v>4.6420000000000003</v>
      </c>
      <c r="EH19" s="73">
        <v>0</v>
      </c>
      <c r="EI19" s="73">
        <v>4.2949999999999999</v>
      </c>
      <c r="EJ19" s="73">
        <v>0</v>
      </c>
      <c r="EK19" s="73">
        <v>0</v>
      </c>
      <c r="EL19" s="73">
        <v>13.414</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9.4730000000000008</v>
      </c>
      <c r="GU19" s="73">
        <v>0</v>
      </c>
      <c r="GV19" s="73">
        <v>0</v>
      </c>
      <c r="GW19" s="73">
        <v>0</v>
      </c>
      <c r="GX19" s="73">
        <v>0</v>
      </c>
      <c r="GY19" s="73">
        <v>0</v>
      </c>
      <c r="GZ19" s="73">
        <v>0</v>
      </c>
      <c r="HA19" s="73">
        <v>0</v>
      </c>
      <c r="HB19" s="73">
        <v>0</v>
      </c>
      <c r="HC19" s="73">
        <v>0</v>
      </c>
      <c r="HD19" s="73">
        <v>0</v>
      </c>
      <c r="HE19" s="73">
        <v>0</v>
      </c>
      <c r="HF19" s="73">
        <v>0</v>
      </c>
      <c r="HG19" s="73">
        <v>6.6779999999999999</v>
      </c>
      <c r="HH19" s="73">
        <v>0</v>
      </c>
      <c r="HI19" s="73">
        <v>0</v>
      </c>
      <c r="HJ19" s="73">
        <v>0</v>
      </c>
      <c r="HK19" s="73">
        <v>28.431999999999999</v>
      </c>
      <c r="HL19" s="73">
        <v>0</v>
      </c>
      <c r="HM19" s="73">
        <v>0</v>
      </c>
      <c r="HN19" s="73">
        <v>0</v>
      </c>
      <c r="HO19" s="73">
        <v>0</v>
      </c>
      <c r="HP19" s="73">
        <v>0</v>
      </c>
      <c r="HQ19" s="73">
        <v>0</v>
      </c>
      <c r="HR19" s="73">
        <v>0</v>
      </c>
      <c r="HS19" s="73">
        <v>0</v>
      </c>
      <c r="HT19" s="73">
        <v>0</v>
      </c>
      <c r="HU19" s="73">
        <v>0</v>
      </c>
      <c r="HV19" s="73">
        <v>0</v>
      </c>
      <c r="HW19" s="73">
        <v>0</v>
      </c>
      <c r="HX19" s="73">
        <v>9.4730000000000008</v>
      </c>
      <c r="HY19" s="73">
        <v>0</v>
      </c>
      <c r="HZ19" s="73">
        <v>0</v>
      </c>
      <c r="IA19" s="73">
        <v>0</v>
      </c>
      <c r="IB19" s="73">
        <v>6.6779999999999999</v>
      </c>
      <c r="IC19" s="73">
        <v>0</v>
      </c>
      <c r="ID19" s="73">
        <v>0</v>
      </c>
      <c r="IE19" s="73">
        <v>0</v>
      </c>
      <c r="IF19" s="73">
        <v>28.431999999999999</v>
      </c>
      <c r="IG19" s="73">
        <v>0</v>
      </c>
      <c r="IH19" s="73">
        <v>0</v>
      </c>
      <c r="II19" s="73">
        <v>0</v>
      </c>
      <c r="IJ19" s="73">
        <v>0</v>
      </c>
      <c r="IK19" s="73">
        <v>0</v>
      </c>
      <c r="IL19" s="73">
        <v>0</v>
      </c>
      <c r="IM19" s="73">
        <v>0</v>
      </c>
      <c r="IN19" s="73">
        <v>0</v>
      </c>
      <c r="IO19" s="73">
        <v>0</v>
      </c>
      <c r="IP19" s="73">
        <v>0</v>
      </c>
      <c r="IQ19" s="73">
        <v>0</v>
      </c>
      <c r="IR19" s="73">
        <v>0</v>
      </c>
      <c r="IS19" s="73">
        <v>9.4730000000000008</v>
      </c>
      <c r="IT19" s="73">
        <v>0</v>
      </c>
      <c r="IU19" s="73">
        <v>0</v>
      </c>
      <c r="IV19" s="74">
        <v>0</v>
      </c>
      <c r="IW19" s="71">
        <v>1</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1</v>
      </c>
      <c r="JO19" s="71">
        <v>0</v>
      </c>
      <c r="JP19" s="71">
        <v>0</v>
      </c>
      <c r="JQ19" s="71">
        <v>0</v>
      </c>
      <c r="JR19" s="71">
        <v>0</v>
      </c>
      <c r="JS19" s="71">
        <v>1</v>
      </c>
      <c r="JT19" s="71">
        <v>0</v>
      </c>
      <c r="JU19" s="71">
        <v>1</v>
      </c>
      <c r="JV19" s="71">
        <v>0</v>
      </c>
      <c r="JW19" s="71">
        <v>0</v>
      </c>
      <c r="JX19" s="71">
        <v>2</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1</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1</v>
      </c>
      <c r="NP19" s="71">
        <v>0</v>
      </c>
      <c r="NQ19" s="71">
        <v>0</v>
      </c>
      <c r="NR19" s="71">
        <v>0</v>
      </c>
      <c r="NS19" s="71">
        <v>0</v>
      </c>
      <c r="NT19" s="71">
        <v>1</v>
      </c>
      <c r="NU19" s="71">
        <v>0</v>
      </c>
      <c r="NV19" s="71">
        <v>1</v>
      </c>
      <c r="NW19" s="71">
        <v>0</v>
      </c>
      <c r="NX19" s="71">
        <v>0</v>
      </c>
      <c r="NY19" s="71">
        <v>2</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1</v>
      </c>
      <c r="QU19" s="71">
        <v>0</v>
      </c>
      <c r="QV19" s="71">
        <v>0</v>
      </c>
      <c r="QW19" s="71">
        <v>0</v>
      </c>
      <c r="QX19" s="71">
        <v>5</v>
      </c>
      <c r="QY19" s="71">
        <v>0</v>
      </c>
      <c r="QZ19" s="71">
        <v>0</v>
      </c>
      <c r="RA19" s="71">
        <v>0</v>
      </c>
      <c r="RB19" s="71">
        <v>0</v>
      </c>
      <c r="RC19" s="71">
        <v>0</v>
      </c>
      <c r="RD19" s="71">
        <v>0</v>
      </c>
      <c r="RE19" s="71">
        <v>0</v>
      </c>
      <c r="RF19" s="71">
        <v>0</v>
      </c>
      <c r="RG19" s="71">
        <v>0</v>
      </c>
      <c r="RH19" s="71">
        <v>0</v>
      </c>
      <c r="RI19" s="71">
        <v>0</v>
      </c>
      <c r="RJ19" s="71">
        <v>0</v>
      </c>
      <c r="RK19" s="71">
        <v>1</v>
      </c>
      <c r="RL19" s="71">
        <v>0</v>
      </c>
      <c r="RM19" s="71">
        <v>0</v>
      </c>
      <c r="RN19" s="71">
        <v>0</v>
      </c>
      <c r="RO19" s="71">
        <v>1</v>
      </c>
      <c r="RP19" s="71">
        <v>0</v>
      </c>
      <c r="RQ19" s="71">
        <v>0</v>
      </c>
      <c r="RR19" s="71">
        <v>0</v>
      </c>
      <c r="RS19" s="71">
        <v>5</v>
      </c>
      <c r="RT19" s="71">
        <v>0</v>
      </c>
      <c r="RU19" s="71">
        <v>0</v>
      </c>
      <c r="RV19" s="71">
        <v>0</v>
      </c>
      <c r="RW19" s="71">
        <v>0</v>
      </c>
      <c r="RX19" s="71">
        <v>0</v>
      </c>
      <c r="RY19" s="71">
        <v>0</v>
      </c>
      <c r="RZ19" s="71">
        <v>0</v>
      </c>
      <c r="SA19" s="71">
        <v>0</v>
      </c>
      <c r="SB19" s="71">
        <v>0</v>
      </c>
      <c r="SC19" s="71">
        <v>0</v>
      </c>
      <c r="SD19" s="71">
        <v>0</v>
      </c>
      <c r="SE19" s="71">
        <v>0</v>
      </c>
      <c r="SF19" s="71">
        <v>1</v>
      </c>
      <c r="SG19" s="71">
        <v>0</v>
      </c>
      <c r="SH19" s="71">
        <v>0</v>
      </c>
    </row>
    <row r="20" spans="1:502">
      <c r="A20" s="16" t="s">
        <v>2308</v>
      </c>
      <c r="B20" s="70">
        <v>12</v>
      </c>
      <c r="C20" s="70">
        <v>12</v>
      </c>
      <c r="D20" s="70">
        <v>1</v>
      </c>
      <c r="E20" s="70">
        <v>2015</v>
      </c>
      <c r="F20" s="70" t="s">
        <v>182</v>
      </c>
      <c r="G20" s="1073" t="s">
        <v>2296</v>
      </c>
      <c r="H20" s="70" t="s">
        <v>2297</v>
      </c>
      <c r="I20" s="1066"/>
      <c r="J20" s="73">
        <v>6.8150000000000004</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6.1719999999999997</v>
      </c>
      <c r="AB20" s="73">
        <v>0</v>
      </c>
      <c r="AC20" s="73">
        <v>0</v>
      </c>
      <c r="AD20" s="73">
        <v>0</v>
      </c>
      <c r="AE20" s="73">
        <v>0</v>
      </c>
      <c r="AF20" s="73">
        <v>4.5449999999999999</v>
      </c>
      <c r="AG20" s="73">
        <v>0</v>
      </c>
      <c r="AH20" s="73">
        <v>4.1719999999999997</v>
      </c>
      <c r="AI20" s="73">
        <v>0</v>
      </c>
      <c r="AJ20" s="73">
        <v>0</v>
      </c>
      <c r="AK20" s="73">
        <v>14.191000000000001</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7.5679999999999996</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6.8150000000000004</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6.1719999999999997</v>
      </c>
      <c r="EC20" s="73">
        <v>0</v>
      </c>
      <c r="ED20" s="73">
        <v>0</v>
      </c>
      <c r="EE20" s="73">
        <v>0</v>
      </c>
      <c r="EF20" s="73">
        <v>0</v>
      </c>
      <c r="EG20" s="73">
        <v>4.5449999999999999</v>
      </c>
      <c r="EH20" s="73">
        <v>0</v>
      </c>
      <c r="EI20" s="73">
        <v>4.1719999999999997</v>
      </c>
      <c r="EJ20" s="73">
        <v>0</v>
      </c>
      <c r="EK20" s="73">
        <v>0</v>
      </c>
      <c r="EL20" s="73">
        <v>14.191000000000001</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7.5679999999999996</v>
      </c>
      <c r="GU20" s="73">
        <v>0</v>
      </c>
      <c r="GV20" s="73">
        <v>0</v>
      </c>
      <c r="GW20" s="73">
        <v>0</v>
      </c>
      <c r="GX20" s="73">
        <v>0</v>
      </c>
      <c r="GY20" s="73">
        <v>0</v>
      </c>
      <c r="GZ20" s="73">
        <v>0</v>
      </c>
      <c r="HA20" s="73">
        <v>0</v>
      </c>
      <c r="HB20" s="73">
        <v>0</v>
      </c>
      <c r="HC20" s="73">
        <v>0</v>
      </c>
      <c r="HD20" s="73">
        <v>0</v>
      </c>
      <c r="HE20" s="73">
        <v>0</v>
      </c>
      <c r="HF20" s="73">
        <v>0</v>
      </c>
      <c r="HG20" s="73">
        <v>6.8150000000000004</v>
      </c>
      <c r="HH20" s="73">
        <v>0</v>
      </c>
      <c r="HI20" s="73">
        <v>0</v>
      </c>
      <c r="HJ20" s="73">
        <v>0</v>
      </c>
      <c r="HK20" s="73">
        <v>29.08</v>
      </c>
      <c r="HL20" s="73">
        <v>0</v>
      </c>
      <c r="HM20" s="73">
        <v>0</v>
      </c>
      <c r="HN20" s="73">
        <v>0</v>
      </c>
      <c r="HO20" s="73">
        <v>0</v>
      </c>
      <c r="HP20" s="73">
        <v>0</v>
      </c>
      <c r="HQ20" s="73">
        <v>0</v>
      </c>
      <c r="HR20" s="73">
        <v>0</v>
      </c>
      <c r="HS20" s="73">
        <v>0</v>
      </c>
      <c r="HT20" s="73">
        <v>0</v>
      </c>
      <c r="HU20" s="73">
        <v>0</v>
      </c>
      <c r="HV20" s="73">
        <v>0</v>
      </c>
      <c r="HW20" s="73">
        <v>0</v>
      </c>
      <c r="HX20" s="73">
        <v>7.5679999999999996</v>
      </c>
      <c r="HY20" s="73">
        <v>0</v>
      </c>
      <c r="HZ20" s="73">
        <v>0</v>
      </c>
      <c r="IA20" s="73">
        <v>0</v>
      </c>
      <c r="IB20" s="73">
        <v>6.8150000000000004</v>
      </c>
      <c r="IC20" s="73">
        <v>0</v>
      </c>
      <c r="ID20" s="73">
        <v>0</v>
      </c>
      <c r="IE20" s="73">
        <v>0</v>
      </c>
      <c r="IF20" s="73">
        <v>29.08</v>
      </c>
      <c r="IG20" s="73">
        <v>0</v>
      </c>
      <c r="IH20" s="73">
        <v>0</v>
      </c>
      <c r="II20" s="73">
        <v>0</v>
      </c>
      <c r="IJ20" s="73">
        <v>0</v>
      </c>
      <c r="IK20" s="73">
        <v>0</v>
      </c>
      <c r="IL20" s="73">
        <v>0</v>
      </c>
      <c r="IM20" s="73">
        <v>0</v>
      </c>
      <c r="IN20" s="73">
        <v>0</v>
      </c>
      <c r="IO20" s="73">
        <v>0</v>
      </c>
      <c r="IP20" s="73">
        <v>0</v>
      </c>
      <c r="IQ20" s="73">
        <v>0</v>
      </c>
      <c r="IR20" s="73">
        <v>0</v>
      </c>
      <c r="IS20" s="73">
        <v>7.5679999999999996</v>
      </c>
      <c r="IT20" s="73">
        <v>0</v>
      </c>
      <c r="IU20" s="73">
        <v>0</v>
      </c>
      <c r="IV20" s="74">
        <v>0</v>
      </c>
      <c r="IW20" s="71">
        <v>1</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1</v>
      </c>
      <c r="JO20" s="71">
        <v>0</v>
      </c>
      <c r="JP20" s="71">
        <v>0</v>
      </c>
      <c r="JQ20" s="71">
        <v>0</v>
      </c>
      <c r="JR20" s="71">
        <v>0</v>
      </c>
      <c r="JS20" s="71">
        <v>1</v>
      </c>
      <c r="JT20" s="71">
        <v>0</v>
      </c>
      <c r="JU20" s="71">
        <v>1</v>
      </c>
      <c r="JV20" s="71">
        <v>0</v>
      </c>
      <c r="JW20" s="71">
        <v>0</v>
      </c>
      <c r="JX20" s="71">
        <v>2</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1</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1</v>
      </c>
      <c r="NP20" s="71">
        <v>0</v>
      </c>
      <c r="NQ20" s="71">
        <v>0</v>
      </c>
      <c r="NR20" s="71">
        <v>0</v>
      </c>
      <c r="NS20" s="71">
        <v>0</v>
      </c>
      <c r="NT20" s="71">
        <v>1</v>
      </c>
      <c r="NU20" s="71">
        <v>0</v>
      </c>
      <c r="NV20" s="71">
        <v>1</v>
      </c>
      <c r="NW20" s="71">
        <v>0</v>
      </c>
      <c r="NX20" s="71">
        <v>0</v>
      </c>
      <c r="NY20" s="71">
        <v>2</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1</v>
      </c>
      <c r="QU20" s="71">
        <v>0</v>
      </c>
      <c r="QV20" s="71">
        <v>0</v>
      </c>
      <c r="QW20" s="71">
        <v>0</v>
      </c>
      <c r="QX20" s="71">
        <v>5</v>
      </c>
      <c r="QY20" s="71">
        <v>0</v>
      </c>
      <c r="QZ20" s="71">
        <v>0</v>
      </c>
      <c r="RA20" s="71">
        <v>0</v>
      </c>
      <c r="RB20" s="71">
        <v>0</v>
      </c>
      <c r="RC20" s="71">
        <v>0</v>
      </c>
      <c r="RD20" s="71">
        <v>0</v>
      </c>
      <c r="RE20" s="71">
        <v>0</v>
      </c>
      <c r="RF20" s="71">
        <v>0</v>
      </c>
      <c r="RG20" s="71">
        <v>0</v>
      </c>
      <c r="RH20" s="71">
        <v>0</v>
      </c>
      <c r="RI20" s="71">
        <v>0</v>
      </c>
      <c r="RJ20" s="71">
        <v>0</v>
      </c>
      <c r="RK20" s="71">
        <v>1</v>
      </c>
      <c r="RL20" s="71">
        <v>0</v>
      </c>
      <c r="RM20" s="71">
        <v>0</v>
      </c>
      <c r="RN20" s="71">
        <v>0</v>
      </c>
      <c r="RO20" s="71">
        <v>1</v>
      </c>
      <c r="RP20" s="71">
        <v>0</v>
      </c>
      <c r="RQ20" s="71">
        <v>0</v>
      </c>
      <c r="RR20" s="71">
        <v>0</v>
      </c>
      <c r="RS20" s="71">
        <v>5</v>
      </c>
      <c r="RT20" s="71">
        <v>0</v>
      </c>
      <c r="RU20" s="71">
        <v>0</v>
      </c>
      <c r="RV20" s="71">
        <v>0</v>
      </c>
      <c r="RW20" s="71">
        <v>0</v>
      </c>
      <c r="RX20" s="71">
        <v>0</v>
      </c>
      <c r="RY20" s="71">
        <v>0</v>
      </c>
      <c r="RZ20" s="71">
        <v>0</v>
      </c>
      <c r="SA20" s="71">
        <v>0</v>
      </c>
      <c r="SB20" s="71">
        <v>0</v>
      </c>
      <c r="SC20" s="71">
        <v>0</v>
      </c>
      <c r="SD20" s="71">
        <v>0</v>
      </c>
      <c r="SE20" s="71">
        <v>0</v>
      </c>
      <c r="SF20" s="71">
        <v>1</v>
      </c>
      <c r="SG20" s="71">
        <v>0</v>
      </c>
      <c r="SH20" s="71">
        <v>0</v>
      </c>
    </row>
    <row r="21" spans="1:502">
      <c r="A21" s="16" t="s">
        <v>2309</v>
      </c>
      <c r="B21" s="70">
        <v>13</v>
      </c>
      <c r="C21" s="70">
        <v>13</v>
      </c>
      <c r="D21" s="70">
        <v>1</v>
      </c>
      <c r="E21" s="70">
        <v>2016</v>
      </c>
      <c r="F21" s="70" t="s">
        <v>155</v>
      </c>
      <c r="G21" s="1073" t="s">
        <v>2296</v>
      </c>
      <c r="H21" s="70" t="s">
        <v>2297</v>
      </c>
      <c r="I21" s="1066"/>
      <c r="J21" s="73">
        <v>5.5220000000000002</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4.5540000000000003</v>
      </c>
      <c r="AB21" s="73">
        <v>0</v>
      </c>
      <c r="AC21" s="73">
        <v>0</v>
      </c>
      <c r="AD21" s="73">
        <v>0</v>
      </c>
      <c r="AE21" s="73">
        <v>0</v>
      </c>
      <c r="AF21" s="73">
        <v>4.3129999999999997</v>
      </c>
      <c r="AG21" s="73">
        <v>0</v>
      </c>
      <c r="AH21" s="73">
        <v>3.8730000000000002</v>
      </c>
      <c r="AI21" s="73">
        <v>0</v>
      </c>
      <c r="AJ21" s="73">
        <v>0</v>
      </c>
      <c r="AK21" s="73">
        <v>13.981999999999999</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7.43</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5.5220000000000002</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4.5540000000000003</v>
      </c>
      <c r="EC21" s="73">
        <v>0</v>
      </c>
      <c r="ED21" s="73">
        <v>0</v>
      </c>
      <c r="EE21" s="73">
        <v>0</v>
      </c>
      <c r="EF21" s="73">
        <v>0</v>
      </c>
      <c r="EG21" s="73">
        <v>4.3129999999999997</v>
      </c>
      <c r="EH21" s="73">
        <v>0</v>
      </c>
      <c r="EI21" s="73">
        <v>3.8730000000000002</v>
      </c>
      <c r="EJ21" s="73">
        <v>0</v>
      </c>
      <c r="EK21" s="73">
        <v>0</v>
      </c>
      <c r="EL21" s="73">
        <v>13.981999999999999</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7.43</v>
      </c>
      <c r="GU21" s="73">
        <v>0</v>
      </c>
      <c r="GV21" s="73">
        <v>0</v>
      </c>
      <c r="GW21" s="73">
        <v>0</v>
      </c>
      <c r="GX21" s="73">
        <v>0</v>
      </c>
      <c r="GY21" s="73">
        <v>0</v>
      </c>
      <c r="GZ21" s="73">
        <v>0</v>
      </c>
      <c r="HA21" s="73">
        <v>0</v>
      </c>
      <c r="HB21" s="73">
        <v>0</v>
      </c>
      <c r="HC21" s="73">
        <v>0</v>
      </c>
      <c r="HD21" s="73">
        <v>0</v>
      </c>
      <c r="HE21" s="73">
        <v>0</v>
      </c>
      <c r="HF21" s="73">
        <v>0</v>
      </c>
      <c r="HG21" s="73">
        <v>5.5220000000000002</v>
      </c>
      <c r="HH21" s="73">
        <v>0</v>
      </c>
      <c r="HI21" s="73">
        <v>0</v>
      </c>
      <c r="HJ21" s="73">
        <v>0</v>
      </c>
      <c r="HK21" s="73">
        <v>26.722000000000001</v>
      </c>
      <c r="HL21" s="73">
        <v>0</v>
      </c>
      <c r="HM21" s="73">
        <v>0</v>
      </c>
      <c r="HN21" s="73">
        <v>0</v>
      </c>
      <c r="HO21" s="73">
        <v>0</v>
      </c>
      <c r="HP21" s="73">
        <v>0</v>
      </c>
      <c r="HQ21" s="73">
        <v>0</v>
      </c>
      <c r="HR21" s="73">
        <v>0</v>
      </c>
      <c r="HS21" s="73">
        <v>0</v>
      </c>
      <c r="HT21" s="73">
        <v>0</v>
      </c>
      <c r="HU21" s="73">
        <v>0</v>
      </c>
      <c r="HV21" s="73">
        <v>0</v>
      </c>
      <c r="HW21" s="73">
        <v>0</v>
      </c>
      <c r="HX21" s="73">
        <v>7.43</v>
      </c>
      <c r="HY21" s="73">
        <v>0</v>
      </c>
      <c r="HZ21" s="73">
        <v>0</v>
      </c>
      <c r="IA21" s="73">
        <v>0</v>
      </c>
      <c r="IB21" s="73">
        <v>5.5220000000000002</v>
      </c>
      <c r="IC21" s="73">
        <v>0</v>
      </c>
      <c r="ID21" s="73">
        <v>0</v>
      </c>
      <c r="IE21" s="73">
        <v>0</v>
      </c>
      <c r="IF21" s="73">
        <v>26.722000000000001</v>
      </c>
      <c r="IG21" s="73">
        <v>0</v>
      </c>
      <c r="IH21" s="73">
        <v>0</v>
      </c>
      <c r="II21" s="73">
        <v>0</v>
      </c>
      <c r="IJ21" s="73">
        <v>0</v>
      </c>
      <c r="IK21" s="73">
        <v>0</v>
      </c>
      <c r="IL21" s="73">
        <v>0</v>
      </c>
      <c r="IM21" s="73">
        <v>0</v>
      </c>
      <c r="IN21" s="73">
        <v>0</v>
      </c>
      <c r="IO21" s="73">
        <v>0</v>
      </c>
      <c r="IP21" s="73">
        <v>0</v>
      </c>
      <c r="IQ21" s="73">
        <v>0</v>
      </c>
      <c r="IR21" s="73">
        <v>0</v>
      </c>
      <c r="IS21" s="73">
        <v>7.43</v>
      </c>
      <c r="IT21" s="73">
        <v>0</v>
      </c>
      <c r="IU21" s="73">
        <v>0</v>
      </c>
      <c r="IV21" s="74">
        <v>0</v>
      </c>
      <c r="IW21" s="71">
        <v>1</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1</v>
      </c>
      <c r="JO21" s="71">
        <v>0</v>
      </c>
      <c r="JP21" s="71">
        <v>0</v>
      </c>
      <c r="JQ21" s="71">
        <v>0</v>
      </c>
      <c r="JR21" s="71">
        <v>0</v>
      </c>
      <c r="JS21" s="71">
        <v>1</v>
      </c>
      <c r="JT21" s="71">
        <v>0</v>
      </c>
      <c r="JU21" s="71">
        <v>1</v>
      </c>
      <c r="JV21" s="71">
        <v>0</v>
      </c>
      <c r="JW21" s="71">
        <v>0</v>
      </c>
      <c r="JX21" s="71">
        <v>2</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1</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1</v>
      </c>
      <c r="NP21" s="71">
        <v>0</v>
      </c>
      <c r="NQ21" s="71">
        <v>0</v>
      </c>
      <c r="NR21" s="71">
        <v>0</v>
      </c>
      <c r="NS21" s="71">
        <v>0</v>
      </c>
      <c r="NT21" s="71">
        <v>1</v>
      </c>
      <c r="NU21" s="71">
        <v>0</v>
      </c>
      <c r="NV21" s="71">
        <v>1</v>
      </c>
      <c r="NW21" s="71">
        <v>0</v>
      </c>
      <c r="NX21" s="71">
        <v>0</v>
      </c>
      <c r="NY21" s="71">
        <v>2</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1</v>
      </c>
      <c r="QU21" s="71">
        <v>0</v>
      </c>
      <c r="QV21" s="71">
        <v>0</v>
      </c>
      <c r="QW21" s="71">
        <v>0</v>
      </c>
      <c r="QX21" s="71">
        <v>5</v>
      </c>
      <c r="QY21" s="71">
        <v>0</v>
      </c>
      <c r="QZ21" s="71">
        <v>0</v>
      </c>
      <c r="RA21" s="71">
        <v>0</v>
      </c>
      <c r="RB21" s="71">
        <v>0</v>
      </c>
      <c r="RC21" s="71">
        <v>0</v>
      </c>
      <c r="RD21" s="71">
        <v>0</v>
      </c>
      <c r="RE21" s="71">
        <v>0</v>
      </c>
      <c r="RF21" s="71">
        <v>0</v>
      </c>
      <c r="RG21" s="71">
        <v>0</v>
      </c>
      <c r="RH21" s="71">
        <v>0</v>
      </c>
      <c r="RI21" s="71">
        <v>0</v>
      </c>
      <c r="RJ21" s="71">
        <v>0</v>
      </c>
      <c r="RK21" s="71">
        <v>1</v>
      </c>
      <c r="RL21" s="71">
        <v>0</v>
      </c>
      <c r="RM21" s="71">
        <v>0</v>
      </c>
      <c r="RN21" s="71">
        <v>0</v>
      </c>
      <c r="RO21" s="71">
        <v>1</v>
      </c>
      <c r="RP21" s="71">
        <v>0</v>
      </c>
      <c r="RQ21" s="71">
        <v>0</v>
      </c>
      <c r="RR21" s="71">
        <v>0</v>
      </c>
      <c r="RS21" s="71">
        <v>5</v>
      </c>
      <c r="RT21" s="71">
        <v>0</v>
      </c>
      <c r="RU21" s="71">
        <v>0</v>
      </c>
      <c r="RV21" s="71">
        <v>0</v>
      </c>
      <c r="RW21" s="71">
        <v>0</v>
      </c>
      <c r="RX21" s="71">
        <v>0</v>
      </c>
      <c r="RY21" s="71">
        <v>0</v>
      </c>
      <c r="RZ21" s="71">
        <v>0</v>
      </c>
      <c r="SA21" s="71">
        <v>0</v>
      </c>
      <c r="SB21" s="71">
        <v>0</v>
      </c>
      <c r="SC21" s="71">
        <v>0</v>
      </c>
      <c r="SD21" s="71">
        <v>0</v>
      </c>
      <c r="SE21" s="71">
        <v>0</v>
      </c>
      <c r="SF21" s="71">
        <v>1</v>
      </c>
      <c r="SG21" s="71">
        <v>0</v>
      </c>
      <c r="SH21" s="71">
        <v>0</v>
      </c>
    </row>
    <row r="22" spans="1:502">
      <c r="A22" s="16" t="s">
        <v>2310</v>
      </c>
      <c r="B22" s="70">
        <v>14</v>
      </c>
      <c r="C22" s="70">
        <v>14</v>
      </c>
      <c r="D22" s="70">
        <v>1</v>
      </c>
      <c r="E22" s="70">
        <v>2017</v>
      </c>
      <c r="F22" s="70" t="s">
        <v>156</v>
      </c>
      <c r="G22" s="1073" t="s">
        <v>2296</v>
      </c>
      <c r="H22" s="70" t="s">
        <v>2297</v>
      </c>
      <c r="I22" s="1066"/>
      <c r="J22" s="73">
        <v>5.1710000000000003</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5.1120000000000001</v>
      </c>
      <c r="AB22" s="73">
        <v>0</v>
      </c>
      <c r="AC22" s="73">
        <v>0</v>
      </c>
      <c r="AD22" s="73">
        <v>0</v>
      </c>
      <c r="AE22" s="73">
        <v>0</v>
      </c>
      <c r="AF22" s="73">
        <v>4.3630000000000004</v>
      </c>
      <c r="AG22" s="73">
        <v>0</v>
      </c>
      <c r="AH22" s="73">
        <v>3.9510000000000001</v>
      </c>
      <c r="AI22" s="73">
        <v>0</v>
      </c>
      <c r="AJ22" s="73">
        <v>0</v>
      </c>
      <c r="AK22" s="73">
        <v>12.645</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6.984</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5.1710000000000003</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5.1120000000000001</v>
      </c>
      <c r="EC22" s="73">
        <v>0</v>
      </c>
      <c r="ED22" s="73">
        <v>0</v>
      </c>
      <c r="EE22" s="73">
        <v>0</v>
      </c>
      <c r="EF22" s="73">
        <v>0</v>
      </c>
      <c r="EG22" s="73">
        <v>4.3630000000000004</v>
      </c>
      <c r="EH22" s="73">
        <v>0</v>
      </c>
      <c r="EI22" s="73">
        <v>3.9510000000000001</v>
      </c>
      <c r="EJ22" s="73">
        <v>0</v>
      </c>
      <c r="EK22" s="73">
        <v>0</v>
      </c>
      <c r="EL22" s="73">
        <v>12.645</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6.984</v>
      </c>
      <c r="GU22" s="73">
        <v>0</v>
      </c>
      <c r="GV22" s="73">
        <v>0</v>
      </c>
      <c r="GW22" s="73">
        <v>0</v>
      </c>
      <c r="GX22" s="73">
        <v>0</v>
      </c>
      <c r="GY22" s="73">
        <v>0</v>
      </c>
      <c r="GZ22" s="73">
        <v>0</v>
      </c>
      <c r="HA22" s="73">
        <v>0</v>
      </c>
      <c r="HB22" s="73">
        <v>0</v>
      </c>
      <c r="HC22" s="73">
        <v>0</v>
      </c>
      <c r="HD22" s="73">
        <v>0</v>
      </c>
      <c r="HE22" s="73">
        <v>0</v>
      </c>
      <c r="HF22" s="73">
        <v>0</v>
      </c>
      <c r="HG22" s="73">
        <v>5.1710000000000003</v>
      </c>
      <c r="HH22" s="73">
        <v>0</v>
      </c>
      <c r="HI22" s="73">
        <v>0</v>
      </c>
      <c r="HJ22" s="73">
        <v>0</v>
      </c>
      <c r="HK22" s="73">
        <v>26.071000000000002</v>
      </c>
      <c r="HL22" s="73">
        <v>0</v>
      </c>
      <c r="HM22" s="73">
        <v>0</v>
      </c>
      <c r="HN22" s="73">
        <v>0</v>
      </c>
      <c r="HO22" s="73">
        <v>0</v>
      </c>
      <c r="HP22" s="73">
        <v>0</v>
      </c>
      <c r="HQ22" s="73">
        <v>0</v>
      </c>
      <c r="HR22" s="73">
        <v>0</v>
      </c>
      <c r="HS22" s="73">
        <v>0</v>
      </c>
      <c r="HT22" s="73">
        <v>0</v>
      </c>
      <c r="HU22" s="73">
        <v>0</v>
      </c>
      <c r="HV22" s="73">
        <v>0</v>
      </c>
      <c r="HW22" s="73">
        <v>0</v>
      </c>
      <c r="HX22" s="73">
        <v>6.984</v>
      </c>
      <c r="HY22" s="73">
        <v>0</v>
      </c>
      <c r="HZ22" s="73">
        <v>0</v>
      </c>
      <c r="IA22" s="73">
        <v>0</v>
      </c>
      <c r="IB22" s="73">
        <v>5.1710000000000003</v>
      </c>
      <c r="IC22" s="73">
        <v>0</v>
      </c>
      <c r="ID22" s="73">
        <v>0</v>
      </c>
      <c r="IE22" s="73">
        <v>0</v>
      </c>
      <c r="IF22" s="73">
        <v>26.071000000000002</v>
      </c>
      <c r="IG22" s="73">
        <v>0</v>
      </c>
      <c r="IH22" s="73">
        <v>0</v>
      </c>
      <c r="II22" s="73">
        <v>0</v>
      </c>
      <c r="IJ22" s="73">
        <v>0</v>
      </c>
      <c r="IK22" s="73">
        <v>0</v>
      </c>
      <c r="IL22" s="73">
        <v>0</v>
      </c>
      <c r="IM22" s="73">
        <v>0</v>
      </c>
      <c r="IN22" s="73">
        <v>0</v>
      </c>
      <c r="IO22" s="73">
        <v>0</v>
      </c>
      <c r="IP22" s="73">
        <v>0</v>
      </c>
      <c r="IQ22" s="73">
        <v>0</v>
      </c>
      <c r="IR22" s="73">
        <v>0</v>
      </c>
      <c r="IS22" s="73">
        <v>6.984</v>
      </c>
      <c r="IT22" s="73">
        <v>0</v>
      </c>
      <c r="IU22" s="73">
        <v>0</v>
      </c>
      <c r="IV22" s="74">
        <v>0</v>
      </c>
      <c r="IW22" s="71">
        <v>1</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1</v>
      </c>
      <c r="JO22" s="71">
        <v>0</v>
      </c>
      <c r="JP22" s="71">
        <v>0</v>
      </c>
      <c r="JQ22" s="71">
        <v>0</v>
      </c>
      <c r="JR22" s="71">
        <v>0</v>
      </c>
      <c r="JS22" s="71">
        <v>1</v>
      </c>
      <c r="JT22" s="71">
        <v>0</v>
      </c>
      <c r="JU22" s="71">
        <v>1</v>
      </c>
      <c r="JV22" s="71">
        <v>0</v>
      </c>
      <c r="JW22" s="71">
        <v>0</v>
      </c>
      <c r="JX22" s="71">
        <v>2</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1</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1</v>
      </c>
      <c r="NP22" s="71">
        <v>0</v>
      </c>
      <c r="NQ22" s="71">
        <v>0</v>
      </c>
      <c r="NR22" s="71">
        <v>0</v>
      </c>
      <c r="NS22" s="71">
        <v>0</v>
      </c>
      <c r="NT22" s="71">
        <v>1</v>
      </c>
      <c r="NU22" s="71">
        <v>0</v>
      </c>
      <c r="NV22" s="71">
        <v>1</v>
      </c>
      <c r="NW22" s="71">
        <v>0</v>
      </c>
      <c r="NX22" s="71">
        <v>0</v>
      </c>
      <c r="NY22" s="71">
        <v>2</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1</v>
      </c>
      <c r="QU22" s="71">
        <v>0</v>
      </c>
      <c r="QV22" s="71">
        <v>0</v>
      </c>
      <c r="QW22" s="71">
        <v>0</v>
      </c>
      <c r="QX22" s="71">
        <v>5</v>
      </c>
      <c r="QY22" s="71">
        <v>0</v>
      </c>
      <c r="QZ22" s="71">
        <v>0</v>
      </c>
      <c r="RA22" s="71">
        <v>0</v>
      </c>
      <c r="RB22" s="71">
        <v>0</v>
      </c>
      <c r="RC22" s="71">
        <v>0</v>
      </c>
      <c r="RD22" s="71">
        <v>0</v>
      </c>
      <c r="RE22" s="71">
        <v>0</v>
      </c>
      <c r="RF22" s="71">
        <v>0</v>
      </c>
      <c r="RG22" s="71">
        <v>0</v>
      </c>
      <c r="RH22" s="71">
        <v>0</v>
      </c>
      <c r="RI22" s="71">
        <v>0</v>
      </c>
      <c r="RJ22" s="71">
        <v>0</v>
      </c>
      <c r="RK22" s="71">
        <v>1</v>
      </c>
      <c r="RL22" s="71">
        <v>0</v>
      </c>
      <c r="RM22" s="71">
        <v>0</v>
      </c>
      <c r="RN22" s="71">
        <v>0</v>
      </c>
      <c r="RO22" s="71">
        <v>1</v>
      </c>
      <c r="RP22" s="71">
        <v>0</v>
      </c>
      <c r="RQ22" s="71">
        <v>0</v>
      </c>
      <c r="RR22" s="71">
        <v>0</v>
      </c>
      <c r="RS22" s="71">
        <v>5</v>
      </c>
      <c r="RT22" s="71">
        <v>0</v>
      </c>
      <c r="RU22" s="71">
        <v>0</v>
      </c>
      <c r="RV22" s="71">
        <v>0</v>
      </c>
      <c r="RW22" s="71">
        <v>0</v>
      </c>
      <c r="RX22" s="71">
        <v>0</v>
      </c>
      <c r="RY22" s="71">
        <v>0</v>
      </c>
      <c r="RZ22" s="71">
        <v>0</v>
      </c>
      <c r="SA22" s="71">
        <v>0</v>
      </c>
      <c r="SB22" s="71">
        <v>0</v>
      </c>
      <c r="SC22" s="71">
        <v>0</v>
      </c>
      <c r="SD22" s="71">
        <v>0</v>
      </c>
      <c r="SE22" s="71">
        <v>0</v>
      </c>
      <c r="SF22" s="71">
        <v>1</v>
      </c>
      <c r="SG22" s="71">
        <v>0</v>
      </c>
      <c r="SH22" s="71">
        <v>0</v>
      </c>
    </row>
    <row r="23" spans="1:502">
      <c r="A23" s="16" t="s">
        <v>2311</v>
      </c>
      <c r="B23" s="70">
        <v>15</v>
      </c>
      <c r="C23" s="70">
        <v>15</v>
      </c>
      <c r="D23" s="70">
        <v>1</v>
      </c>
      <c r="E23" s="70">
        <v>2018</v>
      </c>
      <c r="F23" s="70" t="s">
        <v>183</v>
      </c>
      <c r="G23" s="1073" t="s">
        <v>2296</v>
      </c>
      <c r="H23" s="70" t="s">
        <v>2297</v>
      </c>
      <c r="I23" s="1066"/>
      <c r="J23" s="73">
        <v>4.3499999999999996</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4.1050000000000004</v>
      </c>
      <c r="AB23" s="73">
        <v>0</v>
      </c>
      <c r="AC23" s="73">
        <v>0</v>
      </c>
      <c r="AD23" s="73">
        <v>0</v>
      </c>
      <c r="AE23" s="73">
        <v>0</v>
      </c>
      <c r="AF23" s="73">
        <v>3.8119999999999998</v>
      </c>
      <c r="AG23" s="73">
        <v>0</v>
      </c>
      <c r="AH23" s="73">
        <v>3.5019999999999998</v>
      </c>
      <c r="AI23" s="73">
        <v>0</v>
      </c>
      <c r="AJ23" s="73">
        <v>0</v>
      </c>
      <c r="AK23" s="73">
        <v>10.478</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7.8860000000000001</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4.3499999999999996</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4.1050000000000004</v>
      </c>
      <c r="EC23" s="73">
        <v>0</v>
      </c>
      <c r="ED23" s="73">
        <v>0</v>
      </c>
      <c r="EE23" s="73">
        <v>0</v>
      </c>
      <c r="EF23" s="73">
        <v>0</v>
      </c>
      <c r="EG23" s="73">
        <v>3.8119999999999998</v>
      </c>
      <c r="EH23" s="73">
        <v>0</v>
      </c>
      <c r="EI23" s="73">
        <v>3.5019999999999998</v>
      </c>
      <c r="EJ23" s="73">
        <v>0</v>
      </c>
      <c r="EK23" s="73">
        <v>0</v>
      </c>
      <c r="EL23" s="73">
        <v>10.478</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7.8860000000000001</v>
      </c>
      <c r="GU23" s="73">
        <v>0</v>
      </c>
      <c r="GV23" s="73">
        <v>0</v>
      </c>
      <c r="GW23" s="73">
        <v>0</v>
      </c>
      <c r="GX23" s="73">
        <v>0</v>
      </c>
      <c r="GY23" s="73">
        <v>0</v>
      </c>
      <c r="GZ23" s="73">
        <v>0</v>
      </c>
      <c r="HA23" s="73">
        <v>0</v>
      </c>
      <c r="HB23" s="73">
        <v>0</v>
      </c>
      <c r="HC23" s="73">
        <v>0</v>
      </c>
      <c r="HD23" s="73">
        <v>0</v>
      </c>
      <c r="HE23" s="73">
        <v>0</v>
      </c>
      <c r="HF23" s="73">
        <v>0</v>
      </c>
      <c r="HG23" s="73">
        <v>4.3499999999999996</v>
      </c>
      <c r="HH23" s="73">
        <v>0</v>
      </c>
      <c r="HI23" s="73">
        <v>0</v>
      </c>
      <c r="HJ23" s="73">
        <v>0</v>
      </c>
      <c r="HK23" s="73">
        <v>21.896999999999998</v>
      </c>
      <c r="HL23" s="73">
        <v>0</v>
      </c>
      <c r="HM23" s="73">
        <v>0</v>
      </c>
      <c r="HN23" s="73">
        <v>0</v>
      </c>
      <c r="HO23" s="73">
        <v>0</v>
      </c>
      <c r="HP23" s="73">
        <v>0</v>
      </c>
      <c r="HQ23" s="73">
        <v>0</v>
      </c>
      <c r="HR23" s="73">
        <v>0</v>
      </c>
      <c r="HS23" s="73">
        <v>0</v>
      </c>
      <c r="HT23" s="73">
        <v>0</v>
      </c>
      <c r="HU23" s="73">
        <v>0</v>
      </c>
      <c r="HV23" s="73">
        <v>0</v>
      </c>
      <c r="HW23" s="73">
        <v>0</v>
      </c>
      <c r="HX23" s="73">
        <v>7.8860000000000001</v>
      </c>
      <c r="HY23" s="73">
        <v>0</v>
      </c>
      <c r="HZ23" s="73">
        <v>0</v>
      </c>
      <c r="IA23" s="73">
        <v>0</v>
      </c>
      <c r="IB23" s="73">
        <v>4.3499999999999996</v>
      </c>
      <c r="IC23" s="73">
        <v>0</v>
      </c>
      <c r="ID23" s="73">
        <v>0</v>
      </c>
      <c r="IE23" s="73">
        <v>0</v>
      </c>
      <c r="IF23" s="73">
        <v>21.896999999999998</v>
      </c>
      <c r="IG23" s="73">
        <v>0</v>
      </c>
      <c r="IH23" s="73">
        <v>0</v>
      </c>
      <c r="II23" s="73">
        <v>0</v>
      </c>
      <c r="IJ23" s="73">
        <v>0</v>
      </c>
      <c r="IK23" s="73">
        <v>0</v>
      </c>
      <c r="IL23" s="73">
        <v>0</v>
      </c>
      <c r="IM23" s="73">
        <v>0</v>
      </c>
      <c r="IN23" s="73">
        <v>0</v>
      </c>
      <c r="IO23" s="73">
        <v>0</v>
      </c>
      <c r="IP23" s="73">
        <v>0</v>
      </c>
      <c r="IQ23" s="73">
        <v>0</v>
      </c>
      <c r="IR23" s="73">
        <v>0</v>
      </c>
      <c r="IS23" s="73">
        <v>7.8860000000000001</v>
      </c>
      <c r="IT23" s="73">
        <v>0</v>
      </c>
      <c r="IU23" s="73">
        <v>0</v>
      </c>
      <c r="IV23" s="74">
        <v>0</v>
      </c>
      <c r="IW23" s="71">
        <v>1</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1</v>
      </c>
      <c r="JO23" s="71">
        <v>0</v>
      </c>
      <c r="JP23" s="71">
        <v>0</v>
      </c>
      <c r="JQ23" s="71">
        <v>0</v>
      </c>
      <c r="JR23" s="71">
        <v>0</v>
      </c>
      <c r="JS23" s="71">
        <v>1</v>
      </c>
      <c r="JT23" s="71">
        <v>0</v>
      </c>
      <c r="JU23" s="71">
        <v>1</v>
      </c>
      <c r="JV23" s="71">
        <v>0</v>
      </c>
      <c r="JW23" s="71">
        <v>0</v>
      </c>
      <c r="JX23" s="71">
        <v>2</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1</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1</v>
      </c>
      <c r="NP23" s="71">
        <v>0</v>
      </c>
      <c r="NQ23" s="71">
        <v>0</v>
      </c>
      <c r="NR23" s="71">
        <v>0</v>
      </c>
      <c r="NS23" s="71">
        <v>0</v>
      </c>
      <c r="NT23" s="71">
        <v>1</v>
      </c>
      <c r="NU23" s="71">
        <v>0</v>
      </c>
      <c r="NV23" s="71">
        <v>1</v>
      </c>
      <c r="NW23" s="71">
        <v>0</v>
      </c>
      <c r="NX23" s="71">
        <v>0</v>
      </c>
      <c r="NY23" s="71">
        <v>2</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1</v>
      </c>
      <c r="QU23" s="71">
        <v>0</v>
      </c>
      <c r="QV23" s="71">
        <v>0</v>
      </c>
      <c r="QW23" s="71">
        <v>0</v>
      </c>
      <c r="QX23" s="71">
        <v>5</v>
      </c>
      <c r="QY23" s="71">
        <v>0</v>
      </c>
      <c r="QZ23" s="71">
        <v>0</v>
      </c>
      <c r="RA23" s="71">
        <v>0</v>
      </c>
      <c r="RB23" s="71">
        <v>0</v>
      </c>
      <c r="RC23" s="71">
        <v>0</v>
      </c>
      <c r="RD23" s="71">
        <v>0</v>
      </c>
      <c r="RE23" s="71">
        <v>0</v>
      </c>
      <c r="RF23" s="71">
        <v>0</v>
      </c>
      <c r="RG23" s="71">
        <v>0</v>
      </c>
      <c r="RH23" s="71">
        <v>0</v>
      </c>
      <c r="RI23" s="71">
        <v>0</v>
      </c>
      <c r="RJ23" s="71">
        <v>0</v>
      </c>
      <c r="RK23" s="71">
        <v>1</v>
      </c>
      <c r="RL23" s="71">
        <v>0</v>
      </c>
      <c r="RM23" s="71">
        <v>0</v>
      </c>
      <c r="RN23" s="71">
        <v>0</v>
      </c>
      <c r="RO23" s="71">
        <v>1</v>
      </c>
      <c r="RP23" s="71">
        <v>0</v>
      </c>
      <c r="RQ23" s="71">
        <v>0</v>
      </c>
      <c r="RR23" s="71">
        <v>0</v>
      </c>
      <c r="RS23" s="71">
        <v>5</v>
      </c>
      <c r="RT23" s="71">
        <v>0</v>
      </c>
      <c r="RU23" s="71">
        <v>0</v>
      </c>
      <c r="RV23" s="71">
        <v>0</v>
      </c>
      <c r="RW23" s="71">
        <v>0</v>
      </c>
      <c r="RX23" s="71">
        <v>0</v>
      </c>
      <c r="RY23" s="71">
        <v>0</v>
      </c>
      <c r="RZ23" s="71">
        <v>0</v>
      </c>
      <c r="SA23" s="71">
        <v>0</v>
      </c>
      <c r="SB23" s="71">
        <v>0</v>
      </c>
      <c r="SC23" s="71">
        <v>0</v>
      </c>
      <c r="SD23" s="71">
        <v>0</v>
      </c>
      <c r="SE23" s="71">
        <v>0</v>
      </c>
      <c r="SF23" s="71">
        <v>1</v>
      </c>
      <c r="SG23" s="71">
        <v>0</v>
      </c>
      <c r="SH23" s="71">
        <v>0</v>
      </c>
    </row>
    <row r="24" spans="1:502">
      <c r="A24" s="16" t="s">
        <v>2312</v>
      </c>
      <c r="B24" s="70">
        <v>16</v>
      </c>
      <c r="C24" s="70">
        <v>16</v>
      </c>
      <c r="D24" s="70">
        <v>1</v>
      </c>
      <c r="E24" s="70">
        <v>2019</v>
      </c>
      <c r="F24" s="70" t="s">
        <v>158</v>
      </c>
      <c r="G24" s="1073" t="s">
        <v>2296</v>
      </c>
      <c r="H24" s="70" t="s">
        <v>2297</v>
      </c>
      <c r="I24" s="1066"/>
      <c r="J24" s="73">
        <v>4.085</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3.0539999999999998</v>
      </c>
      <c r="AB24" s="73">
        <v>0</v>
      </c>
      <c r="AC24" s="73">
        <v>0</v>
      </c>
      <c r="AD24" s="73">
        <v>0</v>
      </c>
      <c r="AE24" s="73">
        <v>0</v>
      </c>
      <c r="AF24" s="73">
        <v>3.242</v>
      </c>
      <c r="AG24" s="73">
        <v>0</v>
      </c>
      <c r="AH24" s="73">
        <v>2.8620000000000001</v>
      </c>
      <c r="AI24" s="73">
        <v>0</v>
      </c>
      <c r="AJ24" s="73">
        <v>0</v>
      </c>
      <c r="AK24" s="73">
        <v>8.7609999999999992</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7.8140000000000001</v>
      </c>
      <c r="DD24" s="73">
        <v>0</v>
      </c>
      <c r="DE24" s="73">
        <v>0</v>
      </c>
      <c r="DF24" s="73">
        <v>0</v>
      </c>
      <c r="DG24" s="73">
        <v>0</v>
      </c>
      <c r="DH24" s="73">
        <v>0</v>
      </c>
      <c r="DI24" s="73">
        <v>0</v>
      </c>
      <c r="DJ24" s="73">
        <v>0</v>
      </c>
      <c r="DK24" s="73">
        <v>4.085</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3.0539999999999998</v>
      </c>
      <c r="EC24" s="73">
        <v>0</v>
      </c>
      <c r="ED24" s="73">
        <v>0</v>
      </c>
      <c r="EE24" s="73">
        <v>0</v>
      </c>
      <c r="EF24" s="73">
        <v>0</v>
      </c>
      <c r="EG24" s="73">
        <v>3.242</v>
      </c>
      <c r="EH24" s="73">
        <v>0</v>
      </c>
      <c r="EI24" s="73">
        <v>2.8620000000000001</v>
      </c>
      <c r="EJ24" s="73">
        <v>0</v>
      </c>
      <c r="EK24" s="73">
        <v>0</v>
      </c>
      <c r="EL24" s="73">
        <v>8.7609999999999992</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7.8140000000000001</v>
      </c>
      <c r="HE24" s="73">
        <v>0</v>
      </c>
      <c r="HF24" s="73">
        <v>0</v>
      </c>
      <c r="HG24" s="73">
        <v>4.085</v>
      </c>
      <c r="HH24" s="73">
        <v>0</v>
      </c>
      <c r="HI24" s="73">
        <v>0</v>
      </c>
      <c r="HJ24" s="73">
        <v>0</v>
      </c>
      <c r="HK24" s="73">
        <v>17.919</v>
      </c>
      <c r="HL24" s="73">
        <v>0</v>
      </c>
      <c r="HM24" s="73">
        <v>0</v>
      </c>
      <c r="HN24" s="73">
        <v>0</v>
      </c>
      <c r="HO24" s="73">
        <v>0</v>
      </c>
      <c r="HP24" s="73">
        <v>0</v>
      </c>
      <c r="HQ24" s="73">
        <v>0</v>
      </c>
      <c r="HR24" s="73">
        <v>0</v>
      </c>
      <c r="HS24" s="73">
        <v>0</v>
      </c>
      <c r="HT24" s="73">
        <v>0</v>
      </c>
      <c r="HU24" s="73">
        <v>0</v>
      </c>
      <c r="HV24" s="73">
        <v>0</v>
      </c>
      <c r="HW24" s="73">
        <v>0</v>
      </c>
      <c r="HX24" s="73">
        <v>0</v>
      </c>
      <c r="HY24" s="73">
        <v>7.8140000000000001</v>
      </c>
      <c r="HZ24" s="73">
        <v>0</v>
      </c>
      <c r="IA24" s="73">
        <v>0</v>
      </c>
      <c r="IB24" s="73">
        <v>4.085</v>
      </c>
      <c r="IC24" s="73">
        <v>0</v>
      </c>
      <c r="ID24" s="73">
        <v>0</v>
      </c>
      <c r="IE24" s="73">
        <v>0</v>
      </c>
      <c r="IF24" s="73">
        <v>17.919</v>
      </c>
      <c r="IG24" s="73">
        <v>0</v>
      </c>
      <c r="IH24" s="73">
        <v>0</v>
      </c>
      <c r="II24" s="73">
        <v>0</v>
      </c>
      <c r="IJ24" s="73">
        <v>0</v>
      </c>
      <c r="IK24" s="73">
        <v>0</v>
      </c>
      <c r="IL24" s="73">
        <v>0</v>
      </c>
      <c r="IM24" s="73">
        <v>0</v>
      </c>
      <c r="IN24" s="73">
        <v>0</v>
      </c>
      <c r="IO24" s="73">
        <v>0</v>
      </c>
      <c r="IP24" s="73">
        <v>0</v>
      </c>
      <c r="IQ24" s="73">
        <v>0</v>
      </c>
      <c r="IR24" s="73">
        <v>0</v>
      </c>
      <c r="IS24" s="73">
        <v>0</v>
      </c>
      <c r="IT24" s="73">
        <v>7.8140000000000001</v>
      </c>
      <c r="IU24" s="73">
        <v>0</v>
      </c>
      <c r="IV24" s="74">
        <v>0</v>
      </c>
      <c r="IW24" s="71">
        <v>1</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1</v>
      </c>
      <c r="JO24" s="71">
        <v>0</v>
      </c>
      <c r="JP24" s="71">
        <v>0</v>
      </c>
      <c r="JQ24" s="71">
        <v>0</v>
      </c>
      <c r="JR24" s="71">
        <v>0</v>
      </c>
      <c r="JS24" s="71">
        <v>1</v>
      </c>
      <c r="JT24" s="71">
        <v>0</v>
      </c>
      <c r="JU24" s="71">
        <v>1</v>
      </c>
      <c r="JV24" s="71">
        <v>0</v>
      </c>
      <c r="JW24" s="71">
        <v>0</v>
      </c>
      <c r="JX24" s="71">
        <v>2</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1</v>
      </c>
      <c r="MQ24" s="71">
        <v>0</v>
      </c>
      <c r="MR24" s="71">
        <v>0</v>
      </c>
      <c r="MS24" s="71">
        <v>0</v>
      </c>
      <c r="MT24" s="71">
        <v>0</v>
      </c>
      <c r="MU24" s="71">
        <v>0</v>
      </c>
      <c r="MV24" s="71">
        <v>0</v>
      </c>
      <c r="MW24" s="71">
        <v>0</v>
      </c>
      <c r="MX24" s="71">
        <v>1</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1</v>
      </c>
      <c r="NP24" s="71">
        <v>0</v>
      </c>
      <c r="NQ24" s="71">
        <v>0</v>
      </c>
      <c r="NR24" s="71">
        <v>0</v>
      </c>
      <c r="NS24" s="71">
        <v>0</v>
      </c>
      <c r="NT24" s="71">
        <v>1</v>
      </c>
      <c r="NU24" s="71">
        <v>0</v>
      </c>
      <c r="NV24" s="71">
        <v>1</v>
      </c>
      <c r="NW24" s="71">
        <v>0</v>
      </c>
      <c r="NX24" s="71">
        <v>0</v>
      </c>
      <c r="NY24" s="71">
        <v>2</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1</v>
      </c>
      <c r="QR24" s="71">
        <v>0</v>
      </c>
      <c r="QS24" s="71">
        <v>0</v>
      </c>
      <c r="QT24" s="71">
        <v>1</v>
      </c>
      <c r="QU24" s="71">
        <v>0</v>
      </c>
      <c r="QV24" s="71">
        <v>0</v>
      </c>
      <c r="QW24" s="71">
        <v>0</v>
      </c>
      <c r="QX24" s="71">
        <v>5</v>
      </c>
      <c r="QY24" s="71">
        <v>0</v>
      </c>
      <c r="QZ24" s="71">
        <v>0</v>
      </c>
      <c r="RA24" s="71">
        <v>0</v>
      </c>
      <c r="RB24" s="71">
        <v>0</v>
      </c>
      <c r="RC24" s="71">
        <v>0</v>
      </c>
      <c r="RD24" s="71">
        <v>0</v>
      </c>
      <c r="RE24" s="71">
        <v>0</v>
      </c>
      <c r="RF24" s="71">
        <v>0</v>
      </c>
      <c r="RG24" s="71">
        <v>0</v>
      </c>
      <c r="RH24" s="71">
        <v>0</v>
      </c>
      <c r="RI24" s="71">
        <v>0</v>
      </c>
      <c r="RJ24" s="71">
        <v>0</v>
      </c>
      <c r="RK24" s="71">
        <v>0</v>
      </c>
      <c r="RL24" s="71">
        <v>1</v>
      </c>
      <c r="RM24" s="71">
        <v>0</v>
      </c>
      <c r="RN24" s="71">
        <v>0</v>
      </c>
      <c r="RO24" s="71">
        <v>1</v>
      </c>
      <c r="RP24" s="71">
        <v>0</v>
      </c>
      <c r="RQ24" s="71">
        <v>0</v>
      </c>
      <c r="RR24" s="71">
        <v>0</v>
      </c>
      <c r="RS24" s="71">
        <v>5</v>
      </c>
      <c r="RT24" s="71">
        <v>0</v>
      </c>
      <c r="RU24" s="71">
        <v>0</v>
      </c>
      <c r="RV24" s="71">
        <v>0</v>
      </c>
      <c r="RW24" s="71">
        <v>0</v>
      </c>
      <c r="RX24" s="71">
        <v>0</v>
      </c>
      <c r="RY24" s="71">
        <v>0</v>
      </c>
      <c r="RZ24" s="71">
        <v>0</v>
      </c>
      <c r="SA24" s="71">
        <v>0</v>
      </c>
      <c r="SB24" s="71">
        <v>0</v>
      </c>
      <c r="SC24" s="71">
        <v>0</v>
      </c>
      <c r="SD24" s="71">
        <v>0</v>
      </c>
      <c r="SE24" s="71">
        <v>0</v>
      </c>
      <c r="SF24" s="71">
        <v>0</v>
      </c>
      <c r="SG24" s="71">
        <v>1</v>
      </c>
      <c r="SH24" s="71">
        <v>0</v>
      </c>
    </row>
    <row r="25" spans="1:502">
      <c r="A25" s="16" t="s">
        <v>2313</v>
      </c>
      <c r="B25" s="70">
        <v>17</v>
      </c>
      <c r="C25" s="70">
        <v>17</v>
      </c>
      <c r="D25" s="70">
        <v>1</v>
      </c>
      <c r="E25" s="70">
        <v>2020</v>
      </c>
      <c r="F25" s="70" t="s">
        <v>159</v>
      </c>
      <c r="G25" s="1073" t="s">
        <v>2296</v>
      </c>
      <c r="H25" s="70" t="s">
        <v>2297</v>
      </c>
      <c r="I25" s="1066"/>
      <c r="J25" s="73">
        <v>3.0449999999999999</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2.94</v>
      </c>
      <c r="AB25" s="73">
        <v>0</v>
      </c>
      <c r="AC25" s="73">
        <v>0</v>
      </c>
      <c r="AD25" s="73">
        <v>0</v>
      </c>
      <c r="AE25" s="73">
        <v>0</v>
      </c>
      <c r="AF25" s="73">
        <v>2.8039999999999998</v>
      </c>
      <c r="AG25" s="73">
        <v>0</v>
      </c>
      <c r="AH25" s="73">
        <v>2.4929999999999999</v>
      </c>
      <c r="AI25" s="73">
        <v>0</v>
      </c>
      <c r="AJ25" s="73">
        <v>0</v>
      </c>
      <c r="AK25" s="73">
        <v>11.342000000000001</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5.5529999999999999</v>
      </c>
      <c r="CI25" s="73">
        <v>0</v>
      </c>
      <c r="CJ25" s="73">
        <v>0</v>
      </c>
      <c r="CK25" s="73">
        <v>0</v>
      </c>
      <c r="CL25" s="73">
        <v>0</v>
      </c>
      <c r="CM25" s="73">
        <v>0</v>
      </c>
      <c r="CN25" s="73">
        <v>0</v>
      </c>
      <c r="CO25" s="73">
        <v>0</v>
      </c>
      <c r="CP25" s="73">
        <v>0</v>
      </c>
      <c r="CQ25" s="73">
        <v>0</v>
      </c>
      <c r="CR25" s="73">
        <v>0</v>
      </c>
      <c r="CS25" s="73">
        <v>9.843</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3.0449999999999999</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2.94</v>
      </c>
      <c r="EC25" s="73">
        <v>0</v>
      </c>
      <c r="ED25" s="73">
        <v>0</v>
      </c>
      <c r="EE25" s="73">
        <v>0</v>
      </c>
      <c r="EF25" s="73">
        <v>0</v>
      </c>
      <c r="EG25" s="73">
        <v>2.8039999999999998</v>
      </c>
      <c r="EH25" s="73">
        <v>0</v>
      </c>
      <c r="EI25" s="73">
        <v>2.4929999999999999</v>
      </c>
      <c r="EJ25" s="73">
        <v>0</v>
      </c>
      <c r="EK25" s="73">
        <v>0</v>
      </c>
      <c r="EL25" s="73">
        <v>11.342000000000001</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5.5529999999999999</v>
      </c>
      <c r="GJ25" s="73">
        <v>0</v>
      </c>
      <c r="GK25" s="73">
        <v>0</v>
      </c>
      <c r="GL25" s="73">
        <v>0</v>
      </c>
      <c r="GM25" s="73">
        <v>0</v>
      </c>
      <c r="GN25" s="73">
        <v>0</v>
      </c>
      <c r="GO25" s="73">
        <v>0</v>
      </c>
      <c r="GP25" s="73">
        <v>0</v>
      </c>
      <c r="GQ25" s="73">
        <v>0</v>
      </c>
      <c r="GR25" s="73">
        <v>0</v>
      </c>
      <c r="GS25" s="73">
        <v>0</v>
      </c>
      <c r="GT25" s="73">
        <v>9.843</v>
      </c>
      <c r="GU25" s="73">
        <v>0</v>
      </c>
      <c r="GV25" s="73">
        <v>0</v>
      </c>
      <c r="GW25" s="73">
        <v>0</v>
      </c>
      <c r="GX25" s="73">
        <v>0</v>
      </c>
      <c r="GY25" s="73">
        <v>0</v>
      </c>
      <c r="GZ25" s="73">
        <v>0</v>
      </c>
      <c r="HA25" s="73">
        <v>0</v>
      </c>
      <c r="HB25" s="73">
        <v>0</v>
      </c>
      <c r="HC25" s="73">
        <v>0</v>
      </c>
      <c r="HD25" s="73">
        <v>0</v>
      </c>
      <c r="HE25" s="73">
        <v>0</v>
      </c>
      <c r="HF25" s="73">
        <v>0</v>
      </c>
      <c r="HG25" s="73">
        <v>3.0449999999999999</v>
      </c>
      <c r="HH25" s="73">
        <v>0</v>
      </c>
      <c r="HI25" s="73">
        <v>0</v>
      </c>
      <c r="HJ25" s="73">
        <v>0</v>
      </c>
      <c r="HK25" s="73">
        <v>19.579000000000001</v>
      </c>
      <c r="HL25" s="73">
        <v>0</v>
      </c>
      <c r="HM25" s="73">
        <v>0</v>
      </c>
      <c r="HN25" s="73">
        <v>0</v>
      </c>
      <c r="HO25" s="73">
        <v>0</v>
      </c>
      <c r="HP25" s="73">
        <v>0</v>
      </c>
      <c r="HQ25" s="73">
        <v>0</v>
      </c>
      <c r="HR25" s="73">
        <v>0</v>
      </c>
      <c r="HS25" s="73">
        <v>5.5529999999999999</v>
      </c>
      <c r="HT25" s="73">
        <v>0</v>
      </c>
      <c r="HU25" s="73">
        <v>0</v>
      </c>
      <c r="HV25" s="73">
        <v>0</v>
      </c>
      <c r="HW25" s="73">
        <v>0</v>
      </c>
      <c r="HX25" s="73">
        <v>9.843</v>
      </c>
      <c r="HY25" s="73">
        <v>0</v>
      </c>
      <c r="HZ25" s="73">
        <v>0</v>
      </c>
      <c r="IA25" s="73">
        <v>0</v>
      </c>
      <c r="IB25" s="73">
        <v>3.0449999999999999</v>
      </c>
      <c r="IC25" s="73">
        <v>0</v>
      </c>
      <c r="ID25" s="73">
        <v>0</v>
      </c>
      <c r="IE25" s="73">
        <v>0</v>
      </c>
      <c r="IF25" s="73">
        <v>19.579000000000001</v>
      </c>
      <c r="IG25" s="73">
        <v>0</v>
      </c>
      <c r="IH25" s="73">
        <v>0</v>
      </c>
      <c r="II25" s="73">
        <v>0</v>
      </c>
      <c r="IJ25" s="73">
        <v>0</v>
      </c>
      <c r="IK25" s="73">
        <v>0</v>
      </c>
      <c r="IL25" s="73">
        <v>0</v>
      </c>
      <c r="IM25" s="73">
        <v>0</v>
      </c>
      <c r="IN25" s="73">
        <v>5.5529999999999999</v>
      </c>
      <c r="IO25" s="73">
        <v>0</v>
      </c>
      <c r="IP25" s="73">
        <v>0</v>
      </c>
      <c r="IQ25" s="73">
        <v>0</v>
      </c>
      <c r="IR25" s="73">
        <v>0</v>
      </c>
      <c r="IS25" s="73">
        <v>9.843</v>
      </c>
      <c r="IT25" s="73">
        <v>0</v>
      </c>
      <c r="IU25" s="73">
        <v>0</v>
      </c>
      <c r="IV25" s="74">
        <v>0</v>
      </c>
      <c r="IW25" s="71">
        <v>1</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1</v>
      </c>
      <c r="JO25" s="71">
        <v>0</v>
      </c>
      <c r="JP25" s="71">
        <v>0</v>
      </c>
      <c r="JQ25" s="71">
        <v>0</v>
      </c>
      <c r="JR25" s="71">
        <v>0</v>
      </c>
      <c r="JS25" s="71">
        <v>1</v>
      </c>
      <c r="JT25" s="71">
        <v>0</v>
      </c>
      <c r="JU25" s="71">
        <v>1</v>
      </c>
      <c r="JV25" s="71">
        <v>0</v>
      </c>
      <c r="JW25" s="71">
        <v>0</v>
      </c>
      <c r="JX25" s="71">
        <v>4</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1</v>
      </c>
      <c r="LV25" s="71">
        <v>0</v>
      </c>
      <c r="LW25" s="71">
        <v>0</v>
      </c>
      <c r="LX25" s="71">
        <v>0</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1</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1</v>
      </c>
      <c r="NP25" s="71">
        <v>0</v>
      </c>
      <c r="NQ25" s="71">
        <v>0</v>
      </c>
      <c r="NR25" s="71">
        <v>0</v>
      </c>
      <c r="NS25" s="71">
        <v>0</v>
      </c>
      <c r="NT25" s="71">
        <v>1</v>
      </c>
      <c r="NU25" s="71">
        <v>0</v>
      </c>
      <c r="NV25" s="71">
        <v>1</v>
      </c>
      <c r="NW25" s="71">
        <v>0</v>
      </c>
      <c r="NX25" s="71">
        <v>0</v>
      </c>
      <c r="NY25" s="71">
        <v>4</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1</v>
      </c>
      <c r="PW25" s="71">
        <v>0</v>
      </c>
      <c r="PX25" s="71">
        <v>0</v>
      </c>
      <c r="PY25" s="71">
        <v>0</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1</v>
      </c>
      <c r="QU25" s="71">
        <v>0</v>
      </c>
      <c r="QV25" s="71">
        <v>0</v>
      </c>
      <c r="QW25" s="71">
        <v>0</v>
      </c>
      <c r="QX25" s="71">
        <v>7</v>
      </c>
      <c r="QY25" s="71">
        <v>0</v>
      </c>
      <c r="QZ25" s="71">
        <v>0</v>
      </c>
      <c r="RA25" s="71">
        <v>0</v>
      </c>
      <c r="RB25" s="71">
        <v>0</v>
      </c>
      <c r="RC25" s="71">
        <v>0</v>
      </c>
      <c r="RD25" s="71">
        <v>0</v>
      </c>
      <c r="RE25" s="71">
        <v>0</v>
      </c>
      <c r="RF25" s="71">
        <v>1</v>
      </c>
      <c r="RG25" s="71">
        <v>0</v>
      </c>
      <c r="RH25" s="71">
        <v>0</v>
      </c>
      <c r="RI25" s="71">
        <v>0</v>
      </c>
      <c r="RJ25" s="71">
        <v>0</v>
      </c>
      <c r="RK25" s="71">
        <v>1</v>
      </c>
      <c r="RL25" s="71">
        <v>0</v>
      </c>
      <c r="RM25" s="71">
        <v>0</v>
      </c>
      <c r="RN25" s="71">
        <v>0</v>
      </c>
      <c r="RO25" s="71">
        <v>1</v>
      </c>
      <c r="RP25" s="71">
        <v>0</v>
      </c>
      <c r="RQ25" s="71">
        <v>0</v>
      </c>
      <c r="RR25" s="71">
        <v>0</v>
      </c>
      <c r="RS25" s="71">
        <v>7</v>
      </c>
      <c r="RT25" s="71">
        <v>0</v>
      </c>
      <c r="RU25" s="71">
        <v>0</v>
      </c>
      <c r="RV25" s="71">
        <v>0</v>
      </c>
      <c r="RW25" s="71">
        <v>0</v>
      </c>
      <c r="RX25" s="71">
        <v>0</v>
      </c>
      <c r="RY25" s="71">
        <v>0</v>
      </c>
      <c r="RZ25" s="71">
        <v>0</v>
      </c>
      <c r="SA25" s="71">
        <v>1</v>
      </c>
      <c r="SB25" s="71">
        <v>0</v>
      </c>
      <c r="SC25" s="71">
        <v>0</v>
      </c>
      <c r="SD25" s="71">
        <v>0</v>
      </c>
      <c r="SE25" s="71">
        <v>0</v>
      </c>
      <c r="SF25" s="71">
        <v>1</v>
      </c>
      <c r="SG25" s="71">
        <v>0</v>
      </c>
      <c r="SH25" s="71">
        <v>0</v>
      </c>
    </row>
    <row r="26" spans="1:502">
      <c r="A26" s="16" t="s">
        <v>2314</v>
      </c>
      <c r="B26" s="70">
        <v>18</v>
      </c>
      <c r="C26" s="70">
        <v>18</v>
      </c>
      <c r="D26" s="70">
        <v>1</v>
      </c>
      <c r="E26" s="70">
        <v>2021</v>
      </c>
      <c r="F26" s="70" t="s">
        <v>160</v>
      </c>
      <c r="G26" s="1073" t="s">
        <v>2296</v>
      </c>
      <c r="H26" s="70" t="s">
        <v>2297</v>
      </c>
      <c r="I26" s="1066"/>
      <c r="J26" s="73">
        <v>2.7309999999999999</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3.4249999999999998</v>
      </c>
      <c r="AB26" s="73">
        <v>0</v>
      </c>
      <c r="AC26" s="73">
        <v>0</v>
      </c>
      <c r="AD26" s="73">
        <v>0</v>
      </c>
      <c r="AE26" s="73">
        <v>0</v>
      </c>
      <c r="AF26" s="73">
        <v>3.1960000000000002</v>
      </c>
      <c r="AG26" s="73">
        <v>0</v>
      </c>
      <c r="AH26" s="73">
        <v>2.9769999999999999</v>
      </c>
      <c r="AI26" s="73">
        <v>0</v>
      </c>
      <c r="AJ26" s="73">
        <v>0</v>
      </c>
      <c r="AK26" s="73">
        <v>10.911</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5.9059999999999997</v>
      </c>
      <c r="CI26" s="73">
        <v>0</v>
      </c>
      <c r="CJ26" s="73">
        <v>0</v>
      </c>
      <c r="CK26" s="73">
        <v>0</v>
      </c>
      <c r="CL26" s="73">
        <v>0</v>
      </c>
      <c r="CM26" s="73">
        <v>0</v>
      </c>
      <c r="CN26" s="73">
        <v>0</v>
      </c>
      <c r="CO26" s="73">
        <v>0</v>
      </c>
      <c r="CP26" s="73">
        <v>0</v>
      </c>
      <c r="CQ26" s="73">
        <v>0</v>
      </c>
      <c r="CR26" s="73">
        <v>0</v>
      </c>
      <c r="CS26" s="73">
        <v>10.096</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2.7309999999999999</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3.4249999999999998</v>
      </c>
      <c r="EC26" s="73">
        <v>0</v>
      </c>
      <c r="ED26" s="73">
        <v>0</v>
      </c>
      <c r="EE26" s="73">
        <v>0</v>
      </c>
      <c r="EF26" s="73">
        <v>0</v>
      </c>
      <c r="EG26" s="73">
        <v>3.1960000000000002</v>
      </c>
      <c r="EH26" s="73">
        <v>0</v>
      </c>
      <c r="EI26" s="73">
        <v>2.9769999999999999</v>
      </c>
      <c r="EJ26" s="73">
        <v>0</v>
      </c>
      <c r="EK26" s="73">
        <v>0</v>
      </c>
      <c r="EL26" s="73">
        <v>10.911</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5.9059999999999997</v>
      </c>
      <c r="GJ26" s="73">
        <v>0</v>
      </c>
      <c r="GK26" s="73">
        <v>0</v>
      </c>
      <c r="GL26" s="73">
        <v>0</v>
      </c>
      <c r="GM26" s="73">
        <v>0</v>
      </c>
      <c r="GN26" s="73">
        <v>0</v>
      </c>
      <c r="GO26" s="73">
        <v>0</v>
      </c>
      <c r="GP26" s="73">
        <v>0</v>
      </c>
      <c r="GQ26" s="73">
        <v>0</v>
      </c>
      <c r="GR26" s="73">
        <v>0</v>
      </c>
      <c r="GS26" s="73">
        <v>0</v>
      </c>
      <c r="GT26" s="73">
        <v>10.096</v>
      </c>
      <c r="GU26" s="73">
        <v>0</v>
      </c>
      <c r="GV26" s="73">
        <v>0</v>
      </c>
      <c r="GW26" s="73">
        <v>0</v>
      </c>
      <c r="GX26" s="73">
        <v>0</v>
      </c>
      <c r="GY26" s="73">
        <v>0</v>
      </c>
      <c r="GZ26" s="73">
        <v>0</v>
      </c>
      <c r="HA26" s="73">
        <v>0</v>
      </c>
      <c r="HB26" s="73">
        <v>0</v>
      </c>
      <c r="HC26" s="73">
        <v>0</v>
      </c>
      <c r="HD26" s="73">
        <v>0</v>
      </c>
      <c r="HE26" s="73">
        <v>0</v>
      </c>
      <c r="HF26" s="73">
        <v>0</v>
      </c>
      <c r="HG26" s="73">
        <v>2.7309999999999999</v>
      </c>
      <c r="HH26" s="73">
        <v>0</v>
      </c>
      <c r="HI26" s="73">
        <v>0</v>
      </c>
      <c r="HJ26" s="73">
        <v>0</v>
      </c>
      <c r="HK26" s="73">
        <v>20.509</v>
      </c>
      <c r="HL26" s="73">
        <v>0</v>
      </c>
      <c r="HM26" s="73">
        <v>0</v>
      </c>
      <c r="HN26" s="73">
        <v>0</v>
      </c>
      <c r="HO26" s="73">
        <v>0</v>
      </c>
      <c r="HP26" s="73">
        <v>0</v>
      </c>
      <c r="HQ26" s="73">
        <v>0</v>
      </c>
      <c r="HR26" s="73">
        <v>0</v>
      </c>
      <c r="HS26" s="73">
        <v>5.9059999999999997</v>
      </c>
      <c r="HT26" s="73">
        <v>0</v>
      </c>
      <c r="HU26" s="73">
        <v>0</v>
      </c>
      <c r="HV26" s="73">
        <v>0</v>
      </c>
      <c r="HW26" s="73">
        <v>0</v>
      </c>
      <c r="HX26" s="73">
        <v>10.096</v>
      </c>
      <c r="HY26" s="73">
        <v>0</v>
      </c>
      <c r="HZ26" s="73">
        <v>0</v>
      </c>
      <c r="IA26" s="73">
        <v>0</v>
      </c>
      <c r="IB26" s="73">
        <v>2.7309999999999999</v>
      </c>
      <c r="IC26" s="73">
        <v>0</v>
      </c>
      <c r="ID26" s="73">
        <v>0</v>
      </c>
      <c r="IE26" s="73">
        <v>0</v>
      </c>
      <c r="IF26" s="73">
        <v>20.509</v>
      </c>
      <c r="IG26" s="73">
        <v>0</v>
      </c>
      <c r="IH26" s="73">
        <v>0</v>
      </c>
      <c r="II26" s="73">
        <v>0</v>
      </c>
      <c r="IJ26" s="73">
        <v>0</v>
      </c>
      <c r="IK26" s="73">
        <v>0</v>
      </c>
      <c r="IL26" s="73">
        <v>0</v>
      </c>
      <c r="IM26" s="73">
        <v>0</v>
      </c>
      <c r="IN26" s="73">
        <v>5.9059999999999997</v>
      </c>
      <c r="IO26" s="73">
        <v>0</v>
      </c>
      <c r="IP26" s="73">
        <v>0</v>
      </c>
      <c r="IQ26" s="73">
        <v>0</v>
      </c>
      <c r="IR26" s="73">
        <v>0</v>
      </c>
      <c r="IS26" s="73">
        <v>10.096</v>
      </c>
      <c r="IT26" s="73">
        <v>0</v>
      </c>
      <c r="IU26" s="73">
        <v>0</v>
      </c>
      <c r="IV26" s="74">
        <v>0</v>
      </c>
      <c r="IW26" s="71">
        <v>1</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1</v>
      </c>
      <c r="JO26" s="71">
        <v>0</v>
      </c>
      <c r="JP26" s="71">
        <v>0</v>
      </c>
      <c r="JQ26" s="71">
        <v>0</v>
      </c>
      <c r="JR26" s="71">
        <v>0</v>
      </c>
      <c r="JS26" s="71">
        <v>1</v>
      </c>
      <c r="JT26" s="71">
        <v>0</v>
      </c>
      <c r="JU26" s="71">
        <v>1</v>
      </c>
      <c r="JV26" s="71">
        <v>0</v>
      </c>
      <c r="JW26" s="71">
        <v>0</v>
      </c>
      <c r="JX26" s="71">
        <v>3</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1</v>
      </c>
      <c r="LV26" s="71">
        <v>0</v>
      </c>
      <c r="LW26" s="71">
        <v>0</v>
      </c>
      <c r="LX26" s="71">
        <v>0</v>
      </c>
      <c r="LY26" s="71">
        <v>0</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1</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1</v>
      </c>
      <c r="NP26" s="71">
        <v>0</v>
      </c>
      <c r="NQ26" s="71">
        <v>0</v>
      </c>
      <c r="NR26" s="71">
        <v>0</v>
      </c>
      <c r="NS26" s="71">
        <v>0</v>
      </c>
      <c r="NT26" s="71">
        <v>1</v>
      </c>
      <c r="NU26" s="71">
        <v>0</v>
      </c>
      <c r="NV26" s="71">
        <v>1</v>
      </c>
      <c r="NW26" s="71">
        <v>0</v>
      </c>
      <c r="NX26" s="71">
        <v>0</v>
      </c>
      <c r="NY26" s="71">
        <v>3</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1</v>
      </c>
      <c r="PW26" s="71">
        <v>0</v>
      </c>
      <c r="PX26" s="71">
        <v>0</v>
      </c>
      <c r="PY26" s="71">
        <v>0</v>
      </c>
      <c r="PZ26" s="71">
        <v>0</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1</v>
      </c>
      <c r="QU26" s="71">
        <v>0</v>
      </c>
      <c r="QV26" s="71">
        <v>0</v>
      </c>
      <c r="QW26" s="71">
        <v>0</v>
      </c>
      <c r="QX26" s="71">
        <v>6</v>
      </c>
      <c r="QY26" s="71">
        <v>0</v>
      </c>
      <c r="QZ26" s="71">
        <v>0</v>
      </c>
      <c r="RA26" s="71">
        <v>0</v>
      </c>
      <c r="RB26" s="71">
        <v>0</v>
      </c>
      <c r="RC26" s="71">
        <v>0</v>
      </c>
      <c r="RD26" s="71">
        <v>0</v>
      </c>
      <c r="RE26" s="71">
        <v>0</v>
      </c>
      <c r="RF26" s="71">
        <v>1</v>
      </c>
      <c r="RG26" s="71">
        <v>0</v>
      </c>
      <c r="RH26" s="71">
        <v>0</v>
      </c>
      <c r="RI26" s="71">
        <v>0</v>
      </c>
      <c r="RJ26" s="71">
        <v>0</v>
      </c>
      <c r="RK26" s="71">
        <v>1</v>
      </c>
      <c r="RL26" s="71">
        <v>0</v>
      </c>
      <c r="RM26" s="71">
        <v>0</v>
      </c>
      <c r="RN26" s="71">
        <v>0</v>
      </c>
      <c r="RO26" s="71">
        <v>1</v>
      </c>
      <c r="RP26" s="71">
        <v>0</v>
      </c>
      <c r="RQ26" s="71">
        <v>0</v>
      </c>
      <c r="RR26" s="71">
        <v>0</v>
      </c>
      <c r="RS26" s="71">
        <v>6</v>
      </c>
      <c r="RT26" s="71">
        <v>0</v>
      </c>
      <c r="RU26" s="71">
        <v>0</v>
      </c>
      <c r="RV26" s="71">
        <v>0</v>
      </c>
      <c r="RW26" s="71">
        <v>0</v>
      </c>
      <c r="RX26" s="71">
        <v>0</v>
      </c>
      <c r="RY26" s="71">
        <v>0</v>
      </c>
      <c r="RZ26" s="71">
        <v>0</v>
      </c>
      <c r="SA26" s="71">
        <v>1</v>
      </c>
      <c r="SB26" s="71">
        <v>0</v>
      </c>
      <c r="SC26" s="71">
        <v>0</v>
      </c>
      <c r="SD26" s="71">
        <v>0</v>
      </c>
      <c r="SE26" s="71">
        <v>0</v>
      </c>
      <c r="SF26" s="71">
        <v>1</v>
      </c>
      <c r="SG26" s="71">
        <v>0</v>
      </c>
      <c r="SH26" s="71">
        <v>0</v>
      </c>
    </row>
    <row r="27" spans="1:502">
      <c r="A27" s="16" t="s">
        <v>2315</v>
      </c>
      <c r="B27" s="70">
        <v>19</v>
      </c>
      <c r="C27" s="70">
        <v>19</v>
      </c>
      <c r="D27" s="70">
        <v>1</v>
      </c>
      <c r="E27" s="70">
        <v>2022</v>
      </c>
      <c r="F27" s="70" t="s">
        <v>161</v>
      </c>
      <c r="G27" s="1073" t="s">
        <v>2296</v>
      </c>
      <c r="H27" s="70" t="s">
        <v>2297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2316</v>
      </c>
      <c r="B28" s="70">
        <v>20</v>
      </c>
      <c r="C28" s="70">
        <v>20</v>
      </c>
      <c r="D28" s="70">
        <v>1</v>
      </c>
      <c r="E28" s="70">
        <v>2023</v>
      </c>
      <c r="F28" s="70" t="s">
        <v>1539</v>
      </c>
      <c r="G28" s="1073" t="s">
        <v>2296</v>
      </c>
      <c r="H28" s="70" t="s">
        <v>2297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2317</v>
      </c>
      <c r="B29" s="70">
        <v>21</v>
      </c>
      <c r="C29" s="70">
        <v>21</v>
      </c>
      <c r="D29" s="70">
        <v>1</v>
      </c>
      <c r="E29" s="70">
        <v>2024</v>
      </c>
      <c r="F29" s="70" t="s">
        <v>1554</v>
      </c>
      <c r="G29" s="1073" t="s">
        <v>2296</v>
      </c>
      <c r="H29" s="70" t="s">
        <v>2297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2418</v>
      </c>
      <c r="B30" s="70">
        <v>22</v>
      </c>
      <c r="C30" s="70">
        <v>22</v>
      </c>
      <c r="D30" s="70">
        <v>1</v>
      </c>
      <c r="E30" s="70">
        <v>2025</v>
      </c>
      <c r="F30" s="70" t="s">
        <v>1560</v>
      </c>
      <c r="G30" s="1073" t="s">
        <v>2296</v>
      </c>
      <c r="H30" s="70" t="s">
        <v>2297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2419</v>
      </c>
      <c r="B31" s="70">
        <v>23</v>
      </c>
      <c r="C31" s="70">
        <v>23</v>
      </c>
      <c r="D31" s="70">
        <v>1</v>
      </c>
      <c r="E31" s="70">
        <v>2026</v>
      </c>
      <c r="F31" s="70" t="s">
        <v>1561</v>
      </c>
      <c r="G31" s="1073" t="s">
        <v>2296</v>
      </c>
      <c r="H31" s="70" t="s">
        <v>2297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2420</v>
      </c>
      <c r="B32" s="70">
        <v>24</v>
      </c>
      <c r="C32" s="70">
        <v>24</v>
      </c>
      <c r="D32" s="70">
        <v>1</v>
      </c>
      <c r="E32" s="70">
        <v>2027</v>
      </c>
      <c r="F32" s="70" t="s">
        <v>1562</v>
      </c>
      <c r="G32" s="1073" t="s">
        <v>2296</v>
      </c>
      <c r="H32" s="70" t="s">
        <v>2297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2421</v>
      </c>
      <c r="B33" s="70">
        <v>25</v>
      </c>
      <c r="C33" s="70">
        <v>25</v>
      </c>
      <c r="D33" s="70">
        <v>1</v>
      </c>
      <c r="E33" s="70">
        <v>2028</v>
      </c>
      <c r="F33" s="70" t="s">
        <v>1563</v>
      </c>
      <c r="G33" s="1073" t="s">
        <v>2296</v>
      </c>
      <c r="H33" s="70" t="s">
        <v>2297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2422</v>
      </c>
      <c r="B34" s="70">
        <v>26</v>
      </c>
      <c r="C34" s="70">
        <v>26</v>
      </c>
      <c r="D34" s="70">
        <v>1</v>
      </c>
      <c r="E34" s="70">
        <v>2029</v>
      </c>
      <c r="F34" s="70" t="s">
        <v>1564</v>
      </c>
      <c r="G34" s="1073" t="s">
        <v>2296</v>
      </c>
      <c r="H34" s="70" t="s">
        <v>2297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2423</v>
      </c>
      <c r="B35" s="70">
        <v>27</v>
      </c>
      <c r="C35" s="70">
        <v>27</v>
      </c>
      <c r="D35" s="70">
        <v>1</v>
      </c>
      <c r="E35" s="70">
        <v>2030</v>
      </c>
      <c r="F35" s="70" t="s">
        <v>1565</v>
      </c>
      <c r="G35" s="1073" t="s">
        <v>2296</v>
      </c>
      <c r="H35" s="70" t="s">
        <v>2297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1651</v>
      </c>
      <c r="B10" s="70">
        <v>2</v>
      </c>
      <c r="C10" s="70">
        <v>18</v>
      </c>
      <c r="D10" s="70">
        <v>2</v>
      </c>
      <c r="E10" s="70">
        <v>2024</v>
      </c>
      <c r="F10" s="70" t="s">
        <v>1554</v>
      </c>
      <c r="G10" s="1073" t="s">
        <v>1648</v>
      </c>
      <c r="H10" s="70" t="s">
        <v>1649</v>
      </c>
      <c r="I10" s="1066"/>
      <c r="J10" s="73">
        <v>254147</v>
      </c>
      <c r="K10" s="71">
        <v>302625623</v>
      </c>
      <c r="L10" s="71">
        <v>527772</v>
      </c>
      <c r="M10" s="71">
        <v>629029272</v>
      </c>
      <c r="N10" s="71">
        <v>330800</v>
      </c>
      <c r="O10" s="71">
        <v>841344988</v>
      </c>
      <c r="P10" s="71">
        <v>582</v>
      </c>
      <c r="Q10" s="71">
        <v>3464118</v>
      </c>
      <c r="R10" s="71">
        <v>0</v>
      </c>
      <c r="S10" s="71">
        <v>0</v>
      </c>
      <c r="T10" s="71">
        <v>0</v>
      </c>
      <c r="U10" s="71">
        <v>0</v>
      </c>
      <c r="V10" s="71">
        <v>0</v>
      </c>
      <c r="W10" s="71">
        <v>0</v>
      </c>
      <c r="X10" s="71">
        <v>0</v>
      </c>
      <c r="Y10" s="71">
        <v>0</v>
      </c>
      <c r="Z10" s="71">
        <v>1776464001.0000002</v>
      </c>
      <c r="AA10" s="71">
        <v>452059411</v>
      </c>
      <c r="AB10" s="71">
        <v>2311075917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1691</v>
      </c>
      <c r="B11" s="70">
        <v>3</v>
      </c>
      <c r="C11" s="70">
        <v>18</v>
      </c>
      <c r="D11" s="70">
        <v>3</v>
      </c>
      <c r="E11" s="70">
        <v>2024</v>
      </c>
      <c r="F11" s="70" t="s">
        <v>1554</v>
      </c>
      <c r="G11" s="1073" t="s">
        <v>1688</v>
      </c>
      <c r="H11" s="70" t="s">
        <v>1689</v>
      </c>
      <c r="I11" s="1066"/>
      <c r="J11" s="73">
        <v>35473</v>
      </c>
      <c r="K11" s="71">
        <v>47423497.000000007</v>
      </c>
      <c r="L11" s="71">
        <v>28506</v>
      </c>
      <c r="M11" s="71">
        <v>38019563.999999993</v>
      </c>
      <c r="N11" s="71">
        <v>31200</v>
      </c>
      <c r="O11" s="71">
        <v>64973659</v>
      </c>
      <c r="P11" s="71">
        <v>127</v>
      </c>
      <c r="Q11" s="71">
        <v>720525</v>
      </c>
      <c r="R11" s="71">
        <v>0</v>
      </c>
      <c r="S11" s="71">
        <v>0</v>
      </c>
      <c r="T11" s="71">
        <v>0</v>
      </c>
      <c r="U11" s="71">
        <v>0</v>
      </c>
      <c r="V11" s="71">
        <v>0</v>
      </c>
      <c r="W11" s="71">
        <v>0</v>
      </c>
      <c r="X11" s="71">
        <v>0</v>
      </c>
      <c r="Y11" s="71">
        <v>0</v>
      </c>
      <c r="Z11" s="71">
        <v>151137245</v>
      </c>
      <c r="AA11" s="71">
        <v>84489153</v>
      </c>
      <c r="AB11" s="71">
        <v>584678155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1687</v>
      </c>
      <c r="B12" s="70">
        <v>4</v>
      </c>
      <c r="C12" s="70">
        <v>18</v>
      </c>
      <c r="D12" s="70">
        <v>4</v>
      </c>
      <c r="E12" s="70">
        <v>2024</v>
      </c>
      <c r="F12" s="70" t="s">
        <v>1554</v>
      </c>
      <c r="G12" s="1073" t="s">
        <v>1684</v>
      </c>
      <c r="H12" s="70" t="s">
        <v>1685</v>
      </c>
      <c r="I12" s="1066"/>
      <c r="J12" s="73">
        <v>20406</v>
      </c>
      <c r="K12" s="71">
        <v>24168777</v>
      </c>
      <c r="L12" s="71">
        <v>53463</v>
      </c>
      <c r="M12" s="71">
        <v>63482351</v>
      </c>
      <c r="N12" s="71">
        <v>84800</v>
      </c>
      <c r="O12" s="71">
        <v>238542676</v>
      </c>
      <c r="P12" s="71">
        <v>0</v>
      </c>
      <c r="Q12" s="71">
        <v>0</v>
      </c>
      <c r="R12" s="71">
        <v>0</v>
      </c>
      <c r="S12" s="71">
        <v>0</v>
      </c>
      <c r="T12" s="71">
        <v>0</v>
      </c>
      <c r="U12" s="71">
        <v>0</v>
      </c>
      <c r="V12" s="71">
        <v>0</v>
      </c>
      <c r="W12" s="71">
        <v>0</v>
      </c>
      <c r="X12" s="71">
        <v>0</v>
      </c>
      <c r="Y12" s="71">
        <v>0</v>
      </c>
      <c r="Z12" s="71">
        <v>326193804</v>
      </c>
      <c r="AA12" s="71">
        <v>15064305</v>
      </c>
      <c r="AB12" s="71">
        <v>130277095.99999999</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1647</v>
      </c>
      <c r="B13" s="70">
        <v>5</v>
      </c>
      <c r="C13" s="70">
        <v>18</v>
      </c>
      <c r="D13" s="70">
        <v>5</v>
      </c>
      <c r="E13" s="70">
        <v>2024</v>
      </c>
      <c r="F13" s="70" t="s">
        <v>1554</v>
      </c>
      <c r="G13" s="1073" t="s">
        <v>1644</v>
      </c>
      <c r="H13" s="70" t="s">
        <v>1645</v>
      </c>
      <c r="I13" s="1066"/>
      <c r="J13" s="73">
        <v>431720</v>
      </c>
      <c r="K13" s="71">
        <v>561007246</v>
      </c>
      <c r="L13" s="71">
        <v>49347</v>
      </c>
      <c r="M13" s="71">
        <v>63912675</v>
      </c>
      <c r="N13" s="71">
        <v>32500</v>
      </c>
      <c r="O13" s="71">
        <v>61026100</v>
      </c>
      <c r="P13" s="71">
        <v>0</v>
      </c>
      <c r="Q13" s="71">
        <v>0</v>
      </c>
      <c r="R13" s="71">
        <v>0</v>
      </c>
      <c r="S13" s="71">
        <v>0</v>
      </c>
      <c r="T13" s="71">
        <v>0</v>
      </c>
      <c r="U13" s="71">
        <v>0</v>
      </c>
      <c r="V13" s="71">
        <v>0</v>
      </c>
      <c r="W13" s="71">
        <v>0</v>
      </c>
      <c r="X13" s="71">
        <v>0</v>
      </c>
      <c r="Y13" s="71">
        <v>0</v>
      </c>
      <c r="Z13" s="71">
        <v>685946021.00000012</v>
      </c>
      <c r="AA13" s="71">
        <v>1136538205</v>
      </c>
      <c r="AB13" s="71">
        <v>6401331010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1707</v>
      </c>
      <c r="B14" s="70">
        <v>6</v>
      </c>
      <c r="C14" s="70">
        <v>18</v>
      </c>
      <c r="D14" s="70">
        <v>6</v>
      </c>
      <c r="E14" s="70">
        <v>2024</v>
      </c>
      <c r="F14" s="70" t="s">
        <v>1554</v>
      </c>
      <c r="G14" s="1073" t="s">
        <v>1704</v>
      </c>
      <c r="H14" s="70" t="s">
        <v>1705</v>
      </c>
      <c r="I14" s="1066"/>
      <c r="J14" s="73">
        <v>57509</v>
      </c>
      <c r="K14" s="71">
        <v>75428377</v>
      </c>
      <c r="L14" s="71">
        <v>90833</v>
      </c>
      <c r="M14" s="71">
        <v>118936088</v>
      </c>
      <c r="N14" s="71">
        <v>77500</v>
      </c>
      <c r="O14" s="71">
        <v>173520422</v>
      </c>
      <c r="P14" s="71">
        <v>0</v>
      </c>
      <c r="Q14" s="71">
        <v>0</v>
      </c>
      <c r="R14" s="71">
        <v>0</v>
      </c>
      <c r="S14" s="71">
        <v>0</v>
      </c>
      <c r="T14" s="71">
        <v>0</v>
      </c>
      <c r="U14" s="71">
        <v>0</v>
      </c>
      <c r="V14" s="71">
        <v>0</v>
      </c>
      <c r="W14" s="71">
        <v>0</v>
      </c>
      <c r="X14" s="71">
        <v>0</v>
      </c>
      <c r="Y14" s="71">
        <v>0</v>
      </c>
      <c r="Z14" s="71">
        <v>367884887</v>
      </c>
      <c r="AA14" s="71">
        <v>142943916</v>
      </c>
      <c r="AB14" s="71">
        <v>578883619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1699</v>
      </c>
      <c r="B15" s="70">
        <v>7</v>
      </c>
      <c r="C15" s="70">
        <v>18</v>
      </c>
      <c r="D15" s="70">
        <v>7</v>
      </c>
      <c r="E15" s="70">
        <v>2024</v>
      </c>
      <c r="F15" s="70" t="s">
        <v>1554</v>
      </c>
      <c r="G15" s="1073" t="s">
        <v>1696</v>
      </c>
      <c r="H15" s="70" t="s">
        <v>1697</v>
      </c>
      <c r="I15" s="1066"/>
      <c r="J15" s="73">
        <v>45438</v>
      </c>
      <c r="K15" s="71">
        <v>59604067</v>
      </c>
      <c r="L15" s="71">
        <v>5858</v>
      </c>
      <c r="M15" s="71">
        <v>7668814.9999999991</v>
      </c>
      <c r="N15" s="71">
        <v>700</v>
      </c>
      <c r="O15" s="71">
        <v>1782402</v>
      </c>
      <c r="P15" s="71">
        <v>0</v>
      </c>
      <c r="Q15" s="71">
        <v>0</v>
      </c>
      <c r="R15" s="71">
        <v>0</v>
      </c>
      <c r="S15" s="71">
        <v>0</v>
      </c>
      <c r="T15" s="71">
        <v>0</v>
      </c>
      <c r="U15" s="71">
        <v>0</v>
      </c>
      <c r="V15" s="71">
        <v>0</v>
      </c>
      <c r="W15" s="71">
        <v>0</v>
      </c>
      <c r="X15" s="71">
        <v>0</v>
      </c>
      <c r="Y15" s="71">
        <v>0</v>
      </c>
      <c r="Z15" s="71">
        <v>69055284</v>
      </c>
      <c r="AA15" s="71">
        <v>117729148</v>
      </c>
      <c r="AB15" s="71">
        <v>600873350</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1695</v>
      </c>
      <c r="B16" s="70">
        <v>8</v>
      </c>
      <c r="C16" s="70">
        <v>18</v>
      </c>
      <c r="D16" s="70">
        <v>8</v>
      </c>
      <c r="E16" s="70">
        <v>2024</v>
      </c>
      <c r="F16" s="70" t="s">
        <v>1554</v>
      </c>
      <c r="G16" s="1073" t="s">
        <v>1692</v>
      </c>
      <c r="H16" s="70" t="s">
        <v>1693</v>
      </c>
      <c r="I16" s="1066"/>
      <c r="J16" s="73">
        <v>10210</v>
      </c>
      <c r="K16" s="71">
        <v>13539936</v>
      </c>
      <c r="L16" s="71">
        <v>12104</v>
      </c>
      <c r="M16" s="71">
        <v>16025021.000000002</v>
      </c>
      <c r="N16" s="71">
        <v>15600</v>
      </c>
      <c r="O16" s="71">
        <v>29616100</v>
      </c>
      <c r="P16" s="71">
        <v>1709</v>
      </c>
      <c r="Q16" s="71">
        <v>9726839</v>
      </c>
      <c r="R16" s="71">
        <v>0</v>
      </c>
      <c r="S16" s="71">
        <v>0</v>
      </c>
      <c r="T16" s="71">
        <v>0</v>
      </c>
      <c r="U16" s="71">
        <v>0</v>
      </c>
      <c r="V16" s="71">
        <v>0</v>
      </c>
      <c r="W16" s="71">
        <v>0</v>
      </c>
      <c r="X16" s="71">
        <v>0</v>
      </c>
      <c r="Y16" s="71">
        <v>0</v>
      </c>
      <c r="Z16" s="71">
        <v>68907896</v>
      </c>
      <c r="AA16" s="71">
        <v>27675411</v>
      </c>
      <c r="AB16" s="71">
        <v>122656415.99999999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2317</v>
      </c>
      <c r="B17" s="70">
        <v>9</v>
      </c>
      <c r="C17" s="70">
        <v>18</v>
      </c>
      <c r="D17" s="70">
        <v>9</v>
      </c>
      <c r="E17" s="70">
        <v>2024</v>
      </c>
      <c r="F17" s="70" t="s">
        <v>1554</v>
      </c>
      <c r="G17" s="1073" t="s">
        <v>2296</v>
      </c>
      <c r="H17" s="70" t="s">
        <v>2297</v>
      </c>
      <c r="I17" s="1066"/>
      <c r="J17" s="73">
        <v>330810</v>
      </c>
      <c r="K17" s="71">
        <v>423726787</v>
      </c>
      <c r="L17" s="71">
        <v>702703</v>
      </c>
      <c r="M17" s="71">
        <v>898917133.99999988</v>
      </c>
      <c r="N17" s="71">
        <v>153300</v>
      </c>
      <c r="O17" s="71">
        <v>421226203</v>
      </c>
      <c r="P17" s="71">
        <v>2751</v>
      </c>
      <c r="Q17" s="71">
        <v>11072145</v>
      </c>
      <c r="R17" s="71">
        <v>0</v>
      </c>
      <c r="S17" s="71">
        <v>0</v>
      </c>
      <c r="T17" s="71">
        <v>0</v>
      </c>
      <c r="U17" s="71">
        <v>0</v>
      </c>
      <c r="V17" s="71">
        <v>0</v>
      </c>
      <c r="W17" s="71">
        <v>0</v>
      </c>
      <c r="X17" s="71">
        <v>0</v>
      </c>
      <c r="Y17" s="71">
        <v>0</v>
      </c>
      <c r="Z17" s="71">
        <v>1754942268.9999998</v>
      </c>
      <c r="AA17" s="71">
        <v>948565166</v>
      </c>
      <c r="AB17" s="71">
        <v>4223767792.0000005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2394</v>
      </c>
      <c r="B18" s="70">
        <v>10</v>
      </c>
      <c r="C18" s="70">
        <v>18</v>
      </c>
      <c r="D18" s="70">
        <v>10</v>
      </c>
      <c r="E18" s="70">
        <v>2024</v>
      </c>
      <c r="F18" s="70" t="s">
        <v>1554</v>
      </c>
      <c r="G18" s="1073" t="s">
        <v>2391</v>
      </c>
      <c r="H18" s="70" t="s">
        <v>2392</v>
      </c>
      <c r="I18" s="1066"/>
      <c r="J18" s="73">
        <v>239290</v>
      </c>
      <c r="K18" s="71">
        <v>319013970</v>
      </c>
      <c r="L18" s="71">
        <v>263564</v>
      </c>
      <c r="M18" s="71">
        <v>350542257</v>
      </c>
      <c r="N18" s="71">
        <v>6900</v>
      </c>
      <c r="O18" s="71">
        <v>13664750</v>
      </c>
      <c r="P18" s="71">
        <v>0</v>
      </c>
      <c r="Q18" s="71">
        <v>0</v>
      </c>
      <c r="R18" s="71">
        <v>0</v>
      </c>
      <c r="S18" s="71">
        <v>0</v>
      </c>
      <c r="T18" s="71">
        <v>0</v>
      </c>
      <c r="U18" s="71">
        <v>0</v>
      </c>
      <c r="V18" s="71">
        <v>0</v>
      </c>
      <c r="W18" s="71">
        <v>0</v>
      </c>
      <c r="X18" s="71">
        <v>0</v>
      </c>
      <c r="Y18" s="71">
        <v>0</v>
      </c>
      <c r="Z18" s="71">
        <v>683220977.00000012</v>
      </c>
      <c r="AA18" s="71">
        <v>580485509</v>
      </c>
      <c r="AB18" s="71">
        <v>3138369521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1671</v>
      </c>
      <c r="B19" s="70">
        <v>11</v>
      </c>
      <c r="C19" s="70">
        <v>18</v>
      </c>
      <c r="D19" s="70">
        <v>11</v>
      </c>
      <c r="E19" s="70">
        <v>2024</v>
      </c>
      <c r="F19" s="70" t="s">
        <v>1554</v>
      </c>
      <c r="G19" s="1073" t="s">
        <v>1668</v>
      </c>
      <c r="H19" s="70" t="s">
        <v>1669</v>
      </c>
      <c r="I19" s="1066"/>
      <c r="J19" s="73">
        <v>201659</v>
      </c>
      <c r="K19" s="71">
        <v>268906916</v>
      </c>
      <c r="L19" s="71">
        <v>129420.99999999999</v>
      </c>
      <c r="M19" s="71">
        <v>172081250</v>
      </c>
      <c r="N19" s="71">
        <v>1300</v>
      </c>
      <c r="O19" s="71">
        <v>2210721</v>
      </c>
      <c r="P19" s="71">
        <v>0</v>
      </c>
      <c r="Q19" s="71">
        <v>0</v>
      </c>
      <c r="R19" s="71">
        <v>0</v>
      </c>
      <c r="S19" s="71">
        <v>0</v>
      </c>
      <c r="T19" s="71">
        <v>0</v>
      </c>
      <c r="U19" s="71">
        <v>0</v>
      </c>
      <c r="V19" s="71">
        <v>0</v>
      </c>
      <c r="W19" s="71">
        <v>0</v>
      </c>
      <c r="X19" s="71">
        <v>0</v>
      </c>
      <c r="Y19" s="71">
        <v>0</v>
      </c>
      <c r="Z19" s="71">
        <v>443198887</v>
      </c>
      <c r="AA19" s="71">
        <v>461395993</v>
      </c>
      <c r="AB19" s="71">
        <v>2173299169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1711</v>
      </c>
      <c r="B20" s="70">
        <v>12</v>
      </c>
      <c r="C20" s="70">
        <v>18</v>
      </c>
      <c r="D20" s="70">
        <v>12</v>
      </c>
      <c r="E20" s="70">
        <v>2024</v>
      </c>
      <c r="F20" s="70" t="s">
        <v>1554</v>
      </c>
      <c r="G20" s="1073" t="s">
        <v>1708</v>
      </c>
      <c r="H20" s="70" t="s">
        <v>1709</v>
      </c>
      <c r="I20" s="1066"/>
      <c r="J20" s="73">
        <v>389127</v>
      </c>
      <c r="K20" s="71">
        <v>467318223</v>
      </c>
      <c r="L20" s="71">
        <v>1089951</v>
      </c>
      <c r="M20" s="71">
        <v>1311130950.9999998</v>
      </c>
      <c r="N20" s="71">
        <v>615800</v>
      </c>
      <c r="O20" s="71">
        <v>1501653257</v>
      </c>
      <c r="P20" s="71">
        <v>80</v>
      </c>
      <c r="Q20" s="71">
        <v>525524</v>
      </c>
      <c r="R20" s="71">
        <v>0</v>
      </c>
      <c r="S20" s="71">
        <v>0</v>
      </c>
      <c r="T20" s="71">
        <v>0</v>
      </c>
      <c r="U20" s="71">
        <v>0</v>
      </c>
      <c r="V20" s="71">
        <v>0</v>
      </c>
      <c r="W20" s="71">
        <v>0</v>
      </c>
      <c r="X20" s="71">
        <v>0</v>
      </c>
      <c r="Y20" s="71">
        <v>0</v>
      </c>
      <c r="Z20" s="71">
        <v>3280627955</v>
      </c>
      <c r="AA20" s="71">
        <v>1048713357.0000001</v>
      </c>
      <c r="AB20" s="71">
        <v>4542440268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1719</v>
      </c>
      <c r="B21" s="70">
        <v>13</v>
      </c>
      <c r="C21" s="70">
        <v>18</v>
      </c>
      <c r="D21" s="70">
        <v>13</v>
      </c>
      <c r="E21" s="70">
        <v>2024</v>
      </c>
      <c r="F21" s="70" t="s">
        <v>1554</v>
      </c>
      <c r="G21" s="1073" t="s">
        <v>1716</v>
      </c>
      <c r="H21" s="70" t="s">
        <v>1717</v>
      </c>
      <c r="I21" s="1066"/>
      <c r="J21" s="73">
        <v>145645</v>
      </c>
      <c r="K21" s="71">
        <v>179736414</v>
      </c>
      <c r="L21" s="71">
        <v>391940</v>
      </c>
      <c r="M21" s="71">
        <v>483782010</v>
      </c>
      <c r="N21" s="71">
        <v>258500</v>
      </c>
      <c r="O21" s="71">
        <v>661056447.99999988</v>
      </c>
      <c r="P21" s="71">
        <v>349</v>
      </c>
      <c r="Q21" s="71">
        <v>2078444.0000000002</v>
      </c>
      <c r="R21" s="71">
        <v>0</v>
      </c>
      <c r="S21" s="71">
        <v>0</v>
      </c>
      <c r="T21" s="71">
        <v>0</v>
      </c>
      <c r="U21" s="71">
        <v>0</v>
      </c>
      <c r="V21" s="71">
        <v>0</v>
      </c>
      <c r="W21" s="71">
        <v>0</v>
      </c>
      <c r="X21" s="71">
        <v>0</v>
      </c>
      <c r="Y21" s="71">
        <v>0</v>
      </c>
      <c r="Z21" s="71">
        <v>1326653315.9999998</v>
      </c>
      <c r="AA21" s="71">
        <v>52645252</v>
      </c>
      <c r="AB21" s="71">
        <v>817050844.00000012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1558</v>
      </c>
      <c r="B22" s="70">
        <v>14</v>
      </c>
      <c r="C22" s="70">
        <v>18</v>
      </c>
      <c r="D22" s="70">
        <v>14</v>
      </c>
      <c r="E22" s="70">
        <v>2024</v>
      </c>
      <c r="F22" s="70" t="s">
        <v>1554</v>
      </c>
      <c r="G22" s="1073" t="s">
        <v>1555</v>
      </c>
      <c r="H22" s="70" t="s">
        <v>1556</v>
      </c>
      <c r="I22" s="1066"/>
      <c r="J22" s="73">
        <v>3102053</v>
      </c>
      <c r="K22" s="71">
        <v>3882666221</v>
      </c>
      <c r="L22" s="71">
        <v>459525</v>
      </c>
      <c r="M22" s="71">
        <v>573679661</v>
      </c>
      <c r="N22" s="71">
        <v>755000</v>
      </c>
      <c r="O22" s="71">
        <v>1997049173</v>
      </c>
      <c r="P22" s="71">
        <v>3362</v>
      </c>
      <c r="Q22" s="71">
        <v>20757892</v>
      </c>
      <c r="R22" s="71">
        <v>0</v>
      </c>
      <c r="S22" s="71">
        <v>0</v>
      </c>
      <c r="T22" s="71">
        <v>0</v>
      </c>
      <c r="U22" s="71">
        <v>0</v>
      </c>
      <c r="V22" s="71">
        <v>0</v>
      </c>
      <c r="W22" s="71">
        <v>0</v>
      </c>
      <c r="X22" s="71">
        <v>0</v>
      </c>
      <c r="Y22" s="71">
        <v>0</v>
      </c>
      <c r="Z22" s="71">
        <v>6474152946.999999</v>
      </c>
      <c r="AA22" s="71">
        <v>10431816564</v>
      </c>
      <c r="AB22" s="71">
        <v>64724846939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1663</v>
      </c>
      <c r="B23" s="70">
        <v>15</v>
      </c>
      <c r="C23" s="70">
        <v>18</v>
      </c>
      <c r="D23" s="70">
        <v>15</v>
      </c>
      <c r="E23" s="70">
        <v>2024</v>
      </c>
      <c r="F23" s="70" t="s">
        <v>1554</v>
      </c>
      <c r="G23" s="1073" t="s">
        <v>1660</v>
      </c>
      <c r="H23" s="70" t="s">
        <v>1661</v>
      </c>
      <c r="I23" s="1066"/>
      <c r="J23" s="73">
        <v>98296</v>
      </c>
      <c r="K23" s="71">
        <v>128565388.99999999</v>
      </c>
      <c r="L23" s="71">
        <v>52998</v>
      </c>
      <c r="M23" s="71">
        <v>69232516</v>
      </c>
      <c r="N23" s="71">
        <v>1800</v>
      </c>
      <c r="O23" s="71">
        <v>3422363</v>
      </c>
      <c r="P23" s="71">
        <v>0</v>
      </c>
      <c r="Q23" s="71">
        <v>0</v>
      </c>
      <c r="R23" s="71">
        <v>0</v>
      </c>
      <c r="S23" s="71">
        <v>0</v>
      </c>
      <c r="T23" s="71">
        <v>0</v>
      </c>
      <c r="U23" s="71">
        <v>0</v>
      </c>
      <c r="V23" s="71">
        <v>0</v>
      </c>
      <c r="W23" s="71">
        <v>0</v>
      </c>
      <c r="X23" s="71">
        <v>0</v>
      </c>
      <c r="Y23" s="71">
        <v>0</v>
      </c>
      <c r="Z23" s="71">
        <v>201220267.99999997</v>
      </c>
      <c r="AA23" s="71">
        <v>288753934</v>
      </c>
      <c r="AB23" s="71">
        <v>1904340113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1643</v>
      </c>
      <c r="B24" s="70">
        <v>16</v>
      </c>
      <c r="C24" s="70">
        <v>18</v>
      </c>
      <c r="D24" s="70">
        <v>16</v>
      </c>
      <c r="E24" s="70">
        <v>2024</v>
      </c>
      <c r="F24" s="70" t="s">
        <v>1554</v>
      </c>
      <c r="G24" s="1073" t="s">
        <v>1640</v>
      </c>
      <c r="H24" s="70" t="s">
        <v>1641</v>
      </c>
      <c r="I24" s="1066"/>
      <c r="J24" s="73">
        <v>200906</v>
      </c>
      <c r="K24" s="71">
        <v>263005362.00000006</v>
      </c>
      <c r="L24" s="71">
        <v>63822</v>
      </c>
      <c r="M24" s="71">
        <v>83260941</v>
      </c>
      <c r="N24" s="71">
        <v>7400</v>
      </c>
      <c r="O24" s="71">
        <v>15175183</v>
      </c>
      <c r="P24" s="71">
        <v>0</v>
      </c>
      <c r="Q24" s="71">
        <v>0</v>
      </c>
      <c r="R24" s="71">
        <v>0</v>
      </c>
      <c r="S24" s="71">
        <v>0</v>
      </c>
      <c r="T24" s="71">
        <v>0</v>
      </c>
      <c r="U24" s="71">
        <v>0</v>
      </c>
      <c r="V24" s="71">
        <v>0</v>
      </c>
      <c r="W24" s="71">
        <v>0</v>
      </c>
      <c r="X24" s="71">
        <v>0</v>
      </c>
      <c r="Y24" s="71">
        <v>0</v>
      </c>
      <c r="Z24" s="71">
        <v>361441486.00000006</v>
      </c>
      <c r="AA24" s="71">
        <v>516099194.99999994</v>
      </c>
      <c r="AB24" s="71">
        <v>2629024772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1659</v>
      </c>
      <c r="B25" s="70">
        <v>17</v>
      </c>
      <c r="C25" s="70">
        <v>18</v>
      </c>
      <c r="D25" s="70">
        <v>17</v>
      </c>
      <c r="E25" s="70">
        <v>2024</v>
      </c>
      <c r="F25" s="70" t="s">
        <v>1554</v>
      </c>
      <c r="G25" s="1073" t="s">
        <v>1656</v>
      </c>
      <c r="H25" s="70" t="s">
        <v>1657</v>
      </c>
      <c r="I25" s="1066"/>
      <c r="J25" s="73">
        <v>118643</v>
      </c>
      <c r="K25" s="71">
        <v>159341941</v>
      </c>
      <c r="L25" s="71">
        <v>68322</v>
      </c>
      <c r="M25" s="71">
        <v>91529239</v>
      </c>
      <c r="N25" s="71">
        <v>0</v>
      </c>
      <c r="O25" s="71">
        <v>0</v>
      </c>
      <c r="P25" s="71">
        <v>0</v>
      </c>
      <c r="Q25" s="71">
        <v>0</v>
      </c>
      <c r="R25" s="71">
        <v>0</v>
      </c>
      <c r="S25" s="71">
        <v>0</v>
      </c>
      <c r="T25" s="71">
        <v>0</v>
      </c>
      <c r="U25" s="71">
        <v>0</v>
      </c>
      <c r="V25" s="71">
        <v>0</v>
      </c>
      <c r="W25" s="71">
        <v>0</v>
      </c>
      <c r="X25" s="71">
        <v>0</v>
      </c>
      <c r="Y25" s="71">
        <v>0</v>
      </c>
      <c r="Z25" s="71">
        <v>250871180</v>
      </c>
      <c r="AA25" s="71">
        <v>263662832.99999997</v>
      </c>
      <c r="AB25" s="71">
        <v>1394015619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2390</v>
      </c>
      <c r="B26" s="70">
        <v>18</v>
      </c>
      <c r="C26" s="70">
        <v>18</v>
      </c>
      <c r="D26" s="70">
        <v>18</v>
      </c>
      <c r="E26" s="70">
        <v>2024</v>
      </c>
      <c r="F26" s="70" t="s">
        <v>1554</v>
      </c>
      <c r="G26" s="1073" t="s">
        <v>2387</v>
      </c>
      <c r="H26" s="70" t="s">
        <v>2388</v>
      </c>
      <c r="I26" s="1066"/>
      <c r="J26" s="73">
        <v>178478</v>
      </c>
      <c r="K26" s="71">
        <v>232689564.00000003</v>
      </c>
      <c r="L26" s="71">
        <v>64379.000000000007</v>
      </c>
      <c r="M26" s="71">
        <v>83688537</v>
      </c>
      <c r="N26" s="71">
        <v>8800</v>
      </c>
      <c r="O26" s="71">
        <v>18022500</v>
      </c>
      <c r="P26" s="71">
        <v>0</v>
      </c>
      <c r="Q26" s="71">
        <v>0</v>
      </c>
      <c r="R26" s="71">
        <v>0</v>
      </c>
      <c r="S26" s="71">
        <v>0</v>
      </c>
      <c r="T26" s="71">
        <v>0</v>
      </c>
      <c r="U26" s="71">
        <v>0</v>
      </c>
      <c r="V26" s="71">
        <v>0</v>
      </c>
      <c r="W26" s="71">
        <v>0</v>
      </c>
      <c r="X26" s="71">
        <v>0</v>
      </c>
      <c r="Y26" s="71">
        <v>0</v>
      </c>
      <c r="Z26" s="71">
        <v>334400600.99999994</v>
      </c>
      <c r="AA26" s="71">
        <v>486773584</v>
      </c>
      <c r="AB26" s="71">
        <v>2631233041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1715</v>
      </c>
      <c r="B27" s="70">
        <v>19</v>
      </c>
      <c r="C27" s="70">
        <v>18</v>
      </c>
      <c r="D27" s="70">
        <v>19</v>
      </c>
      <c r="E27" s="70">
        <v>2024</v>
      </c>
      <c r="F27" s="70" t="s">
        <v>1554</v>
      </c>
      <c r="G27" s="1073" t="s">
        <v>1712</v>
      </c>
      <c r="H27" s="70" t="s">
        <v>1713</v>
      </c>
      <c r="I27" s="1066"/>
      <c r="J27" s="73">
        <v>240983</v>
      </c>
      <c r="K27" s="71">
        <v>298457086</v>
      </c>
      <c r="L27" s="71">
        <v>702132</v>
      </c>
      <c r="M27" s="71">
        <v>869332487</v>
      </c>
      <c r="N27" s="71">
        <v>614200</v>
      </c>
      <c r="O27" s="71">
        <v>1709683919</v>
      </c>
      <c r="P27" s="71">
        <v>2055</v>
      </c>
      <c r="Q27" s="71">
        <v>12187360</v>
      </c>
      <c r="R27" s="71">
        <v>0</v>
      </c>
      <c r="S27" s="71">
        <v>0</v>
      </c>
      <c r="T27" s="71">
        <v>0</v>
      </c>
      <c r="U27" s="71">
        <v>0</v>
      </c>
      <c r="V27" s="71">
        <v>0</v>
      </c>
      <c r="W27" s="71">
        <v>0</v>
      </c>
      <c r="X27" s="71">
        <v>0</v>
      </c>
      <c r="Y27" s="71">
        <v>0</v>
      </c>
      <c r="Z27" s="71">
        <v>2889660852</v>
      </c>
      <c r="AA27" s="71">
        <v>386960661</v>
      </c>
      <c r="AB27" s="71">
        <v>2165141547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1639</v>
      </c>
      <c r="B28" s="70">
        <v>20</v>
      </c>
      <c r="C28" s="70">
        <v>18</v>
      </c>
      <c r="D28" s="70">
        <v>20</v>
      </c>
      <c r="E28" s="70">
        <v>2024</v>
      </c>
      <c r="F28" s="70" t="s">
        <v>1554</v>
      </c>
      <c r="G28" s="1073" t="s">
        <v>1636</v>
      </c>
      <c r="H28" s="70" t="s">
        <v>1637</v>
      </c>
      <c r="I28" s="1066"/>
      <c r="J28" s="73">
        <v>467066</v>
      </c>
      <c r="K28" s="71">
        <v>551030135</v>
      </c>
      <c r="L28" s="71">
        <v>733763</v>
      </c>
      <c r="M28" s="71">
        <v>866373516</v>
      </c>
      <c r="N28" s="71">
        <v>295000</v>
      </c>
      <c r="O28" s="71">
        <v>758059427</v>
      </c>
      <c r="P28" s="71">
        <v>1211</v>
      </c>
      <c r="Q28" s="71">
        <v>7213407</v>
      </c>
      <c r="R28" s="71">
        <v>0</v>
      </c>
      <c r="S28" s="71">
        <v>0</v>
      </c>
      <c r="T28" s="71">
        <v>0</v>
      </c>
      <c r="U28" s="71">
        <v>0</v>
      </c>
      <c r="V28" s="71">
        <v>0</v>
      </c>
      <c r="W28" s="71">
        <v>0</v>
      </c>
      <c r="X28" s="71">
        <v>0</v>
      </c>
      <c r="Y28" s="71">
        <v>0</v>
      </c>
      <c r="Z28" s="71">
        <v>2182676485.0000005</v>
      </c>
      <c r="AA28" s="71">
        <v>1005147022</v>
      </c>
      <c r="AB28" s="71">
        <v>4697678022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1635</v>
      </c>
      <c r="B29" s="70">
        <v>21</v>
      </c>
      <c r="C29" s="70">
        <v>18</v>
      </c>
      <c r="D29" s="70">
        <v>21</v>
      </c>
      <c r="E29" s="70">
        <v>2024</v>
      </c>
      <c r="F29" s="70" t="s">
        <v>1554</v>
      </c>
      <c r="G29" s="1073" t="s">
        <v>1632</v>
      </c>
      <c r="H29" s="70" t="s">
        <v>1633</v>
      </c>
      <c r="I29" s="1066"/>
      <c r="J29" s="73">
        <v>404106</v>
      </c>
      <c r="K29" s="71">
        <v>467300758</v>
      </c>
      <c r="L29" s="71">
        <v>201525</v>
      </c>
      <c r="M29" s="71">
        <v>233456784.00000003</v>
      </c>
      <c r="N29" s="71">
        <v>266400</v>
      </c>
      <c r="O29" s="71">
        <v>683930515</v>
      </c>
      <c r="P29" s="71">
        <v>596</v>
      </c>
      <c r="Q29" s="71">
        <v>3611581</v>
      </c>
      <c r="R29" s="71">
        <v>0</v>
      </c>
      <c r="S29" s="71">
        <v>0</v>
      </c>
      <c r="T29" s="71">
        <v>0</v>
      </c>
      <c r="U29" s="71">
        <v>0</v>
      </c>
      <c r="V29" s="71">
        <v>0</v>
      </c>
      <c r="W29" s="71">
        <v>0</v>
      </c>
      <c r="X29" s="71">
        <v>0</v>
      </c>
      <c r="Y29" s="71">
        <v>0</v>
      </c>
      <c r="Z29" s="71">
        <v>1388299638</v>
      </c>
      <c r="AA29" s="71">
        <v>932336360</v>
      </c>
      <c r="AB29" s="71">
        <v>4330857470</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1667</v>
      </c>
      <c r="B30" s="70">
        <v>22</v>
      </c>
      <c r="C30" s="70">
        <v>18</v>
      </c>
      <c r="D30" s="70">
        <v>22</v>
      </c>
      <c r="E30" s="70">
        <v>2024</v>
      </c>
      <c r="F30" s="70" t="s">
        <v>1554</v>
      </c>
      <c r="G30" s="1073" t="s">
        <v>1664</v>
      </c>
      <c r="H30" s="70" t="s">
        <v>1665</v>
      </c>
      <c r="I30" s="1066"/>
      <c r="J30" s="73">
        <v>26822</v>
      </c>
      <c r="K30" s="71">
        <v>35563269.999999993</v>
      </c>
      <c r="L30" s="71">
        <v>114258</v>
      </c>
      <c r="M30" s="71">
        <v>151186344.00000003</v>
      </c>
      <c r="N30" s="71">
        <v>57000</v>
      </c>
      <c r="O30" s="71">
        <v>111855482.99999999</v>
      </c>
      <c r="P30" s="71">
        <v>379</v>
      </c>
      <c r="Q30" s="71">
        <v>1520902</v>
      </c>
      <c r="R30" s="71">
        <v>0</v>
      </c>
      <c r="S30" s="71">
        <v>0</v>
      </c>
      <c r="T30" s="71">
        <v>0</v>
      </c>
      <c r="U30" s="71">
        <v>0</v>
      </c>
      <c r="V30" s="71">
        <v>0</v>
      </c>
      <c r="W30" s="71">
        <v>0</v>
      </c>
      <c r="X30" s="71">
        <v>0</v>
      </c>
      <c r="Y30" s="71">
        <v>0</v>
      </c>
      <c r="Z30" s="71">
        <v>300125998.99999994</v>
      </c>
      <c r="AA30" s="71">
        <v>68788745</v>
      </c>
      <c r="AB30" s="71">
        <v>329492422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1703</v>
      </c>
      <c r="B31" s="70">
        <v>23</v>
      </c>
      <c r="C31" s="70">
        <v>18</v>
      </c>
      <c r="D31" s="70">
        <v>23</v>
      </c>
      <c r="E31" s="70">
        <v>2024</v>
      </c>
      <c r="F31" s="70" t="s">
        <v>1554</v>
      </c>
      <c r="G31" s="1073" t="s">
        <v>1700</v>
      </c>
      <c r="H31" s="70" t="s">
        <v>1701</v>
      </c>
      <c r="I31" s="1066"/>
      <c r="J31" s="73">
        <v>133247</v>
      </c>
      <c r="K31" s="71">
        <v>157072378</v>
      </c>
      <c r="L31" s="71">
        <v>140274</v>
      </c>
      <c r="M31" s="71">
        <v>165612875</v>
      </c>
      <c r="N31" s="71">
        <v>284500</v>
      </c>
      <c r="O31" s="71">
        <v>760137112</v>
      </c>
      <c r="P31" s="71">
        <v>808</v>
      </c>
      <c r="Q31" s="71">
        <v>5256707</v>
      </c>
      <c r="R31" s="71">
        <v>0</v>
      </c>
      <c r="S31" s="71">
        <v>0</v>
      </c>
      <c r="T31" s="71">
        <v>0</v>
      </c>
      <c r="U31" s="71">
        <v>0</v>
      </c>
      <c r="V31" s="71">
        <v>0</v>
      </c>
      <c r="W31" s="71">
        <v>0</v>
      </c>
      <c r="X31" s="71">
        <v>0</v>
      </c>
      <c r="Y31" s="71">
        <v>0</v>
      </c>
      <c r="Z31" s="71">
        <v>1088079072</v>
      </c>
      <c r="AA31" s="71">
        <v>333528457</v>
      </c>
      <c r="AB31" s="71">
        <v>1368084295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1679</v>
      </c>
      <c r="B32" s="70">
        <v>24</v>
      </c>
      <c r="C32" s="70">
        <v>18</v>
      </c>
      <c r="D32" s="70">
        <v>24</v>
      </c>
      <c r="E32" s="70">
        <v>2024</v>
      </c>
      <c r="F32" s="70" t="s">
        <v>1554</v>
      </c>
      <c r="G32" s="1073" t="s">
        <v>1676</v>
      </c>
      <c r="H32" s="70" t="s">
        <v>1677</v>
      </c>
      <c r="I32" s="1066"/>
      <c r="J32" s="73">
        <v>114622</v>
      </c>
      <c r="K32" s="71">
        <v>149182896</v>
      </c>
      <c r="L32" s="71">
        <v>39515</v>
      </c>
      <c r="M32" s="71">
        <v>51277762</v>
      </c>
      <c r="N32" s="71">
        <v>0</v>
      </c>
      <c r="O32" s="71">
        <v>0</v>
      </c>
      <c r="P32" s="71">
        <v>0</v>
      </c>
      <c r="Q32" s="71">
        <v>0</v>
      </c>
      <c r="R32" s="71">
        <v>0</v>
      </c>
      <c r="S32" s="71">
        <v>0</v>
      </c>
      <c r="T32" s="71">
        <v>0</v>
      </c>
      <c r="U32" s="71">
        <v>0</v>
      </c>
      <c r="V32" s="71">
        <v>0</v>
      </c>
      <c r="W32" s="71">
        <v>0</v>
      </c>
      <c r="X32" s="71">
        <v>0</v>
      </c>
      <c r="Y32" s="71">
        <v>0</v>
      </c>
      <c r="Z32" s="71">
        <v>200460658</v>
      </c>
      <c r="AA32" s="71">
        <v>325336973</v>
      </c>
      <c r="AB32" s="71">
        <v>2100923218.9999998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1675</v>
      </c>
      <c r="B33" s="70">
        <v>25</v>
      </c>
      <c r="C33" s="70">
        <v>18</v>
      </c>
      <c r="D33" s="70">
        <v>25</v>
      </c>
      <c r="E33" s="70">
        <v>2024</v>
      </c>
      <c r="F33" s="70" t="s">
        <v>1554</v>
      </c>
      <c r="G33" s="1073" t="s">
        <v>1672</v>
      </c>
      <c r="H33" s="70" t="s">
        <v>1673</v>
      </c>
      <c r="I33" s="1066"/>
      <c r="J33" s="73">
        <v>196514</v>
      </c>
      <c r="K33" s="71">
        <v>257979900</v>
      </c>
      <c r="L33" s="71">
        <v>63299</v>
      </c>
      <c r="M33" s="71">
        <v>82869931</v>
      </c>
      <c r="N33" s="71">
        <v>0</v>
      </c>
      <c r="O33" s="71">
        <v>0</v>
      </c>
      <c r="P33" s="71">
        <v>0</v>
      </c>
      <c r="Q33" s="71">
        <v>0</v>
      </c>
      <c r="R33" s="71">
        <v>0</v>
      </c>
      <c r="S33" s="71">
        <v>0</v>
      </c>
      <c r="T33" s="71">
        <v>0</v>
      </c>
      <c r="U33" s="71">
        <v>0</v>
      </c>
      <c r="V33" s="71">
        <v>0</v>
      </c>
      <c r="W33" s="71">
        <v>0</v>
      </c>
      <c r="X33" s="71">
        <v>0</v>
      </c>
      <c r="Y33" s="71">
        <v>0</v>
      </c>
      <c r="Z33" s="71">
        <v>340849831</v>
      </c>
      <c r="AA33" s="71">
        <v>462094909</v>
      </c>
      <c r="AB33" s="71">
        <v>3890087641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1655</v>
      </c>
      <c r="B34" s="70">
        <v>26</v>
      </c>
      <c r="C34" s="70">
        <v>18</v>
      </c>
      <c r="D34" s="70">
        <v>26</v>
      </c>
      <c r="E34" s="70">
        <v>2024</v>
      </c>
      <c r="F34" s="70" t="s">
        <v>1554</v>
      </c>
      <c r="G34" s="1073" t="s">
        <v>1652</v>
      </c>
      <c r="H34" s="70" t="s">
        <v>1653</v>
      </c>
      <c r="I34" s="1066"/>
      <c r="J34" s="73">
        <v>138860</v>
      </c>
      <c r="K34" s="71">
        <v>164543480.00000003</v>
      </c>
      <c r="L34" s="71">
        <v>183306</v>
      </c>
      <c r="M34" s="71">
        <v>217493349</v>
      </c>
      <c r="N34" s="71">
        <v>136500</v>
      </c>
      <c r="O34" s="71">
        <v>352572650</v>
      </c>
      <c r="P34" s="71">
        <v>456</v>
      </c>
      <c r="Q34" s="71">
        <v>2987924</v>
      </c>
      <c r="R34" s="71">
        <v>0</v>
      </c>
      <c r="S34" s="71">
        <v>0</v>
      </c>
      <c r="T34" s="71">
        <v>0</v>
      </c>
      <c r="U34" s="71">
        <v>0</v>
      </c>
      <c r="V34" s="71">
        <v>0</v>
      </c>
      <c r="W34" s="71">
        <v>0</v>
      </c>
      <c r="X34" s="71">
        <v>0</v>
      </c>
      <c r="Y34" s="71">
        <v>0</v>
      </c>
      <c r="Z34" s="71">
        <v>737597402.99999988</v>
      </c>
      <c r="AA34" s="71">
        <v>163195661</v>
      </c>
      <c r="AB34" s="71">
        <v>1353765900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1683</v>
      </c>
      <c r="B35" s="70">
        <v>27</v>
      </c>
      <c r="C35" s="70">
        <v>18</v>
      </c>
      <c r="D35" s="70">
        <v>27</v>
      </c>
      <c r="E35" s="70">
        <v>2024</v>
      </c>
      <c r="F35" s="70" t="s">
        <v>1554</v>
      </c>
      <c r="G35" s="1073" t="s">
        <v>1680</v>
      </c>
      <c r="H35" s="70" t="s">
        <v>1681</v>
      </c>
      <c r="I35" s="1066"/>
      <c r="J35" s="73">
        <v>32356</v>
      </c>
      <c r="K35" s="71">
        <v>42806250</v>
      </c>
      <c r="L35" s="71">
        <v>166497</v>
      </c>
      <c r="M35" s="71">
        <v>219796443</v>
      </c>
      <c r="N35" s="71">
        <v>90800</v>
      </c>
      <c r="O35" s="71">
        <v>189852297</v>
      </c>
      <c r="P35" s="71">
        <v>361</v>
      </c>
      <c r="Q35" s="71">
        <v>2053900.9999999998</v>
      </c>
      <c r="R35" s="71">
        <v>0</v>
      </c>
      <c r="S35" s="71">
        <v>0</v>
      </c>
      <c r="T35" s="71">
        <v>0</v>
      </c>
      <c r="U35" s="71">
        <v>0</v>
      </c>
      <c r="V35" s="71">
        <v>0</v>
      </c>
      <c r="W35" s="71">
        <v>0</v>
      </c>
      <c r="X35" s="71">
        <v>0</v>
      </c>
      <c r="Y35" s="71">
        <v>0</v>
      </c>
      <c r="Z35" s="71">
        <v>454508890.99999994</v>
      </c>
      <c r="AA35" s="71">
        <v>83880047</v>
      </c>
      <c r="AB35" s="71">
        <v>377515506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1573</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1573</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1573</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1573</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1573</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1573</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1573</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1573</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1573</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1573</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1573</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1573</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1573</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1573</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1573</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1573</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1573</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1650</v>
      </c>
      <c r="B190" s="70">
        <v>182</v>
      </c>
      <c r="C190" s="70">
        <v>16</v>
      </c>
      <c r="D190" s="70">
        <v>2</v>
      </c>
      <c r="E190" s="70">
        <v>2022</v>
      </c>
      <c r="F190" s="70" t="s">
        <v>161</v>
      </c>
      <c r="G190" s="1073" t="s">
        <v>1648</v>
      </c>
      <c r="H190" s="70" t="s">
        <v>1649</v>
      </c>
      <c r="I190" s="1066"/>
      <c r="J190" s="73"/>
      <c r="K190" s="71"/>
      <c r="L190" s="71"/>
      <c r="M190" s="71"/>
      <c r="N190" s="71"/>
      <c r="O190" s="71"/>
      <c r="P190" s="71"/>
      <c r="Q190" s="71"/>
      <c r="R190" s="71"/>
      <c r="S190" s="71"/>
      <c r="T190" s="71"/>
      <c r="U190" s="71"/>
      <c r="V190" s="71"/>
      <c r="W190" s="71"/>
      <c r="X190" s="71"/>
      <c r="Y190" s="71"/>
      <c r="Z190" s="71"/>
      <c r="AA190" s="71"/>
      <c r="AB190" s="71"/>
      <c r="AC190" s="72"/>
      <c r="AD190" s="71">
        <v>80149191.437784731</v>
      </c>
      <c r="AE190" s="71">
        <v>1265842.1371808224</v>
      </c>
      <c r="AF190" s="71">
        <v>1512132.0695262984</v>
      </c>
      <c r="AG190" s="71">
        <v>69456810.071651831</v>
      </c>
      <c r="AH190" s="71">
        <v>68977506.778565973</v>
      </c>
      <c r="AI190" s="71">
        <v>0</v>
      </c>
      <c r="AJ190" s="71">
        <v>0</v>
      </c>
      <c r="AK190" s="71">
        <v>4126779.2019570065</v>
      </c>
      <c r="AL190" s="71">
        <v>0</v>
      </c>
      <c r="AM190" s="71">
        <v>0</v>
      </c>
      <c r="AN190" s="71">
        <v>225488261.69666666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1690</v>
      </c>
      <c r="B191" s="70">
        <v>183</v>
      </c>
      <c r="C191" s="70">
        <v>16</v>
      </c>
      <c r="D191" s="70">
        <v>3</v>
      </c>
      <c r="E191" s="70">
        <v>2022</v>
      </c>
      <c r="F191" s="70" t="s">
        <v>161</v>
      </c>
      <c r="G191" s="1073" t="s">
        <v>1688</v>
      </c>
      <c r="H191" s="70" t="s">
        <v>1689</v>
      </c>
      <c r="I191" s="1066"/>
      <c r="J191" s="73"/>
      <c r="K191" s="71"/>
      <c r="L191" s="71"/>
      <c r="M191" s="71"/>
      <c r="N191" s="71"/>
      <c r="O191" s="71"/>
      <c r="P191" s="71"/>
      <c r="Q191" s="71"/>
      <c r="R191" s="71"/>
      <c r="S191" s="71"/>
      <c r="T191" s="71"/>
      <c r="U191" s="71"/>
      <c r="V191" s="71"/>
      <c r="W191" s="71"/>
      <c r="X191" s="71"/>
      <c r="Y191" s="71"/>
      <c r="Z191" s="71"/>
      <c r="AA191" s="71"/>
      <c r="AB191" s="71"/>
      <c r="AC191" s="72"/>
      <c r="AD191" s="71">
        <v>12943981.371215774</v>
      </c>
      <c r="AE191" s="71">
        <v>619454.66287572158</v>
      </c>
      <c r="AF191" s="71">
        <v>274933.10355023609</v>
      </c>
      <c r="AG191" s="71">
        <v>14217157.430834122</v>
      </c>
      <c r="AH191" s="71">
        <v>15006976.872048719</v>
      </c>
      <c r="AI191" s="71">
        <v>0</v>
      </c>
      <c r="AJ191" s="71">
        <v>0</v>
      </c>
      <c r="AK191" s="71">
        <v>905053.20649947296</v>
      </c>
      <c r="AL191" s="71">
        <v>0</v>
      </c>
      <c r="AM191" s="71">
        <v>0</v>
      </c>
      <c r="AN191" s="71">
        <v>43967556.647024043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1686</v>
      </c>
      <c r="B192" s="70">
        <v>184</v>
      </c>
      <c r="C192" s="70">
        <v>16</v>
      </c>
      <c r="D192" s="70">
        <v>4</v>
      </c>
      <c r="E192" s="70">
        <v>2022</v>
      </c>
      <c r="F192" s="70" t="s">
        <v>161</v>
      </c>
      <c r="G192" s="1073" t="s">
        <v>1684</v>
      </c>
      <c r="H192" s="70" t="s">
        <v>1685</v>
      </c>
      <c r="I192" s="1066"/>
      <c r="J192" s="73"/>
      <c r="K192" s="71"/>
      <c r="L192" s="71"/>
      <c r="M192" s="71"/>
      <c r="N192" s="71"/>
      <c r="O192" s="71"/>
      <c r="P192" s="71"/>
      <c r="Q192" s="71"/>
      <c r="R192" s="71"/>
      <c r="S192" s="71"/>
      <c r="T192" s="71"/>
      <c r="U192" s="71"/>
      <c r="V192" s="71"/>
      <c r="W192" s="71"/>
      <c r="X192" s="71"/>
      <c r="Y192" s="71"/>
      <c r="Z192" s="71"/>
      <c r="AA192" s="71"/>
      <c r="AB192" s="71"/>
      <c r="AC192" s="72"/>
      <c r="AD192" s="71">
        <v>154443.87270639391</v>
      </c>
      <c r="AE192" s="71">
        <v>111097.8471461892</v>
      </c>
      <c r="AF192" s="71">
        <v>274933.10355023609</v>
      </c>
      <c r="AG192" s="71">
        <v>4997840.3255150672</v>
      </c>
      <c r="AH192" s="71">
        <v>3917925.9067536993</v>
      </c>
      <c r="AI192" s="71">
        <v>0</v>
      </c>
      <c r="AJ192" s="71">
        <v>0</v>
      </c>
      <c r="AK192" s="71">
        <v>251927.35138828249</v>
      </c>
      <c r="AL192" s="71">
        <v>0</v>
      </c>
      <c r="AM192" s="71">
        <v>0</v>
      </c>
      <c r="AN192" s="71">
        <v>9708168.4070598688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1646</v>
      </c>
      <c r="B193" s="70">
        <v>185</v>
      </c>
      <c r="C193" s="70">
        <v>16</v>
      </c>
      <c r="D193" s="70">
        <v>5</v>
      </c>
      <c r="E193" s="70">
        <v>2022</v>
      </c>
      <c r="F193" s="70" t="s">
        <v>161</v>
      </c>
      <c r="G193" s="1073" t="s">
        <v>1644</v>
      </c>
      <c r="H193" s="70" t="s">
        <v>1645</v>
      </c>
      <c r="I193" s="1066"/>
      <c r="J193" s="73"/>
      <c r="K193" s="71"/>
      <c r="L193" s="71"/>
      <c r="M193" s="71"/>
      <c r="N193" s="71"/>
      <c r="O193" s="71"/>
      <c r="P193" s="71"/>
      <c r="Q193" s="71"/>
      <c r="R193" s="71"/>
      <c r="S193" s="71"/>
      <c r="T193" s="71"/>
      <c r="U193" s="71"/>
      <c r="V193" s="71"/>
      <c r="W193" s="71"/>
      <c r="X193" s="71"/>
      <c r="Y193" s="71"/>
      <c r="Z193" s="71"/>
      <c r="AA193" s="71"/>
      <c r="AB193" s="71"/>
      <c r="AC193" s="72"/>
      <c r="AD193" s="71">
        <v>366559548.27573353</v>
      </c>
      <c r="AE193" s="71">
        <v>4450647.0887049129</v>
      </c>
      <c r="AF193" s="71">
        <v>1256837.0448010792</v>
      </c>
      <c r="AG193" s="71">
        <v>327833370.81124765</v>
      </c>
      <c r="AH193" s="71">
        <v>375170019.63727778</v>
      </c>
      <c r="AI193" s="71">
        <v>0</v>
      </c>
      <c r="AJ193" s="71">
        <v>0</v>
      </c>
      <c r="AK193" s="71">
        <v>23519761.912489656</v>
      </c>
      <c r="AL193" s="71">
        <v>0</v>
      </c>
      <c r="AM193" s="71">
        <v>0</v>
      </c>
      <c r="AN193" s="71">
        <v>1098790184.7702546</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1706</v>
      </c>
      <c r="B194" s="70">
        <v>186</v>
      </c>
      <c r="C194" s="70">
        <v>16</v>
      </c>
      <c r="D194" s="70">
        <v>6</v>
      </c>
      <c r="E194" s="70">
        <v>2022</v>
      </c>
      <c r="F194" s="70" t="s">
        <v>161</v>
      </c>
      <c r="G194" s="1073" t="s">
        <v>1704</v>
      </c>
      <c r="H194" s="70" t="s">
        <v>1705</v>
      </c>
      <c r="I194" s="1066"/>
      <c r="J194" s="73"/>
      <c r="K194" s="71"/>
      <c r="L194" s="71"/>
      <c r="M194" s="71"/>
      <c r="N194" s="71"/>
      <c r="O194" s="71"/>
      <c r="P194" s="71"/>
      <c r="Q194" s="71"/>
      <c r="R194" s="71"/>
      <c r="S194" s="71"/>
      <c r="T194" s="71"/>
      <c r="U194" s="71"/>
      <c r="V194" s="71"/>
      <c r="W194" s="71"/>
      <c r="X194" s="71"/>
      <c r="Y194" s="71"/>
      <c r="Z194" s="71"/>
      <c r="AA194" s="71"/>
      <c r="AB194" s="71"/>
      <c r="AC194" s="72"/>
      <c r="AD194" s="71">
        <v>43956116.563539661</v>
      </c>
      <c r="AE194" s="71">
        <v>324877.03786688659</v>
      </c>
      <c r="AF194" s="71">
        <v>706970.83770060714</v>
      </c>
      <c r="AG194" s="71">
        <v>16906702.571333215</v>
      </c>
      <c r="AH194" s="71">
        <v>16820668.415399868</v>
      </c>
      <c r="AI194" s="71">
        <v>0</v>
      </c>
      <c r="AJ194" s="71">
        <v>0</v>
      </c>
      <c r="AK194" s="71">
        <v>1148329.0291624786</v>
      </c>
      <c r="AL194" s="71">
        <v>0</v>
      </c>
      <c r="AM194" s="71">
        <v>0</v>
      </c>
      <c r="AN194" s="71">
        <v>79863664.455002725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1698</v>
      </c>
      <c r="B195" s="70">
        <v>187</v>
      </c>
      <c r="C195" s="70">
        <v>16</v>
      </c>
      <c r="D195" s="70">
        <v>7</v>
      </c>
      <c r="E195" s="70">
        <v>2022</v>
      </c>
      <c r="F195" s="70" t="s">
        <v>161</v>
      </c>
      <c r="G195" s="1073" t="s">
        <v>1696</v>
      </c>
      <c r="H195" s="70" t="s">
        <v>1697</v>
      </c>
      <c r="I195" s="1066"/>
      <c r="J195" s="73"/>
      <c r="K195" s="71"/>
      <c r="L195" s="71"/>
      <c r="M195" s="71"/>
      <c r="N195" s="71"/>
      <c r="O195" s="71"/>
      <c r="P195" s="71"/>
      <c r="Q195" s="71"/>
      <c r="R195" s="71"/>
      <c r="S195" s="71"/>
      <c r="T195" s="71"/>
      <c r="U195" s="71"/>
      <c r="V195" s="71"/>
      <c r="W195" s="71"/>
      <c r="X195" s="71"/>
      <c r="Y195" s="71"/>
      <c r="Z195" s="71"/>
      <c r="AA195" s="71"/>
      <c r="AB195" s="71"/>
      <c r="AC195" s="72"/>
      <c r="AD195" s="71">
        <v>140029427.46634671</v>
      </c>
      <c r="AE195" s="71">
        <v>424191.78001272242</v>
      </c>
      <c r="AF195" s="71">
        <v>0</v>
      </c>
      <c r="AG195" s="71">
        <v>24192042.629746996</v>
      </c>
      <c r="AH195" s="71">
        <v>31757210.664405826</v>
      </c>
      <c r="AI195" s="71">
        <v>0</v>
      </c>
      <c r="AJ195" s="71">
        <v>0</v>
      </c>
      <c r="AK195" s="71">
        <v>2133699.4127831776</v>
      </c>
      <c r="AL195" s="71">
        <v>0</v>
      </c>
      <c r="AM195" s="71">
        <v>0</v>
      </c>
      <c r="AN195" s="71">
        <v>198536571.95329544</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1694</v>
      </c>
      <c r="B196" s="70">
        <v>188</v>
      </c>
      <c r="C196" s="70">
        <v>16</v>
      </c>
      <c r="D196" s="70">
        <v>8</v>
      </c>
      <c r="E196" s="70">
        <v>2022</v>
      </c>
      <c r="F196" s="70" t="s">
        <v>161</v>
      </c>
      <c r="G196" s="1073" t="s">
        <v>1692</v>
      </c>
      <c r="H196" s="70" t="s">
        <v>1693</v>
      </c>
      <c r="I196" s="1066"/>
      <c r="J196" s="73"/>
      <c r="K196" s="71"/>
      <c r="L196" s="71"/>
      <c r="M196" s="71"/>
      <c r="N196" s="71"/>
      <c r="O196" s="71"/>
      <c r="P196" s="71"/>
      <c r="Q196" s="71"/>
      <c r="R196" s="71"/>
      <c r="S196" s="71"/>
      <c r="T196" s="71"/>
      <c r="U196" s="71"/>
      <c r="V196" s="71"/>
      <c r="W196" s="71"/>
      <c r="X196" s="71"/>
      <c r="Y196" s="71"/>
      <c r="Z196" s="71"/>
      <c r="AA196" s="71"/>
      <c r="AB196" s="71"/>
      <c r="AC196" s="72"/>
      <c r="AD196" s="71">
        <v>564982.15382234508</v>
      </c>
      <c r="AE196" s="71">
        <v>122880.95214654259</v>
      </c>
      <c r="AF196" s="71">
        <v>4909.5197062542156</v>
      </c>
      <c r="AG196" s="71">
        <v>2273636.0981538724</v>
      </c>
      <c r="AH196" s="71">
        <v>2619287.5444027539</v>
      </c>
      <c r="AI196" s="71">
        <v>0</v>
      </c>
      <c r="AJ196" s="71">
        <v>0</v>
      </c>
      <c r="AK196" s="71">
        <v>149658.53421784696</v>
      </c>
      <c r="AL196" s="71">
        <v>0</v>
      </c>
      <c r="AM196" s="71">
        <v>0</v>
      </c>
      <c r="AN196" s="71">
        <v>5735354.8024496147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2315</v>
      </c>
      <c r="B197" s="70">
        <v>189</v>
      </c>
      <c r="C197" s="70">
        <v>16</v>
      </c>
      <c r="D197" s="70">
        <v>9</v>
      </c>
      <c r="E197" s="70">
        <v>2022</v>
      </c>
      <c r="F197" s="70" t="s">
        <v>161</v>
      </c>
      <c r="G197" s="1073" t="s">
        <v>2296</v>
      </c>
      <c r="H197" s="70" t="s">
        <v>2297</v>
      </c>
      <c r="I197" s="1066"/>
      <c r="J197" s="73"/>
      <c r="K197" s="71"/>
      <c r="L197" s="71"/>
      <c r="M197" s="71"/>
      <c r="N197" s="71"/>
      <c r="O197" s="71"/>
      <c r="P197" s="71"/>
      <c r="Q197" s="71"/>
      <c r="R197" s="71"/>
      <c r="S197" s="71"/>
      <c r="T197" s="71"/>
      <c r="U197" s="71"/>
      <c r="V197" s="71"/>
      <c r="W197" s="71"/>
      <c r="X197" s="71"/>
      <c r="Y197" s="71"/>
      <c r="Z197" s="71"/>
      <c r="AA197" s="71"/>
      <c r="AB197" s="71"/>
      <c r="AC197" s="72"/>
      <c r="AD197" s="71">
        <v>63893237.579351269</v>
      </c>
      <c r="AE197" s="71">
        <v>2880127.5222292384</v>
      </c>
      <c r="AF197" s="71">
        <v>2449850.3334208536</v>
      </c>
      <c r="AG197" s="71">
        <v>155002368.26469129</v>
      </c>
      <c r="AH197" s="71">
        <v>176099764.09872833</v>
      </c>
      <c r="AI197" s="71">
        <v>0</v>
      </c>
      <c r="AJ197" s="71">
        <v>0</v>
      </c>
      <c r="AK197" s="71">
        <v>11245696.069915693</v>
      </c>
      <c r="AL197" s="71">
        <v>0</v>
      </c>
      <c r="AM197" s="71">
        <v>0</v>
      </c>
      <c r="AN197" s="71">
        <v>411571043.86833674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2393</v>
      </c>
      <c r="B198" s="70">
        <v>190</v>
      </c>
      <c r="C198" s="70">
        <v>16</v>
      </c>
      <c r="D198" s="70">
        <v>10</v>
      </c>
      <c r="E198" s="70">
        <v>2022</v>
      </c>
      <c r="F198" s="70" t="s">
        <v>161</v>
      </c>
      <c r="G198" s="1073" t="s">
        <v>2391</v>
      </c>
      <c r="H198" s="70" t="s">
        <v>2392</v>
      </c>
      <c r="I198" s="1066"/>
      <c r="J198" s="73"/>
      <c r="K198" s="71"/>
      <c r="L198" s="71"/>
      <c r="M198" s="71"/>
      <c r="N198" s="71"/>
      <c r="O198" s="71"/>
      <c r="P198" s="71"/>
      <c r="Q198" s="71"/>
      <c r="R198" s="71"/>
      <c r="S198" s="71"/>
      <c r="T198" s="71"/>
      <c r="U198" s="71"/>
      <c r="V198" s="71"/>
      <c r="W198" s="71"/>
      <c r="X198" s="71"/>
      <c r="Y198" s="71"/>
      <c r="Z198" s="71"/>
      <c r="AA198" s="71"/>
      <c r="AB198" s="71"/>
      <c r="AC198" s="72"/>
      <c r="AD198" s="71">
        <v>23612204.621303722</v>
      </c>
      <c r="AE198" s="71">
        <v>1676567.5114788553</v>
      </c>
      <c r="AF198" s="71">
        <v>2371298.0181207862</v>
      </c>
      <c r="AG198" s="71">
        <v>119504531.50052671</v>
      </c>
      <c r="AH198" s="71">
        <v>145341844.64874172</v>
      </c>
      <c r="AI198" s="71">
        <v>0</v>
      </c>
      <c r="AJ198" s="71">
        <v>0</v>
      </c>
      <c r="AK198" s="71">
        <v>10344258.42765962</v>
      </c>
      <c r="AL198" s="71">
        <v>0</v>
      </c>
      <c r="AM198" s="71">
        <v>0</v>
      </c>
      <c r="AN198" s="71">
        <v>302850704.72783142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1670</v>
      </c>
      <c r="B199" s="70">
        <v>191</v>
      </c>
      <c r="C199" s="70">
        <v>16</v>
      </c>
      <c r="D199" s="70">
        <v>11</v>
      </c>
      <c r="E199" s="70">
        <v>2022</v>
      </c>
      <c r="F199" s="70" t="s">
        <v>161</v>
      </c>
      <c r="G199" s="1073" t="s">
        <v>1668</v>
      </c>
      <c r="H199" s="70" t="s">
        <v>1669</v>
      </c>
      <c r="I199" s="1066"/>
      <c r="J199" s="73"/>
      <c r="K199" s="71"/>
      <c r="L199" s="71"/>
      <c r="M199" s="71"/>
      <c r="N199" s="71"/>
      <c r="O199" s="71"/>
      <c r="P199" s="71"/>
      <c r="Q199" s="71"/>
      <c r="R199" s="71"/>
      <c r="S199" s="71"/>
      <c r="T199" s="71"/>
      <c r="U199" s="71"/>
      <c r="V199" s="71"/>
      <c r="W199" s="71"/>
      <c r="X199" s="71"/>
      <c r="Y199" s="71"/>
      <c r="Z199" s="71"/>
      <c r="AA199" s="71"/>
      <c r="AB199" s="71"/>
      <c r="AC199" s="72"/>
      <c r="AD199" s="71">
        <v>101582011.97171764</v>
      </c>
      <c r="AE199" s="71">
        <v>1513287.3421882438</v>
      </c>
      <c r="AF199" s="71">
        <v>108009.43353759275</v>
      </c>
      <c r="AG199" s="71">
        <v>146732710.13939381</v>
      </c>
      <c r="AH199" s="71">
        <v>137012950.47393498</v>
      </c>
      <c r="AI199" s="71">
        <v>0</v>
      </c>
      <c r="AJ199" s="71">
        <v>0</v>
      </c>
      <c r="AK199" s="71">
        <v>9215427.6199526154</v>
      </c>
      <c r="AL199" s="71">
        <v>0</v>
      </c>
      <c r="AM199" s="71">
        <v>0</v>
      </c>
      <c r="AN199" s="71">
        <v>396164396.98072487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1710</v>
      </c>
      <c r="B200" s="70">
        <v>192</v>
      </c>
      <c r="C200" s="70">
        <v>16</v>
      </c>
      <c r="D200" s="70">
        <v>12</v>
      </c>
      <c r="E200" s="70">
        <v>2022</v>
      </c>
      <c r="F200" s="70" t="s">
        <v>161</v>
      </c>
      <c r="G200" s="1073" t="s">
        <v>1708</v>
      </c>
      <c r="H200" s="70" t="s">
        <v>1709</v>
      </c>
      <c r="I200" s="1066"/>
      <c r="J200" s="73"/>
      <c r="K200" s="71"/>
      <c r="L200" s="71"/>
      <c r="M200" s="71"/>
      <c r="N200" s="71"/>
      <c r="O200" s="71"/>
      <c r="P200" s="71"/>
      <c r="Q200" s="71"/>
      <c r="R200" s="71"/>
      <c r="S200" s="71"/>
      <c r="T200" s="71"/>
      <c r="U200" s="71"/>
      <c r="V200" s="71"/>
      <c r="W200" s="71"/>
      <c r="X200" s="71"/>
      <c r="Y200" s="71"/>
      <c r="Z200" s="71"/>
      <c r="AA200" s="71"/>
      <c r="AB200" s="71"/>
      <c r="AC200" s="72"/>
      <c r="AD200" s="71">
        <v>36317294.490723275</v>
      </c>
      <c r="AE200" s="71">
        <v>2563666.9879340329</v>
      </c>
      <c r="AF200" s="71">
        <v>2523493.1290146671</v>
      </c>
      <c r="AG200" s="71">
        <v>115719759.21518521</v>
      </c>
      <c r="AH200" s="71">
        <v>100972434.29574113</v>
      </c>
      <c r="AI200" s="71">
        <v>0</v>
      </c>
      <c r="AJ200" s="71">
        <v>0</v>
      </c>
      <c r="AK200" s="71">
        <v>6712165.8905762741</v>
      </c>
      <c r="AL200" s="71">
        <v>0</v>
      </c>
      <c r="AM200" s="71">
        <v>0</v>
      </c>
      <c r="AN200" s="71">
        <v>264808814.00917462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1718</v>
      </c>
      <c r="B201" s="70">
        <v>193</v>
      </c>
      <c r="C201" s="70">
        <v>16</v>
      </c>
      <c r="D201" s="70">
        <v>13</v>
      </c>
      <c r="E201" s="70">
        <v>2022</v>
      </c>
      <c r="F201" s="70" t="s">
        <v>161</v>
      </c>
      <c r="G201" s="1073" t="s">
        <v>1716</v>
      </c>
      <c r="H201" s="70" t="s">
        <v>1717</v>
      </c>
      <c r="I201" s="1066"/>
      <c r="J201" s="73"/>
      <c r="K201" s="71"/>
      <c r="L201" s="71"/>
      <c r="M201" s="71"/>
      <c r="N201" s="71"/>
      <c r="O201" s="71"/>
      <c r="P201" s="71"/>
      <c r="Q201" s="71"/>
      <c r="R201" s="71"/>
      <c r="S201" s="71"/>
      <c r="T201" s="71"/>
      <c r="U201" s="71"/>
      <c r="V201" s="71"/>
      <c r="W201" s="71"/>
      <c r="X201" s="71"/>
      <c r="Y201" s="71"/>
      <c r="Z201" s="71"/>
      <c r="AA201" s="71"/>
      <c r="AB201" s="71"/>
      <c r="AC201" s="72"/>
      <c r="AD201" s="71">
        <v>24514467.57573387</v>
      </c>
      <c r="AE201" s="71">
        <v>767585.12573730724</v>
      </c>
      <c r="AF201" s="71">
        <v>3073359.3361151391</v>
      </c>
      <c r="AG201" s="71">
        <v>25592269.738975905</v>
      </c>
      <c r="AH201" s="71">
        <v>27117329.871463805</v>
      </c>
      <c r="AI201" s="71">
        <v>0</v>
      </c>
      <c r="AJ201" s="71">
        <v>0</v>
      </c>
      <c r="AK201" s="71">
        <v>1679300.4637645378</v>
      </c>
      <c r="AL201" s="71">
        <v>0</v>
      </c>
      <c r="AM201" s="71">
        <v>0</v>
      </c>
      <c r="AN201" s="71">
        <v>82744312.111790553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1557</v>
      </c>
      <c r="B202" s="70">
        <v>194</v>
      </c>
      <c r="C202" s="70">
        <v>16</v>
      </c>
      <c r="D202" s="70">
        <v>14</v>
      </c>
      <c r="E202" s="70">
        <v>2022</v>
      </c>
      <c r="F202" s="70" t="s">
        <v>161</v>
      </c>
      <c r="G202" s="1073" t="s">
        <v>1555</v>
      </c>
      <c r="H202" s="70" t="s">
        <v>1556</v>
      </c>
      <c r="I202" s="1066"/>
      <c r="J202" s="73"/>
      <c r="K202" s="71"/>
      <c r="L202" s="71"/>
      <c r="M202" s="71"/>
      <c r="N202" s="71"/>
      <c r="O202" s="71"/>
      <c r="P202" s="71"/>
      <c r="Q202" s="71"/>
      <c r="R202" s="71"/>
      <c r="S202" s="71"/>
      <c r="T202" s="71"/>
      <c r="U202" s="71"/>
      <c r="V202" s="71"/>
      <c r="W202" s="71"/>
      <c r="X202" s="71"/>
      <c r="Y202" s="71"/>
      <c r="Z202" s="71"/>
      <c r="AA202" s="71"/>
      <c r="AB202" s="71"/>
      <c r="AC202" s="72"/>
      <c r="AD202" s="71">
        <v>1262872033.8268943</v>
      </c>
      <c r="AE202" s="71">
        <v>49175947.068617746</v>
      </c>
      <c r="AF202" s="71">
        <v>4855514.9894854194</v>
      </c>
      <c r="AG202" s="71">
        <v>4624347073.6716862</v>
      </c>
      <c r="AH202" s="71">
        <v>3215045596.9181452</v>
      </c>
      <c r="AI202" s="71">
        <v>0</v>
      </c>
      <c r="AJ202" s="71">
        <v>0</v>
      </c>
      <c r="AK202" s="71">
        <v>178865836.93979242</v>
      </c>
      <c r="AL202" s="71">
        <v>0</v>
      </c>
      <c r="AM202" s="71">
        <v>0</v>
      </c>
      <c r="AN202" s="71">
        <v>9335162003.4146214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1662</v>
      </c>
      <c r="B203" s="70">
        <v>195</v>
      </c>
      <c r="C203" s="70">
        <v>16</v>
      </c>
      <c r="D203" s="70">
        <v>15</v>
      </c>
      <c r="E203" s="70">
        <v>2022</v>
      </c>
      <c r="F203" s="70" t="s">
        <v>161</v>
      </c>
      <c r="G203" s="1073" t="s">
        <v>1660</v>
      </c>
      <c r="H203" s="70" t="s">
        <v>1661</v>
      </c>
      <c r="I203" s="1066"/>
      <c r="J203" s="73"/>
      <c r="K203" s="71"/>
      <c r="L203" s="71"/>
      <c r="M203" s="71"/>
      <c r="N203" s="71"/>
      <c r="O203" s="71"/>
      <c r="P203" s="71"/>
      <c r="Q203" s="71"/>
      <c r="R203" s="71"/>
      <c r="S203" s="71"/>
      <c r="T203" s="71"/>
      <c r="U203" s="71"/>
      <c r="V203" s="71"/>
      <c r="W203" s="71"/>
      <c r="X203" s="71"/>
      <c r="Y203" s="71"/>
      <c r="Z203" s="71"/>
      <c r="AA203" s="71"/>
      <c r="AB203" s="71"/>
      <c r="AC203" s="72"/>
      <c r="AD203" s="71">
        <v>134653658.37759286</v>
      </c>
      <c r="AE203" s="71">
        <v>1565469.664332666</v>
      </c>
      <c r="AF203" s="71">
        <v>667694.68005057343</v>
      </c>
      <c r="AG203" s="71">
        <v>99783511.075990826</v>
      </c>
      <c r="AH203" s="71">
        <v>32122590.27144016</v>
      </c>
      <c r="AI203" s="71">
        <v>0</v>
      </c>
      <c r="AJ203" s="71">
        <v>0</v>
      </c>
      <c r="AK203" s="71">
        <v>2002118.6997823266</v>
      </c>
      <c r="AL203" s="71">
        <v>0</v>
      </c>
      <c r="AM203" s="71">
        <v>0</v>
      </c>
      <c r="AN203" s="71">
        <v>270795042.76918942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1642</v>
      </c>
      <c r="B204" s="70">
        <v>196</v>
      </c>
      <c r="C204" s="70">
        <v>16</v>
      </c>
      <c r="D204" s="70">
        <v>16</v>
      </c>
      <c r="E204" s="70">
        <v>2022</v>
      </c>
      <c r="F204" s="70" t="s">
        <v>161</v>
      </c>
      <c r="G204" s="1073" t="s">
        <v>1640</v>
      </c>
      <c r="H204" s="70" t="s">
        <v>1641</v>
      </c>
      <c r="I204" s="1066"/>
      <c r="J204" s="73"/>
      <c r="K204" s="71"/>
      <c r="L204" s="71"/>
      <c r="M204" s="71"/>
      <c r="N204" s="71"/>
      <c r="O204" s="71"/>
      <c r="P204" s="71"/>
      <c r="Q204" s="71"/>
      <c r="R204" s="71"/>
      <c r="S204" s="71"/>
      <c r="T204" s="71"/>
      <c r="U204" s="71"/>
      <c r="V204" s="71"/>
      <c r="W204" s="71"/>
      <c r="X204" s="71"/>
      <c r="Y204" s="71"/>
      <c r="Z204" s="71"/>
      <c r="AA204" s="71"/>
      <c r="AB204" s="71"/>
      <c r="AC204" s="72"/>
      <c r="AD204" s="71">
        <v>41454474.131459609</v>
      </c>
      <c r="AE204" s="71">
        <v>1708550.2250512431</v>
      </c>
      <c r="AF204" s="71">
        <v>603870.9238692685</v>
      </c>
      <c r="AG204" s="71">
        <v>130332030.23624727</v>
      </c>
      <c r="AH204" s="71">
        <v>154903344.72679681</v>
      </c>
      <c r="AI204" s="71">
        <v>0</v>
      </c>
      <c r="AJ204" s="71">
        <v>0</v>
      </c>
      <c r="AK204" s="71">
        <v>9631734.0171211585</v>
      </c>
      <c r="AL204" s="71">
        <v>0</v>
      </c>
      <c r="AM204" s="71">
        <v>0</v>
      </c>
      <c r="AN204" s="71">
        <v>338634004.26054531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1658</v>
      </c>
      <c r="B205" s="70">
        <v>197</v>
      </c>
      <c r="C205" s="70">
        <v>16</v>
      </c>
      <c r="D205" s="70">
        <v>17</v>
      </c>
      <c r="E205" s="70">
        <v>2022</v>
      </c>
      <c r="F205" s="70" t="s">
        <v>161</v>
      </c>
      <c r="G205" s="1073" t="s">
        <v>1656</v>
      </c>
      <c r="H205" s="70" t="s">
        <v>1657</v>
      </c>
      <c r="I205" s="1066"/>
      <c r="J205" s="73"/>
      <c r="K205" s="71"/>
      <c r="L205" s="71"/>
      <c r="M205" s="71"/>
      <c r="N205" s="71"/>
      <c r="O205" s="71"/>
      <c r="P205" s="71"/>
      <c r="Q205" s="71"/>
      <c r="R205" s="71"/>
      <c r="S205" s="71"/>
      <c r="T205" s="71"/>
      <c r="U205" s="71"/>
      <c r="V205" s="71"/>
      <c r="W205" s="71"/>
      <c r="X205" s="71"/>
      <c r="Y205" s="71"/>
      <c r="Z205" s="71"/>
      <c r="AA205" s="71"/>
      <c r="AB205" s="71"/>
      <c r="AC205" s="72"/>
      <c r="AD205" s="71">
        <v>17488994.018049426</v>
      </c>
      <c r="AE205" s="71">
        <v>732235.81073624699</v>
      </c>
      <c r="AF205" s="71">
        <v>88371.354712575892</v>
      </c>
      <c r="AG205" s="71">
        <v>69983628.191955775</v>
      </c>
      <c r="AH205" s="71">
        <v>67850552.809881762</v>
      </c>
      <c r="AI205" s="71">
        <v>0</v>
      </c>
      <c r="AJ205" s="71">
        <v>0</v>
      </c>
      <c r="AK205" s="71">
        <v>4750593.1612377819</v>
      </c>
      <c r="AL205" s="71">
        <v>0</v>
      </c>
      <c r="AM205" s="71">
        <v>0</v>
      </c>
      <c r="AN205" s="71">
        <v>160894375.34657356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2389</v>
      </c>
      <c r="B206" s="70">
        <v>198</v>
      </c>
      <c r="C206" s="70">
        <v>16</v>
      </c>
      <c r="D206" s="70">
        <v>18</v>
      </c>
      <c r="E206" s="70">
        <v>2022</v>
      </c>
      <c r="F206" s="70" t="s">
        <v>161</v>
      </c>
      <c r="G206" s="1073" t="s">
        <v>2387</v>
      </c>
      <c r="H206" s="70" t="s">
        <v>2388</v>
      </c>
      <c r="I206" s="1066"/>
      <c r="J206" s="73"/>
      <c r="K206" s="71"/>
      <c r="L206" s="71"/>
      <c r="M206" s="71"/>
      <c r="N206" s="71"/>
      <c r="O206" s="71"/>
      <c r="P206" s="71"/>
      <c r="Q206" s="71"/>
      <c r="R206" s="71"/>
      <c r="S206" s="71"/>
      <c r="T206" s="71"/>
      <c r="U206" s="71"/>
      <c r="V206" s="71"/>
      <c r="W206" s="71"/>
      <c r="X206" s="71"/>
      <c r="Y206" s="71"/>
      <c r="Z206" s="71"/>
      <c r="AA206" s="71"/>
      <c r="AB206" s="71"/>
      <c r="AC206" s="72"/>
      <c r="AD206" s="71">
        <v>140048938.25261271</v>
      </c>
      <c r="AE206" s="71">
        <v>1939162.4229153024</v>
      </c>
      <c r="AF206" s="71">
        <v>108009.43353759275</v>
      </c>
      <c r="AG206" s="71">
        <v>161365776.61257318</v>
      </c>
      <c r="AH206" s="71">
        <v>164279953.91936466</v>
      </c>
      <c r="AI206" s="71">
        <v>0</v>
      </c>
      <c r="AJ206" s="71">
        <v>0</v>
      </c>
      <c r="AK206" s="71">
        <v>10581465.267485492</v>
      </c>
      <c r="AL206" s="71">
        <v>0</v>
      </c>
      <c r="AM206" s="71">
        <v>0</v>
      </c>
      <c r="AN206" s="71">
        <v>478323305.90848899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1714</v>
      </c>
      <c r="B207" s="70">
        <v>199</v>
      </c>
      <c r="C207" s="70">
        <v>16</v>
      </c>
      <c r="D207" s="70">
        <v>19</v>
      </c>
      <c r="E207" s="70">
        <v>2022</v>
      </c>
      <c r="F207" s="70" t="s">
        <v>161</v>
      </c>
      <c r="G207" s="1073" t="s">
        <v>1712</v>
      </c>
      <c r="H207" s="70" t="s">
        <v>1713</v>
      </c>
      <c r="I207" s="1066"/>
      <c r="J207" s="73"/>
      <c r="K207" s="71"/>
      <c r="L207" s="71"/>
      <c r="M207" s="71"/>
      <c r="N207" s="71"/>
      <c r="O207" s="71"/>
      <c r="P207" s="71"/>
      <c r="Q207" s="71"/>
      <c r="R207" s="71"/>
      <c r="S207" s="71"/>
      <c r="T207" s="71"/>
      <c r="U207" s="71"/>
      <c r="V207" s="71"/>
      <c r="W207" s="71"/>
      <c r="X207" s="71"/>
      <c r="Y207" s="71"/>
      <c r="Z207" s="71"/>
      <c r="AA207" s="71"/>
      <c r="AB207" s="71"/>
      <c r="AC207" s="72"/>
      <c r="AD207" s="71">
        <v>68713392.901011884</v>
      </c>
      <c r="AE207" s="71">
        <v>1373573.3828983393</v>
      </c>
      <c r="AF207" s="71">
        <v>2606954.9640209889</v>
      </c>
      <c r="AG207" s="71">
        <v>75376582.107698813</v>
      </c>
      <c r="AH207" s="71">
        <v>63210672.016939729</v>
      </c>
      <c r="AI207" s="71">
        <v>0</v>
      </c>
      <c r="AJ207" s="71">
        <v>0</v>
      </c>
      <c r="AK207" s="71">
        <v>3938253.3521226174</v>
      </c>
      <c r="AL207" s="71">
        <v>0</v>
      </c>
      <c r="AM207" s="71">
        <v>0</v>
      </c>
      <c r="AN207" s="71">
        <v>215219428.72469237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1638</v>
      </c>
      <c r="B208" s="70">
        <v>200</v>
      </c>
      <c r="C208" s="70">
        <v>16</v>
      </c>
      <c r="D208" s="70">
        <v>20</v>
      </c>
      <c r="E208" s="70">
        <v>2022</v>
      </c>
      <c r="F208" s="70" t="s">
        <v>161</v>
      </c>
      <c r="G208" s="1073" t="s">
        <v>1636</v>
      </c>
      <c r="H208" s="70" t="s">
        <v>1637</v>
      </c>
      <c r="I208" s="1066"/>
      <c r="J208" s="73"/>
      <c r="K208" s="71"/>
      <c r="L208" s="71"/>
      <c r="M208" s="71"/>
      <c r="N208" s="71"/>
      <c r="O208" s="71"/>
      <c r="P208" s="71"/>
      <c r="Q208" s="71"/>
      <c r="R208" s="71"/>
      <c r="S208" s="71"/>
      <c r="T208" s="71"/>
      <c r="U208" s="71"/>
      <c r="V208" s="71"/>
      <c r="W208" s="71"/>
      <c r="X208" s="71"/>
      <c r="Y208" s="71"/>
      <c r="Z208" s="71"/>
      <c r="AA208" s="71"/>
      <c r="AB208" s="71"/>
      <c r="AC208" s="72"/>
      <c r="AD208" s="71">
        <v>153304124.6880745</v>
      </c>
      <c r="AE208" s="71">
        <v>5110500.9687247034</v>
      </c>
      <c r="AF208" s="71">
        <v>3367930.5184903922</v>
      </c>
      <c r="AG208" s="71">
        <v>212411679.74307653</v>
      </c>
      <c r="AH208" s="71">
        <v>161669470.70284224</v>
      </c>
      <c r="AI208" s="71">
        <v>0</v>
      </c>
      <c r="AJ208" s="71">
        <v>0</v>
      </c>
      <c r="AK208" s="71">
        <v>9823358.9220213164</v>
      </c>
      <c r="AL208" s="71">
        <v>0</v>
      </c>
      <c r="AM208" s="71">
        <v>0</v>
      </c>
      <c r="AN208" s="71">
        <v>545687065.5432297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1634</v>
      </c>
      <c r="B209" s="70">
        <v>201</v>
      </c>
      <c r="C209" s="70">
        <v>16</v>
      </c>
      <c r="D209" s="70">
        <v>21</v>
      </c>
      <c r="E209" s="70">
        <v>2022</v>
      </c>
      <c r="F209" s="70" t="s">
        <v>161</v>
      </c>
      <c r="G209" s="1073" t="s">
        <v>1632</v>
      </c>
      <c r="H209" s="70" t="s">
        <v>1633</v>
      </c>
      <c r="I209" s="1066"/>
      <c r="J209" s="73"/>
      <c r="K209" s="71"/>
      <c r="L209" s="71"/>
      <c r="M209" s="71"/>
      <c r="N209" s="71"/>
      <c r="O209" s="71"/>
      <c r="P209" s="71"/>
      <c r="Q209" s="71"/>
      <c r="R209" s="71"/>
      <c r="S209" s="71"/>
      <c r="T209" s="71"/>
      <c r="U209" s="71"/>
      <c r="V209" s="71"/>
      <c r="W209" s="71"/>
      <c r="X209" s="71"/>
      <c r="Y209" s="71"/>
      <c r="Z209" s="71"/>
      <c r="AA209" s="71"/>
      <c r="AB209" s="71"/>
      <c r="AC209" s="72"/>
      <c r="AD209" s="71">
        <v>69795661.029168397</v>
      </c>
      <c r="AE209" s="71">
        <v>4265484.0101279309</v>
      </c>
      <c r="AF209" s="71">
        <v>1350117.9192199092</v>
      </c>
      <c r="AG209" s="71">
        <v>204086567.07879972</v>
      </c>
      <c r="AH209" s="71">
        <v>175641939.04895037</v>
      </c>
      <c r="AI209" s="71">
        <v>0</v>
      </c>
      <c r="AJ209" s="71">
        <v>0</v>
      </c>
      <c r="AK209" s="71">
        <v>10096979.658869995</v>
      </c>
      <c r="AL209" s="71">
        <v>0</v>
      </c>
      <c r="AM209" s="71">
        <v>0</v>
      </c>
      <c r="AN209" s="71">
        <v>465236748.74513632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1666</v>
      </c>
      <c r="B210" s="70">
        <v>202</v>
      </c>
      <c r="C210" s="70">
        <v>16</v>
      </c>
      <c r="D210" s="70">
        <v>22</v>
      </c>
      <c r="E210" s="70">
        <v>2022</v>
      </c>
      <c r="F210" s="70" t="s">
        <v>161</v>
      </c>
      <c r="G210" s="1073" t="s">
        <v>1664</v>
      </c>
      <c r="H210" s="70" t="s">
        <v>1665</v>
      </c>
      <c r="I210" s="1066"/>
      <c r="J210" s="73"/>
      <c r="K210" s="71"/>
      <c r="L210" s="71"/>
      <c r="M210" s="71"/>
      <c r="N210" s="71"/>
      <c r="O210" s="71"/>
      <c r="P210" s="71"/>
      <c r="Q210" s="71"/>
      <c r="R210" s="71"/>
      <c r="S210" s="71"/>
      <c r="T210" s="71"/>
      <c r="U210" s="71"/>
      <c r="V210" s="71"/>
      <c r="W210" s="71"/>
      <c r="X210" s="71"/>
      <c r="Y210" s="71"/>
      <c r="Z210" s="71"/>
      <c r="AA210" s="71"/>
      <c r="AB210" s="71"/>
      <c r="AC210" s="72"/>
      <c r="AD210" s="71">
        <v>322116.75700049172</v>
      </c>
      <c r="AE210" s="71">
        <v>48815.720715749798</v>
      </c>
      <c r="AF210" s="71">
        <v>147285.59118762647</v>
      </c>
      <c r="AG210" s="71">
        <v>3361931.4256238663</v>
      </c>
      <c r="AH210" s="71">
        <v>5309009.7118482711</v>
      </c>
      <c r="AI210" s="71">
        <v>0</v>
      </c>
      <c r="AJ210" s="71">
        <v>0</v>
      </c>
      <c r="AK210" s="71">
        <v>323463.87248982448</v>
      </c>
      <c r="AL210" s="71">
        <v>0</v>
      </c>
      <c r="AM210" s="71">
        <v>0</v>
      </c>
      <c r="AN210" s="71">
        <v>9512623.0788658299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1702</v>
      </c>
      <c r="B211" s="70">
        <v>203</v>
      </c>
      <c r="C211" s="70">
        <v>16</v>
      </c>
      <c r="D211" s="70">
        <v>23</v>
      </c>
      <c r="E211" s="70">
        <v>2022</v>
      </c>
      <c r="F211" s="70" t="s">
        <v>161</v>
      </c>
      <c r="G211" s="1073" t="s">
        <v>1700</v>
      </c>
      <c r="H211" s="70" t="s">
        <v>1701</v>
      </c>
      <c r="I211" s="1066"/>
      <c r="J211" s="73"/>
      <c r="K211" s="71"/>
      <c r="L211" s="71"/>
      <c r="M211" s="71"/>
      <c r="N211" s="71"/>
      <c r="O211" s="71"/>
      <c r="P211" s="71"/>
      <c r="Q211" s="71"/>
      <c r="R211" s="71"/>
      <c r="S211" s="71"/>
      <c r="T211" s="71"/>
      <c r="U211" s="71"/>
      <c r="V211" s="71"/>
      <c r="W211" s="71"/>
      <c r="X211" s="71"/>
      <c r="Y211" s="71"/>
      <c r="Z211" s="71"/>
      <c r="AA211" s="71"/>
      <c r="AB211" s="71"/>
      <c r="AC211" s="72"/>
      <c r="AD211" s="71">
        <v>5440578.5026398432</v>
      </c>
      <c r="AE211" s="71">
        <v>1412289.2993280718</v>
      </c>
      <c r="AF211" s="71">
        <v>844437.38947572513</v>
      </c>
      <c r="AG211" s="71">
        <v>50643857.722903021</v>
      </c>
      <c r="AH211" s="71">
        <v>36643612.637997523</v>
      </c>
      <c r="AI211" s="71">
        <v>0</v>
      </c>
      <c r="AJ211" s="71">
        <v>0</v>
      </c>
      <c r="AK211" s="71">
        <v>2159137.4897813792</v>
      </c>
      <c r="AL211" s="71">
        <v>0</v>
      </c>
      <c r="AM211" s="71">
        <v>0</v>
      </c>
      <c r="AN211" s="71">
        <v>97143913.042125553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1678</v>
      </c>
      <c r="B212" s="70">
        <v>204</v>
      </c>
      <c r="C212" s="70">
        <v>16</v>
      </c>
      <c r="D212" s="70">
        <v>24</v>
      </c>
      <c r="E212" s="70">
        <v>2022</v>
      </c>
      <c r="F212" s="70" t="s">
        <v>161</v>
      </c>
      <c r="G212" s="1073" t="s">
        <v>1676</v>
      </c>
      <c r="H212" s="70" t="s">
        <v>1677</v>
      </c>
      <c r="I212" s="1066"/>
      <c r="J212" s="73"/>
      <c r="K212" s="71"/>
      <c r="L212" s="71"/>
      <c r="M212" s="71"/>
      <c r="N212" s="71"/>
      <c r="O212" s="71"/>
      <c r="P212" s="71"/>
      <c r="Q212" s="71"/>
      <c r="R212" s="71"/>
      <c r="S212" s="71"/>
      <c r="T212" s="71"/>
      <c r="U212" s="71"/>
      <c r="V212" s="71"/>
      <c r="W212" s="71"/>
      <c r="X212" s="71"/>
      <c r="Y212" s="71"/>
      <c r="Z212" s="71"/>
      <c r="AA212" s="71"/>
      <c r="AB212" s="71"/>
      <c r="AC212" s="72"/>
      <c r="AD212" s="71">
        <v>35829491.796941504</v>
      </c>
      <c r="AE212" s="71">
        <v>1198510.1086073744</v>
      </c>
      <c r="AF212" s="71">
        <v>0</v>
      </c>
      <c r="AG212" s="71">
        <v>93725102.69249545</v>
      </c>
      <c r="AH212" s="71">
        <v>112585342.7699167</v>
      </c>
      <c r="AI212" s="71">
        <v>0</v>
      </c>
      <c r="AJ212" s="71">
        <v>0</v>
      </c>
      <c r="AK212" s="71">
        <v>7333655.5585577209</v>
      </c>
      <c r="AL212" s="71">
        <v>0</v>
      </c>
      <c r="AM212" s="71">
        <v>0</v>
      </c>
      <c r="AN212" s="71">
        <v>250672102.92651877</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1674</v>
      </c>
      <c r="B213" s="70">
        <v>205</v>
      </c>
      <c r="C213" s="70">
        <v>16</v>
      </c>
      <c r="D213" s="70">
        <v>25</v>
      </c>
      <c r="E213" s="70">
        <v>2022</v>
      </c>
      <c r="F213" s="70" t="s">
        <v>161</v>
      </c>
      <c r="G213" s="1073" t="s">
        <v>1672</v>
      </c>
      <c r="H213" s="70" t="s">
        <v>1673</v>
      </c>
      <c r="I213" s="1066"/>
      <c r="J213" s="73"/>
      <c r="K213" s="71"/>
      <c r="L213" s="71"/>
      <c r="M213" s="71"/>
      <c r="N213" s="71"/>
      <c r="O213" s="71"/>
      <c r="P213" s="71"/>
      <c r="Q213" s="71"/>
      <c r="R213" s="71"/>
      <c r="S213" s="71"/>
      <c r="T213" s="71"/>
      <c r="U213" s="71"/>
      <c r="V213" s="71"/>
      <c r="W213" s="71"/>
      <c r="X213" s="71"/>
      <c r="Y213" s="71"/>
      <c r="Z213" s="71"/>
      <c r="AA213" s="71"/>
      <c r="AB213" s="71"/>
      <c r="AC213" s="72"/>
      <c r="AD213" s="71">
        <v>117339945.22338778</v>
      </c>
      <c r="AE213" s="71">
        <v>1600818.9793337262</v>
      </c>
      <c r="AF213" s="71">
        <v>785523.15300067456</v>
      </c>
      <c r="AG213" s="71">
        <v>141478392.57109919</v>
      </c>
      <c r="AH213" s="71">
        <v>148383739.93140104</v>
      </c>
      <c r="AI213" s="71">
        <v>0</v>
      </c>
      <c r="AJ213" s="71">
        <v>0</v>
      </c>
      <c r="AK213" s="71">
        <v>8970344.0151679106</v>
      </c>
      <c r="AL213" s="71">
        <v>0</v>
      </c>
      <c r="AM213" s="71">
        <v>0</v>
      </c>
      <c r="AN213" s="71">
        <v>418558763.87339026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1654</v>
      </c>
      <c r="B214" s="70">
        <v>206</v>
      </c>
      <c r="C214" s="70">
        <v>16</v>
      </c>
      <c r="D214" s="70">
        <v>26</v>
      </c>
      <c r="E214" s="70">
        <v>2022</v>
      </c>
      <c r="F214" s="70" t="s">
        <v>161</v>
      </c>
      <c r="G214" s="1073" t="s">
        <v>1652</v>
      </c>
      <c r="H214" s="70" t="s">
        <v>1653</v>
      </c>
      <c r="I214" s="1066"/>
      <c r="J214" s="73"/>
      <c r="K214" s="71"/>
      <c r="L214" s="71"/>
      <c r="M214" s="71"/>
      <c r="N214" s="71"/>
      <c r="O214" s="71"/>
      <c r="P214" s="71"/>
      <c r="Q214" s="71"/>
      <c r="R214" s="71"/>
      <c r="S214" s="71"/>
      <c r="T214" s="71"/>
      <c r="U214" s="71"/>
      <c r="V214" s="71"/>
      <c r="W214" s="71"/>
      <c r="X214" s="71"/>
      <c r="Y214" s="71"/>
      <c r="Z214" s="71"/>
      <c r="AA214" s="71"/>
      <c r="AB214" s="71"/>
      <c r="AC214" s="72"/>
      <c r="AD214" s="71">
        <v>12289921.67022742</v>
      </c>
      <c r="AE214" s="71">
        <v>1031863.3378880906</v>
      </c>
      <c r="AF214" s="71">
        <v>348575.89914404933</v>
      </c>
      <c r="AG214" s="71">
        <v>36683177.534848452</v>
      </c>
      <c r="AH214" s="71">
        <v>39302519.657861821</v>
      </c>
      <c r="AI214" s="71">
        <v>0</v>
      </c>
      <c r="AJ214" s="71">
        <v>0</v>
      </c>
      <c r="AK214" s="71">
        <v>2608242.2197293271</v>
      </c>
      <c r="AL214" s="71">
        <v>0</v>
      </c>
      <c r="AM214" s="71">
        <v>0</v>
      </c>
      <c r="AN214" s="71">
        <v>92264300.319699168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1682</v>
      </c>
      <c r="B215" s="70">
        <v>207</v>
      </c>
      <c r="C215" s="70">
        <v>16</v>
      </c>
      <c r="D215" s="70">
        <v>27</v>
      </c>
      <c r="E215" s="70">
        <v>2022</v>
      </c>
      <c r="F215" s="70" t="s">
        <v>161</v>
      </c>
      <c r="G215" s="1073" t="s">
        <v>1680</v>
      </c>
      <c r="H215" s="70" t="s">
        <v>1681</v>
      </c>
      <c r="I215" s="1066"/>
      <c r="J215" s="73"/>
      <c r="K215" s="71"/>
      <c r="L215" s="71"/>
      <c r="M215" s="71"/>
      <c r="N215" s="71"/>
      <c r="O215" s="71"/>
      <c r="P215" s="71"/>
      <c r="Q215" s="71"/>
      <c r="R215" s="71"/>
      <c r="S215" s="71"/>
      <c r="T215" s="71"/>
      <c r="U215" s="71"/>
      <c r="V215" s="71"/>
      <c r="W215" s="71"/>
      <c r="X215" s="71"/>
      <c r="Y215" s="71"/>
      <c r="Z215" s="71"/>
      <c r="AA215" s="71"/>
      <c r="AB215" s="71"/>
      <c r="AC215" s="72"/>
      <c r="AD215" s="71">
        <v>451032.36581894767</v>
      </c>
      <c r="AE215" s="71">
        <v>180113.17643397339</v>
      </c>
      <c r="AF215" s="71">
        <v>515499.56915669271</v>
      </c>
      <c r="AG215" s="71">
        <v>4526476.7441904843</v>
      </c>
      <c r="AH215" s="71">
        <v>7439657.0588918552</v>
      </c>
      <c r="AI215" s="71">
        <v>0</v>
      </c>
      <c r="AJ215" s="71">
        <v>0</v>
      </c>
      <c r="AK215" s="71">
        <v>464858.25986561604</v>
      </c>
      <c r="AL215" s="71">
        <v>0</v>
      </c>
      <c r="AM215" s="71">
        <v>0</v>
      </c>
      <c r="AN215" s="71">
        <v>13577637.174357569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1575</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1575</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1575</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2296</v>
      </c>
      <c r="H6" s="77" t="s">
        <v>2297</v>
      </c>
      <c r="I6" s="77" t="s">
        <v>2396</v>
      </c>
      <c r="J6" s="77" t="s">
        <v>2397</v>
      </c>
      <c r="K6" s="1080">
        <v>11</v>
      </c>
      <c r="L6" s="1081">
        <v>29</v>
      </c>
      <c r="M6" s="1044"/>
      <c r="N6" s="988">
        <v>1</v>
      </c>
      <c r="O6" s="77" t="s">
        <v>1729</v>
      </c>
      <c r="P6" s="77" t="s">
        <v>1730</v>
      </c>
      <c r="Q6" s="77" t="s">
        <v>1501</v>
      </c>
      <c r="R6" s="16"/>
      <c r="S6" s="77">
        <v>1</v>
      </c>
      <c r="T6" s="77" t="s">
        <v>2296</v>
      </c>
      <c r="U6" s="77" t="s">
        <v>2297</v>
      </c>
      <c r="V6" s="77" t="s">
        <v>1501</v>
      </c>
      <c r="W6" s="16"/>
      <c r="X6" s="77">
        <v>1</v>
      </c>
      <c r="Y6" s="692" t="s">
        <v>1729</v>
      </c>
      <c r="Z6" s="77" t="s">
        <v>1730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1752</v>
      </c>
      <c r="P7" s="77" t="s">
        <v>1753</v>
      </c>
      <c r="Q7" s="77" t="s">
        <v>1501</v>
      </c>
      <c r="R7" s="16"/>
      <c r="S7" s="77">
        <v>2</v>
      </c>
      <c r="T7" s="76" t="s">
        <v>795</v>
      </c>
      <c r="U7" s="77" t="s">
        <v>1503</v>
      </c>
      <c r="V7" s="77" t="s">
        <v>1503</v>
      </c>
      <c r="W7" s="16"/>
      <c r="X7" s="77">
        <v>2</v>
      </c>
      <c r="Y7" s="692" t="s">
        <v>1752</v>
      </c>
      <c r="Z7" s="77" t="s">
        <v>1753</v>
      </c>
      <c r="AA7" s="77" t="s">
        <v>1501</v>
      </c>
      <c r="AB7" s="16"/>
      <c r="AC7" s="77">
        <v>2</v>
      </c>
      <c r="AD7" s="77" t="s">
        <v>1648</v>
      </c>
      <c r="AE7" s="77" t="s">
        <v>1649</v>
      </c>
      <c r="AF7" s="77" t="s">
        <v>1501</v>
      </c>
    </row>
    <row r="8" spans="1:32" ht="12">
      <c r="A8" s="16"/>
      <c r="B8" s="16"/>
      <c r="C8" s="16"/>
      <c r="D8" s="16"/>
      <c r="F8" s="16"/>
      <c r="G8" s="16"/>
      <c r="H8" s="16"/>
      <c r="I8" s="16"/>
      <c r="J8" s="16"/>
      <c r="K8" s="1044"/>
      <c r="L8" s="1044"/>
      <c r="M8" s="1044"/>
      <c r="N8" s="988">
        <v>3</v>
      </c>
      <c r="O8" s="77" t="s">
        <v>1775</v>
      </c>
      <c r="P8" s="77" t="s">
        <v>1776</v>
      </c>
      <c r="Q8" s="77" t="s">
        <v>1501</v>
      </c>
      <c r="R8" s="16"/>
      <c r="S8" s="16"/>
      <c r="T8" s="16"/>
      <c r="U8" s="16"/>
      <c r="V8" s="16"/>
      <c r="W8" s="16"/>
      <c r="X8" s="77">
        <v>3</v>
      </c>
      <c r="Y8" s="692" t="s">
        <v>1775</v>
      </c>
      <c r="Z8" s="77" t="s">
        <v>1776</v>
      </c>
      <c r="AA8" s="77" t="s">
        <v>1501</v>
      </c>
      <c r="AB8" s="16"/>
      <c r="AC8" s="77">
        <v>3</v>
      </c>
      <c r="AD8" s="77" t="s">
        <v>1688</v>
      </c>
      <c r="AE8" s="77" t="s">
        <v>1689</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1798</v>
      </c>
      <c r="P9" s="77" t="s">
        <v>1799</v>
      </c>
      <c r="Q9" s="77" t="s">
        <v>1501</v>
      </c>
      <c r="R9" s="16"/>
      <c r="S9" s="16"/>
      <c r="T9" s="16"/>
      <c r="U9" s="16"/>
      <c r="V9" s="16"/>
      <c r="W9" s="16"/>
      <c r="X9" s="77">
        <v>4</v>
      </c>
      <c r="Y9" s="692" t="s">
        <v>1798</v>
      </c>
      <c r="Z9" s="77" t="s">
        <v>1799</v>
      </c>
      <c r="AA9" s="77" t="s">
        <v>1501</v>
      </c>
      <c r="AB9" s="16"/>
      <c r="AC9" s="77">
        <v>4</v>
      </c>
      <c r="AD9" s="77" t="s">
        <v>1684</v>
      </c>
      <c r="AE9" s="77" t="s">
        <v>1685</v>
      </c>
      <c r="AF9" s="77" t="s">
        <v>1501</v>
      </c>
    </row>
    <row r="10" spans="1:32" ht="12">
      <c r="A10" s="16"/>
      <c r="B10" s="16"/>
      <c r="C10" s="16"/>
      <c r="D10" s="16"/>
      <c r="F10" s="75" t="s">
        <v>1501</v>
      </c>
      <c r="G10" s="76" t="s">
        <v>2296</v>
      </c>
      <c r="H10" s="77" t="s">
        <v>2297</v>
      </c>
      <c r="I10" s="77" t="s">
        <v>2396</v>
      </c>
      <c r="J10" s="77" t="s">
        <v>2397</v>
      </c>
      <c r="K10" s="1079">
        <v>11</v>
      </c>
      <c r="L10" s="1045">
        <v>29</v>
      </c>
      <c r="M10" s="1044"/>
      <c r="N10" s="988">
        <v>5</v>
      </c>
      <c r="O10" s="77" t="s">
        <v>1821</v>
      </c>
      <c r="P10" s="77" t="s">
        <v>1822</v>
      </c>
      <c r="Q10" s="77" t="s">
        <v>1501</v>
      </c>
      <c r="R10" s="16"/>
      <c r="S10" s="16"/>
      <c r="T10" s="16"/>
      <c r="U10" s="16"/>
      <c r="V10" s="16"/>
      <c r="W10" s="16"/>
      <c r="X10" s="77">
        <v>5</v>
      </c>
      <c r="Y10" s="692" t="s">
        <v>1821</v>
      </c>
      <c r="Z10" s="77" t="s">
        <v>1822</v>
      </c>
      <c r="AA10" s="77" t="s">
        <v>1501</v>
      </c>
      <c r="AB10" s="16"/>
      <c r="AC10" s="77">
        <v>5</v>
      </c>
      <c r="AD10" s="77" t="s">
        <v>1644</v>
      </c>
      <c r="AE10" s="77" t="s">
        <v>1645</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1844</v>
      </c>
      <c r="P11" s="77" t="s">
        <v>1845</v>
      </c>
      <c r="Q11" s="77" t="s">
        <v>1501</v>
      </c>
      <c r="R11" s="16"/>
      <c r="S11" s="16"/>
      <c r="T11" s="16"/>
      <c r="U11" s="16"/>
      <c r="V11" s="16"/>
      <c r="W11" s="16"/>
      <c r="X11" s="77">
        <v>6</v>
      </c>
      <c r="Y11" s="692" t="s">
        <v>1844</v>
      </c>
      <c r="Z11" s="77" t="s">
        <v>1845</v>
      </c>
      <c r="AA11" s="77" t="s">
        <v>1501</v>
      </c>
      <c r="AB11" s="16"/>
      <c r="AC11" s="77">
        <v>6</v>
      </c>
      <c r="AD11" s="77" t="s">
        <v>1704</v>
      </c>
      <c r="AE11" s="77" t="s">
        <v>1705</v>
      </c>
      <c r="AF11" s="77" t="s">
        <v>1501</v>
      </c>
    </row>
    <row r="12" spans="1:32" ht="12">
      <c r="A12" s="16"/>
      <c r="B12" s="16"/>
      <c r="C12" s="16"/>
      <c r="D12" s="16"/>
      <c r="F12" s="75" t="s">
        <v>1505</v>
      </c>
      <c r="G12" s="76" t="s">
        <v>2296</v>
      </c>
      <c r="H12" s="77"/>
      <c r="I12" s="77" t="s">
        <v>2296</v>
      </c>
      <c r="J12" s="77"/>
      <c r="K12" s="1079" t="s">
        <v>1544</v>
      </c>
      <c r="L12" s="1045"/>
      <c r="M12" s="1044"/>
      <c r="N12" s="988">
        <v>7</v>
      </c>
      <c r="O12" s="77" t="s">
        <v>1867</v>
      </c>
      <c r="P12" s="77" t="s">
        <v>1868</v>
      </c>
      <c r="Q12" s="77" t="s">
        <v>1501</v>
      </c>
      <c r="R12" s="16"/>
      <c r="S12" s="16"/>
      <c r="T12" s="16"/>
      <c r="U12" s="16"/>
      <c r="V12" s="16"/>
      <c r="W12" s="16"/>
      <c r="X12" s="77">
        <v>7</v>
      </c>
      <c r="Y12" s="692" t="s">
        <v>1867</v>
      </c>
      <c r="Z12" s="77" t="s">
        <v>1868</v>
      </c>
      <c r="AA12" s="77" t="s">
        <v>1501</v>
      </c>
      <c r="AB12" s="16"/>
      <c r="AC12" s="77">
        <v>7</v>
      </c>
      <c r="AD12" s="77" t="s">
        <v>1696</v>
      </c>
      <c r="AE12" s="77" t="s">
        <v>1697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1890</v>
      </c>
      <c r="P13" s="77" t="s">
        <v>1891</v>
      </c>
      <c r="Q13" s="77" t="s">
        <v>1501</v>
      </c>
      <c r="R13" s="16"/>
      <c r="S13" s="16"/>
      <c r="T13" s="16"/>
      <c r="U13" s="16"/>
      <c r="V13" s="16"/>
      <c r="W13" s="16"/>
      <c r="X13" s="77">
        <v>8</v>
      </c>
      <c r="Y13" s="692" t="s">
        <v>1890</v>
      </c>
      <c r="Z13" s="77" t="s">
        <v>1891</v>
      </c>
      <c r="AA13" s="77" t="s">
        <v>1501</v>
      </c>
      <c r="AB13" s="16"/>
      <c r="AC13" s="77">
        <v>8</v>
      </c>
      <c r="AD13" s="77" t="s">
        <v>1692</v>
      </c>
      <c r="AE13" s="77" t="s">
        <v>1693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1913</v>
      </c>
      <c r="P14" s="77" t="s">
        <v>1914</v>
      </c>
      <c r="Q14" s="77" t="s">
        <v>1501</v>
      </c>
      <c r="R14" s="16"/>
      <c r="S14" s="16"/>
      <c r="T14" s="16"/>
      <c r="U14" s="16"/>
      <c r="V14" s="16"/>
      <c r="W14" s="16"/>
      <c r="X14" s="77">
        <v>9</v>
      </c>
      <c r="Y14" s="692" t="s">
        <v>1913</v>
      </c>
      <c r="Z14" s="77" t="s">
        <v>1914</v>
      </c>
      <c r="AA14" s="77" t="s">
        <v>1501</v>
      </c>
      <c r="AB14" s="16"/>
      <c r="AC14" s="77">
        <v>9</v>
      </c>
      <c r="AD14" s="77" t="s">
        <v>2296</v>
      </c>
      <c r="AE14" s="77" t="s">
        <v>2297</v>
      </c>
      <c r="AF14" s="77" t="s">
        <v>1501</v>
      </c>
    </row>
    <row r="15" spans="1:32" ht="12">
      <c r="A15" s="16"/>
      <c r="B15" s="16"/>
      <c r="C15" s="16"/>
      <c r="D15" s="16"/>
      <c r="E15" s="16"/>
      <c r="F15" s="16"/>
      <c r="G15" s="16"/>
      <c r="H15" s="16"/>
      <c r="I15" s="16"/>
      <c r="J15" s="16"/>
      <c r="K15" s="1044"/>
      <c r="L15" s="1044"/>
      <c r="M15" s="1044"/>
      <c r="N15" s="988">
        <v>10</v>
      </c>
      <c r="O15" s="77" t="s">
        <v>1936</v>
      </c>
      <c r="P15" s="77" t="s">
        <v>1937</v>
      </c>
      <c r="Q15" s="77" t="s">
        <v>1501</v>
      </c>
      <c r="R15" s="16"/>
      <c r="S15" s="16"/>
      <c r="T15" s="16"/>
      <c r="U15" s="16"/>
      <c r="V15" s="16"/>
      <c r="W15" s="16"/>
      <c r="X15" s="77">
        <v>10</v>
      </c>
      <c r="Y15" s="692" t="s">
        <v>1936</v>
      </c>
      <c r="Z15" s="77" t="s">
        <v>1937</v>
      </c>
      <c r="AA15" s="77" t="s">
        <v>1501</v>
      </c>
      <c r="AB15" s="16"/>
      <c r="AC15" s="77">
        <v>10</v>
      </c>
      <c r="AD15" s="77" t="s">
        <v>2391</v>
      </c>
      <c r="AE15" s="77" t="s">
        <v>2392</v>
      </c>
      <c r="AF15" s="77" t="s">
        <v>1501</v>
      </c>
    </row>
    <row r="16" spans="1:32" ht="12">
      <c r="A16" s="16"/>
      <c r="B16" s="16"/>
      <c r="C16" s="16"/>
      <c r="D16" s="16"/>
      <c r="E16" s="16"/>
      <c r="F16" s="16"/>
      <c r="G16" s="16"/>
      <c r="H16" s="16"/>
      <c r="I16" s="16"/>
      <c r="J16" s="16"/>
      <c r="K16" s="1044"/>
      <c r="L16" s="1044"/>
      <c r="M16" s="1044"/>
      <c r="N16" s="988">
        <v>11</v>
      </c>
      <c r="O16" s="77" t="s">
        <v>1959</v>
      </c>
      <c r="P16" s="77" t="s">
        <v>1960</v>
      </c>
      <c r="Q16" s="77" t="s">
        <v>1501</v>
      </c>
      <c r="R16" s="16"/>
      <c r="S16" s="16"/>
      <c r="T16" s="16"/>
      <c r="U16" s="16"/>
      <c r="V16" s="16"/>
      <c r="W16" s="16"/>
      <c r="X16" s="77">
        <v>11</v>
      </c>
      <c r="Y16" s="692" t="s">
        <v>1959</v>
      </c>
      <c r="Z16" s="77" t="s">
        <v>1960</v>
      </c>
      <c r="AA16" s="77" t="s">
        <v>1501</v>
      </c>
      <c r="AB16" s="16"/>
      <c r="AC16" s="77">
        <v>11</v>
      </c>
      <c r="AD16" s="77" t="s">
        <v>1668</v>
      </c>
      <c r="AE16" s="77" t="s">
        <v>1669</v>
      </c>
      <c r="AF16" s="77" t="s">
        <v>1501</v>
      </c>
    </row>
    <row r="17" spans="1:32" ht="12">
      <c r="A17" s="16"/>
      <c r="B17" s="16"/>
      <c r="C17" s="16"/>
      <c r="D17" s="16"/>
      <c r="E17" s="16"/>
      <c r="F17" s="16"/>
      <c r="G17" s="16"/>
      <c r="H17" s="16"/>
      <c r="I17" s="16"/>
      <c r="J17" s="16"/>
      <c r="K17" s="1044"/>
      <c r="L17" s="1044"/>
      <c r="M17" s="1044"/>
      <c r="N17" s="988">
        <v>12</v>
      </c>
      <c r="O17" s="77" t="s">
        <v>1982</v>
      </c>
      <c r="P17" s="77" t="s">
        <v>1983</v>
      </c>
      <c r="Q17" s="77" t="s">
        <v>1501</v>
      </c>
      <c r="R17" s="16"/>
      <c r="S17" s="16"/>
      <c r="T17" s="16"/>
      <c r="U17" s="16"/>
      <c r="V17" s="16"/>
      <c r="W17" s="16"/>
      <c r="X17" s="77">
        <v>12</v>
      </c>
      <c r="Y17" s="692" t="s">
        <v>1982</v>
      </c>
      <c r="Z17" s="77" t="s">
        <v>1983</v>
      </c>
      <c r="AA17" s="77" t="s">
        <v>1501</v>
      </c>
      <c r="AB17" s="16"/>
      <c r="AC17" s="77">
        <v>12</v>
      </c>
      <c r="AD17" s="77" t="s">
        <v>1708</v>
      </c>
      <c r="AE17" s="77" t="s">
        <v>1709</v>
      </c>
      <c r="AF17" s="77" t="s">
        <v>1501</v>
      </c>
    </row>
    <row r="18" spans="1:32" ht="12">
      <c r="A18" s="16"/>
      <c r="B18" s="16"/>
      <c r="C18" s="16"/>
      <c r="D18" s="16"/>
      <c r="E18" s="16"/>
      <c r="F18" s="16"/>
      <c r="G18" s="16"/>
      <c r="H18" s="16"/>
      <c r="I18" s="16"/>
      <c r="J18" s="16"/>
      <c r="K18" s="1044"/>
      <c r="L18" s="1044"/>
      <c r="M18" s="1044"/>
      <c r="N18" s="988">
        <v>13</v>
      </c>
      <c r="O18" s="77" t="s">
        <v>2005</v>
      </c>
      <c r="P18" s="77" t="s">
        <v>2006</v>
      </c>
      <c r="Q18" s="77" t="s">
        <v>1501</v>
      </c>
      <c r="R18" s="16"/>
      <c r="S18" s="16"/>
      <c r="T18" s="16"/>
      <c r="U18" s="16"/>
      <c r="V18" s="16"/>
      <c r="W18" s="16"/>
      <c r="X18" s="77">
        <v>13</v>
      </c>
      <c r="Y18" s="692" t="s">
        <v>2005</v>
      </c>
      <c r="Z18" s="77" t="s">
        <v>2006</v>
      </c>
      <c r="AA18" s="77" t="s">
        <v>1501</v>
      </c>
      <c r="AB18" s="16"/>
      <c r="AC18" s="77">
        <v>13</v>
      </c>
      <c r="AD18" s="77" t="s">
        <v>1716</v>
      </c>
      <c r="AE18" s="77" t="s">
        <v>1717</v>
      </c>
      <c r="AF18" s="77" t="s">
        <v>1501</v>
      </c>
    </row>
    <row r="19" spans="1:32" ht="12">
      <c r="A19" s="16"/>
      <c r="B19" s="16"/>
      <c r="C19" s="16"/>
      <c r="D19" s="16"/>
      <c r="E19" s="16"/>
      <c r="F19" s="16"/>
      <c r="G19" s="16"/>
      <c r="H19" s="16"/>
      <c r="I19" s="16"/>
      <c r="J19" s="16"/>
      <c r="K19" s="1044"/>
      <c r="L19" s="1044"/>
      <c r="M19" s="1044"/>
      <c r="N19" s="988">
        <v>14</v>
      </c>
      <c r="O19" s="77" t="s">
        <v>2028</v>
      </c>
      <c r="P19" s="77" t="s">
        <v>2029</v>
      </c>
      <c r="Q19" s="77" t="s">
        <v>1501</v>
      </c>
      <c r="R19" s="16"/>
      <c r="S19" s="16"/>
      <c r="T19" s="16"/>
      <c r="U19" s="16"/>
      <c r="V19" s="16"/>
      <c r="W19" s="16"/>
      <c r="X19" s="77">
        <v>14</v>
      </c>
      <c r="Y19" s="692" t="s">
        <v>2028</v>
      </c>
      <c r="Z19" s="77" t="s">
        <v>2029</v>
      </c>
      <c r="AA19" s="77" t="s">
        <v>1501</v>
      </c>
      <c r="AB19" s="16"/>
      <c r="AC19" s="77">
        <v>14</v>
      </c>
      <c r="AD19" s="77" t="s">
        <v>1555</v>
      </c>
      <c r="AE19" s="77" t="s">
        <v>1556</v>
      </c>
      <c r="AF19" s="77" t="s">
        <v>1501</v>
      </c>
    </row>
    <row r="20" spans="1:32" ht="12">
      <c r="A20" s="16"/>
      <c r="B20" s="16"/>
      <c r="C20" s="16"/>
      <c r="D20" s="16"/>
      <c r="E20" s="16"/>
      <c r="F20" s="16"/>
      <c r="G20" s="16"/>
      <c r="H20" s="16"/>
      <c r="I20" s="16"/>
      <c r="J20" s="16"/>
      <c r="K20" s="1044"/>
      <c r="L20" s="1044"/>
      <c r="M20" s="1044"/>
      <c r="N20" s="988">
        <v>15</v>
      </c>
      <c r="O20" s="77" t="s">
        <v>1721</v>
      </c>
      <c r="P20" s="77" t="s">
        <v>1722</v>
      </c>
      <c r="Q20" s="77" t="s">
        <v>1501</v>
      </c>
      <c r="R20" s="16"/>
      <c r="S20" s="16"/>
      <c r="T20" s="16"/>
      <c r="U20" s="16"/>
      <c r="V20" s="16"/>
      <c r="W20" s="16"/>
      <c r="X20" s="77">
        <v>15</v>
      </c>
      <c r="Y20" s="692" t="s">
        <v>1721</v>
      </c>
      <c r="Z20" s="77" t="s">
        <v>1722</v>
      </c>
      <c r="AA20" s="77" t="s">
        <v>1501</v>
      </c>
      <c r="AB20" s="16"/>
      <c r="AC20" s="77">
        <v>15</v>
      </c>
      <c r="AD20" s="77" t="s">
        <v>1660</v>
      </c>
      <c r="AE20" s="77" t="s">
        <v>1661</v>
      </c>
      <c r="AF20" s="77" t="s">
        <v>1501</v>
      </c>
    </row>
    <row r="21" spans="1:32" ht="12">
      <c r="A21" s="16"/>
      <c r="B21" s="16"/>
      <c r="C21" s="16"/>
      <c r="D21" s="16"/>
      <c r="E21" s="16"/>
      <c r="F21" s="16"/>
      <c r="G21" s="16"/>
      <c r="H21" s="16"/>
      <c r="I21" s="16"/>
      <c r="J21" s="16"/>
      <c r="K21" s="1044"/>
      <c r="L21" s="1044"/>
      <c r="M21" s="1044"/>
      <c r="N21" s="988">
        <v>16</v>
      </c>
      <c r="O21" s="77" t="s">
        <v>2070</v>
      </c>
      <c r="P21" s="77" t="s">
        <v>2071</v>
      </c>
      <c r="Q21" s="77" t="s">
        <v>1501</v>
      </c>
      <c r="R21" s="16"/>
      <c r="S21" s="16"/>
      <c r="T21" s="16"/>
      <c r="U21" s="16"/>
      <c r="V21" s="16"/>
      <c r="W21" s="16"/>
      <c r="X21" s="77">
        <v>16</v>
      </c>
      <c r="Y21" s="692" t="s">
        <v>2070</v>
      </c>
      <c r="Z21" s="77" t="s">
        <v>2071</v>
      </c>
      <c r="AA21" s="77" t="s">
        <v>1501</v>
      </c>
      <c r="AB21" s="16"/>
      <c r="AC21" s="77">
        <v>16</v>
      </c>
      <c r="AD21" s="77" t="s">
        <v>1640</v>
      </c>
      <c r="AE21" s="77" t="s">
        <v>1641</v>
      </c>
      <c r="AF21" s="77" t="s">
        <v>1501</v>
      </c>
    </row>
    <row r="22" spans="1:32" ht="12">
      <c r="A22" s="16"/>
      <c r="B22" s="16"/>
      <c r="C22" s="16"/>
      <c r="D22" s="16"/>
      <c r="E22" s="16"/>
      <c r="F22" s="16"/>
      <c r="G22" s="16"/>
      <c r="H22" s="16"/>
      <c r="I22" s="16"/>
      <c r="J22" s="16"/>
      <c r="K22" s="1044"/>
      <c r="L22" s="1044"/>
      <c r="M22" s="1044"/>
      <c r="N22" s="988">
        <v>17</v>
      </c>
      <c r="O22" s="77" t="s">
        <v>1724</v>
      </c>
      <c r="P22" s="77" t="s">
        <v>1725</v>
      </c>
      <c r="Q22" s="77" t="s">
        <v>1501</v>
      </c>
      <c r="R22" s="16"/>
      <c r="S22" s="16"/>
      <c r="T22" s="16"/>
      <c r="U22" s="16"/>
      <c r="V22" s="16"/>
      <c r="W22" s="16"/>
      <c r="X22" s="77">
        <v>17</v>
      </c>
      <c r="Y22" s="692" t="s">
        <v>1724</v>
      </c>
      <c r="Z22" s="77" t="s">
        <v>1725</v>
      </c>
      <c r="AA22" s="77" t="s">
        <v>1501</v>
      </c>
      <c r="AB22" s="16"/>
      <c r="AC22" s="77">
        <v>17</v>
      </c>
      <c r="AD22" s="77" t="s">
        <v>1656</v>
      </c>
      <c r="AE22" s="77" t="s">
        <v>1657</v>
      </c>
      <c r="AF22" s="77" t="s">
        <v>1501</v>
      </c>
    </row>
    <row r="23" spans="1:32" ht="12">
      <c r="A23" s="16"/>
      <c r="B23" s="16"/>
      <c r="C23" s="16"/>
      <c r="D23" s="16"/>
      <c r="E23" s="16"/>
      <c r="F23" s="16"/>
      <c r="G23" s="16"/>
      <c r="H23" s="16"/>
      <c r="I23" s="16"/>
      <c r="J23" s="16"/>
      <c r="K23" s="1044"/>
      <c r="L23" s="1044"/>
      <c r="M23" s="1044"/>
      <c r="N23" s="988">
        <v>18</v>
      </c>
      <c r="O23" s="77" t="s">
        <v>2112</v>
      </c>
      <c r="P23" s="77" t="s">
        <v>2113</v>
      </c>
      <c r="Q23" s="77" t="s">
        <v>1501</v>
      </c>
      <c r="R23" s="16"/>
      <c r="S23" s="16"/>
      <c r="T23" s="16"/>
      <c r="U23" s="16"/>
      <c r="V23" s="16"/>
      <c r="W23" s="16"/>
      <c r="X23" s="77">
        <v>18</v>
      </c>
      <c r="Y23" s="692" t="s">
        <v>2112</v>
      </c>
      <c r="Z23" s="77" t="s">
        <v>2113</v>
      </c>
      <c r="AA23" s="77" t="s">
        <v>1501</v>
      </c>
      <c r="AB23" s="16"/>
      <c r="AC23" s="77">
        <v>18</v>
      </c>
      <c r="AD23" s="77" t="s">
        <v>2387</v>
      </c>
      <c r="AE23" s="77" t="s">
        <v>2388</v>
      </c>
      <c r="AF23" s="77" t="s">
        <v>1501</v>
      </c>
    </row>
    <row r="24" spans="1:32" ht="12">
      <c r="A24" s="16"/>
      <c r="B24" s="16"/>
      <c r="C24" s="16"/>
      <c r="D24" s="16"/>
      <c r="E24" s="16"/>
      <c r="F24" s="16"/>
      <c r="G24" s="16"/>
      <c r="H24" s="16"/>
      <c r="I24" s="16"/>
      <c r="J24" s="16"/>
      <c r="K24" s="1044"/>
      <c r="L24" s="1044"/>
      <c r="M24" s="1044"/>
      <c r="N24" s="988">
        <v>19</v>
      </c>
      <c r="O24" s="77" t="s">
        <v>2135</v>
      </c>
      <c r="P24" s="77" t="s">
        <v>2136</v>
      </c>
      <c r="Q24" s="77" t="s">
        <v>1501</v>
      </c>
      <c r="R24" s="16"/>
      <c r="S24" s="16"/>
      <c r="T24" s="16"/>
      <c r="U24" s="16"/>
      <c r="V24" s="16"/>
      <c r="W24" s="16"/>
      <c r="X24" s="77">
        <v>19</v>
      </c>
      <c r="Y24" s="692" t="s">
        <v>2135</v>
      </c>
      <c r="Z24" s="77" t="s">
        <v>2136</v>
      </c>
      <c r="AA24" s="77" t="s">
        <v>1501</v>
      </c>
      <c r="AB24" s="16"/>
      <c r="AC24" s="77">
        <v>19</v>
      </c>
      <c r="AD24" s="77" t="s">
        <v>1712</v>
      </c>
      <c r="AE24" s="77" t="s">
        <v>1713</v>
      </c>
      <c r="AF24" s="77" t="s">
        <v>1501</v>
      </c>
    </row>
    <row r="25" spans="1:32" ht="12">
      <c r="A25" s="16"/>
      <c r="B25" s="16"/>
      <c r="C25" s="16"/>
      <c r="D25" s="16"/>
      <c r="E25" s="16"/>
      <c r="F25" s="16"/>
      <c r="G25" s="16"/>
      <c r="H25" s="16"/>
      <c r="I25" s="16"/>
      <c r="J25" s="16"/>
      <c r="K25" s="1044"/>
      <c r="L25" s="1044"/>
      <c r="M25" s="1044"/>
      <c r="N25" s="988">
        <v>20</v>
      </c>
      <c r="O25" s="77" t="s">
        <v>2158</v>
      </c>
      <c r="P25" s="77" t="s">
        <v>2159</v>
      </c>
      <c r="Q25" s="77" t="s">
        <v>1501</v>
      </c>
      <c r="R25" s="16"/>
      <c r="S25" s="16"/>
      <c r="T25" s="16"/>
      <c r="U25" s="16"/>
      <c r="V25" s="16"/>
      <c r="W25" s="16"/>
      <c r="X25" s="77">
        <v>20</v>
      </c>
      <c r="Y25" s="692" t="s">
        <v>2158</v>
      </c>
      <c r="Z25" s="77" t="s">
        <v>2159</v>
      </c>
      <c r="AA25" s="77" t="s">
        <v>1501</v>
      </c>
      <c r="AB25" s="16"/>
      <c r="AC25" s="77">
        <v>20</v>
      </c>
      <c r="AD25" s="77" t="s">
        <v>1636</v>
      </c>
      <c r="AE25" s="77" t="s">
        <v>1637</v>
      </c>
      <c r="AF25" s="77" t="s">
        <v>1501</v>
      </c>
    </row>
    <row r="26" spans="1:32" ht="12">
      <c r="A26" s="16"/>
      <c r="B26" s="16"/>
      <c r="C26" s="16"/>
      <c r="D26" s="16"/>
      <c r="E26" s="16"/>
      <c r="F26" s="16"/>
      <c r="G26" s="16"/>
      <c r="H26" s="16"/>
      <c r="I26" s="16"/>
      <c r="J26" s="16"/>
      <c r="K26" s="1044"/>
      <c r="L26" s="1044"/>
      <c r="M26" s="1044"/>
      <c r="N26" s="988">
        <v>21</v>
      </c>
      <c r="O26" s="77" t="s">
        <v>2181</v>
      </c>
      <c r="P26" s="77" t="s">
        <v>2182</v>
      </c>
      <c r="Q26" s="77" t="s">
        <v>1501</v>
      </c>
      <c r="R26" s="16"/>
      <c r="S26" s="16"/>
      <c r="T26" s="16"/>
      <c r="U26" s="16"/>
      <c r="V26" s="16"/>
      <c r="W26" s="16"/>
      <c r="X26" s="77">
        <v>21</v>
      </c>
      <c r="Y26" s="692" t="s">
        <v>2181</v>
      </c>
      <c r="Z26" s="77" t="s">
        <v>2182</v>
      </c>
      <c r="AA26" s="77" t="s">
        <v>1501</v>
      </c>
      <c r="AB26" s="16"/>
      <c r="AC26" s="77">
        <v>21</v>
      </c>
      <c r="AD26" s="77" t="s">
        <v>1632</v>
      </c>
      <c r="AE26" s="77" t="s">
        <v>1633</v>
      </c>
      <c r="AF26" s="77" t="s">
        <v>1501</v>
      </c>
    </row>
    <row r="27" spans="1:32" ht="12">
      <c r="A27" s="16"/>
      <c r="B27" s="16"/>
      <c r="C27" s="16"/>
      <c r="D27" s="16"/>
      <c r="E27" s="16"/>
      <c r="F27" s="16"/>
      <c r="G27" s="16"/>
      <c r="H27" s="16"/>
      <c r="I27" s="16"/>
      <c r="J27" s="16"/>
      <c r="K27" s="1044"/>
      <c r="L27" s="1044"/>
      <c r="M27" s="1044"/>
      <c r="N27" s="988">
        <v>22</v>
      </c>
      <c r="O27" s="77" t="s">
        <v>2204</v>
      </c>
      <c r="P27" s="77" t="s">
        <v>2205</v>
      </c>
      <c r="Q27" s="77" t="s">
        <v>1501</v>
      </c>
      <c r="R27" s="16"/>
      <c r="S27" s="16"/>
      <c r="T27" s="16"/>
      <c r="U27" s="16"/>
      <c r="V27" s="16"/>
      <c r="W27" s="16"/>
      <c r="X27" s="77">
        <v>22</v>
      </c>
      <c r="Y27" s="692" t="s">
        <v>2204</v>
      </c>
      <c r="Z27" s="77" t="s">
        <v>2205</v>
      </c>
      <c r="AA27" s="77" t="s">
        <v>1501</v>
      </c>
      <c r="AB27" s="16"/>
      <c r="AC27" s="77">
        <v>22</v>
      </c>
      <c r="AD27" s="77" t="s">
        <v>1664</v>
      </c>
      <c r="AE27" s="77" t="s">
        <v>1665</v>
      </c>
      <c r="AF27" s="77" t="s">
        <v>1501</v>
      </c>
    </row>
    <row r="28" spans="1:32" ht="12">
      <c r="A28" s="16"/>
      <c r="B28" s="16"/>
      <c r="C28" s="16"/>
      <c r="D28" s="16"/>
      <c r="E28" s="16"/>
      <c r="F28" s="16"/>
      <c r="G28" s="16"/>
      <c r="H28" s="16"/>
      <c r="I28" s="16"/>
      <c r="J28" s="16"/>
      <c r="K28" s="1044"/>
      <c r="L28" s="1044"/>
      <c r="M28" s="1044"/>
      <c r="N28" s="988">
        <v>23</v>
      </c>
      <c r="O28" s="77" t="s">
        <v>2227</v>
      </c>
      <c r="P28" s="77" t="s">
        <v>2228</v>
      </c>
      <c r="Q28" s="77" t="s">
        <v>1501</v>
      </c>
      <c r="R28" s="16"/>
      <c r="S28" s="16"/>
      <c r="T28" s="16"/>
      <c r="U28" s="16"/>
      <c r="V28" s="16"/>
      <c r="W28" s="16"/>
      <c r="X28" s="77">
        <v>23</v>
      </c>
      <c r="Y28" s="692" t="s">
        <v>2227</v>
      </c>
      <c r="Z28" s="77" t="s">
        <v>2228</v>
      </c>
      <c r="AA28" s="77" t="s">
        <v>1501</v>
      </c>
      <c r="AB28" s="16"/>
      <c r="AC28" s="77">
        <v>23</v>
      </c>
      <c r="AD28" s="77" t="s">
        <v>1700</v>
      </c>
      <c r="AE28" s="77" t="s">
        <v>1701</v>
      </c>
      <c r="AF28" s="77" t="s">
        <v>1501</v>
      </c>
    </row>
    <row r="29" spans="1:32" ht="12">
      <c r="A29" s="16"/>
      <c r="B29" s="16"/>
      <c r="C29" s="16"/>
      <c r="D29" s="16"/>
      <c r="E29" s="16"/>
      <c r="F29" s="16"/>
      <c r="G29" s="16"/>
      <c r="H29" s="16"/>
      <c r="I29" s="16"/>
      <c r="J29" s="16"/>
      <c r="K29" s="1044"/>
      <c r="L29" s="1044"/>
      <c r="M29" s="1044"/>
      <c r="N29" s="988">
        <v>24</v>
      </c>
      <c r="O29" s="77" t="s">
        <v>2250</v>
      </c>
      <c r="P29" s="77" t="s">
        <v>2251</v>
      </c>
      <c r="Q29" s="77" t="s">
        <v>1501</v>
      </c>
      <c r="R29" s="16"/>
      <c r="S29" s="16"/>
      <c r="T29" s="16"/>
      <c r="U29" s="16"/>
      <c r="V29" s="16"/>
      <c r="W29" s="16"/>
      <c r="X29" s="77">
        <v>24</v>
      </c>
      <c r="Y29" s="692" t="s">
        <v>2250</v>
      </c>
      <c r="Z29" s="77" t="s">
        <v>2251</v>
      </c>
      <c r="AA29" s="77" t="s">
        <v>1501</v>
      </c>
      <c r="AB29" s="16"/>
      <c r="AC29" s="77">
        <v>24</v>
      </c>
      <c r="AD29" s="77" t="s">
        <v>1676</v>
      </c>
      <c r="AE29" s="77" t="s">
        <v>1677</v>
      </c>
      <c r="AF29" s="77" t="s">
        <v>1501</v>
      </c>
    </row>
    <row r="30" spans="1:32" ht="12">
      <c r="A30" s="16"/>
      <c r="B30" s="16"/>
      <c r="C30" s="16"/>
      <c r="D30" s="16"/>
      <c r="E30" s="16"/>
      <c r="F30" s="16"/>
      <c r="G30" s="16"/>
      <c r="H30" s="16"/>
      <c r="I30" s="16"/>
      <c r="J30" s="16"/>
      <c r="K30" s="1044"/>
      <c r="L30" s="1044"/>
      <c r="M30" s="1044"/>
      <c r="N30" s="988">
        <v>25</v>
      </c>
      <c r="O30" s="77" t="s">
        <v>2273</v>
      </c>
      <c r="P30" s="77" t="s">
        <v>2274</v>
      </c>
      <c r="Q30" s="77" t="s">
        <v>1501</v>
      </c>
      <c r="R30" s="16"/>
      <c r="S30" s="16"/>
      <c r="T30" s="16"/>
      <c r="U30" s="16"/>
      <c r="V30" s="16"/>
      <c r="W30" s="16"/>
      <c r="X30" s="77">
        <v>25</v>
      </c>
      <c r="Y30" s="692" t="s">
        <v>2273</v>
      </c>
      <c r="Z30" s="77" t="s">
        <v>2274</v>
      </c>
      <c r="AA30" s="77" t="s">
        <v>1501</v>
      </c>
      <c r="AB30" s="16"/>
      <c r="AC30" s="77">
        <v>25</v>
      </c>
      <c r="AD30" s="77" t="s">
        <v>1672</v>
      </c>
      <c r="AE30" s="77" t="s">
        <v>1673</v>
      </c>
      <c r="AF30" s="77" t="s">
        <v>1501</v>
      </c>
    </row>
    <row r="31" spans="1:32" ht="12">
      <c r="A31" s="16"/>
      <c r="B31" s="16"/>
      <c r="C31" s="16"/>
      <c r="D31" s="16"/>
      <c r="E31" s="16"/>
      <c r="F31" s="16"/>
      <c r="G31" s="16"/>
      <c r="H31" s="16"/>
      <c r="I31" s="16"/>
      <c r="J31" s="16"/>
      <c r="K31" s="1044"/>
      <c r="L31" s="1044"/>
      <c r="M31" s="1044"/>
      <c r="N31" s="988">
        <v>26</v>
      </c>
      <c r="O31" s="77" t="s">
        <v>2296</v>
      </c>
      <c r="P31" s="77" t="s">
        <v>2297</v>
      </c>
      <c r="Q31" s="77" t="s">
        <v>1501</v>
      </c>
      <c r="R31" s="16"/>
      <c r="S31" s="16"/>
      <c r="T31" s="16"/>
      <c r="U31" s="16"/>
      <c r="V31" s="16"/>
      <c r="W31" s="16"/>
      <c r="X31" s="77">
        <v>26</v>
      </c>
      <c r="Y31" s="692" t="s">
        <v>2296</v>
      </c>
      <c r="Z31" s="77" t="s">
        <v>2297</v>
      </c>
      <c r="AA31" s="77" t="s">
        <v>1501</v>
      </c>
      <c r="AB31" s="16"/>
      <c r="AC31" s="77">
        <v>26</v>
      </c>
      <c r="AD31" s="77" t="s">
        <v>1652</v>
      </c>
      <c r="AE31" s="77" t="s">
        <v>1653</v>
      </c>
      <c r="AF31" s="77" t="s">
        <v>1501</v>
      </c>
    </row>
    <row r="32" spans="1:32" ht="12">
      <c r="A32" s="16"/>
      <c r="B32" s="16"/>
      <c r="C32" s="16"/>
      <c r="D32" s="16"/>
      <c r="E32" s="16"/>
      <c r="F32" s="16"/>
      <c r="G32" s="16"/>
      <c r="H32" s="16"/>
      <c r="I32" s="16"/>
      <c r="J32" s="16"/>
      <c r="K32" s="1044"/>
      <c r="L32" s="1044"/>
      <c r="M32" s="1044"/>
      <c r="N32" s="988">
        <v>27</v>
      </c>
      <c r="O32" s="77" t="s">
        <v>2319</v>
      </c>
      <c r="P32" s="77" t="s">
        <v>2320</v>
      </c>
      <c r="Q32" s="77" t="s">
        <v>1501</v>
      </c>
      <c r="R32" s="16"/>
      <c r="S32" s="16"/>
      <c r="T32" s="16"/>
      <c r="U32" s="16"/>
      <c r="V32" s="16"/>
      <c r="W32" s="16"/>
      <c r="X32" s="77">
        <v>27</v>
      </c>
      <c r="Y32" s="692" t="s">
        <v>2319</v>
      </c>
      <c r="Z32" s="77" t="s">
        <v>2320</v>
      </c>
      <c r="AA32" s="77" t="s">
        <v>1501</v>
      </c>
      <c r="AB32" s="16"/>
      <c r="AC32" s="77">
        <v>27</v>
      </c>
      <c r="AD32" s="77" t="s">
        <v>1680</v>
      </c>
      <c r="AE32" s="77" t="s">
        <v>1681</v>
      </c>
      <c r="AF32" s="77" t="s">
        <v>1501</v>
      </c>
    </row>
    <row r="33" spans="1:32" ht="12">
      <c r="A33" s="16"/>
      <c r="B33" s="16"/>
      <c r="C33" s="16"/>
      <c r="D33" s="16"/>
      <c r="E33" s="16"/>
      <c r="F33" s="16"/>
      <c r="G33" s="16"/>
      <c r="H33" s="16"/>
      <c r="I33" s="16"/>
      <c r="J33" s="16"/>
      <c r="K33" s="1044"/>
      <c r="L33" s="1044"/>
      <c r="M33" s="1044"/>
      <c r="N33" s="988">
        <v>28</v>
      </c>
      <c r="O33" s="77" t="s">
        <v>2342</v>
      </c>
      <c r="P33" s="77" t="s">
        <v>2343</v>
      </c>
      <c r="Q33" s="77" t="s">
        <v>1501</v>
      </c>
      <c r="R33" s="16"/>
      <c r="S33" s="16"/>
      <c r="T33" s="16"/>
      <c r="U33" s="16"/>
      <c r="V33" s="16"/>
      <c r="W33" s="16"/>
      <c r="X33" s="77">
        <v>28</v>
      </c>
      <c r="Y33" s="692" t="s">
        <v>2342</v>
      </c>
      <c r="Z33" s="77" t="s">
        <v>2343</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2365</v>
      </c>
      <c r="P34" s="77" t="s">
        <v>2366</v>
      </c>
      <c r="Q34" s="77" t="s">
        <v>1501</v>
      </c>
      <c r="R34" s="16"/>
      <c r="S34" s="16"/>
      <c r="T34" s="16"/>
      <c r="U34" s="16"/>
      <c r="V34" s="16"/>
      <c r="W34" s="16"/>
      <c r="X34" s="77">
        <v>29</v>
      </c>
      <c r="Y34" s="692" t="s">
        <v>2365</v>
      </c>
      <c r="Z34" s="77" t="s">
        <v>2366</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2396</v>
      </c>
      <c r="P36" s="77" t="s">
        <v>2397</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26</v>
      </c>
      <c r="I4" s="70" t="str">
        <f>HLOOKUP(I3,比較地域マスタ!$E$5:$L$6,2,0)</f>
        <v>京都府</v>
      </c>
      <c r="J4" s="70" t="str">
        <f>HLOOKUP(J3,比較地域マスタ!$E$5:$L$6,2,0)</f>
        <v>亀岡市</v>
      </c>
      <c r="K4" s="70" t="str">
        <f>HLOOKUP(K3,比較地域マスタ!$E$5:$L$6,2,0)</f>
        <v>26206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亀岡市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119.56781674576341</v>
      </c>
      <c r="BB5" s="29"/>
      <c r="BC5" s="17"/>
      <c r="BD5" s="1005">
        <f>SUM(BC6:BC8)</f>
        <v>94.064184732901694</v>
      </c>
      <c r="BE5" s="29"/>
      <c r="BF5" s="17"/>
      <c r="BG5" s="1005">
        <f>AK35</f>
        <v>60.308703241033506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105.34797671047789</v>
      </c>
      <c r="BA6" s="17"/>
      <c r="BB6" s="29"/>
      <c r="BC6" s="1005">
        <f>O32</f>
        <v>81.656258006552221</v>
      </c>
      <c r="BD6" s="17"/>
      <c r="BE6" s="29"/>
      <c r="BF6" s="1005">
        <f>AK36</f>
        <v>45.482651226266697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4.9401718988378116</v>
      </c>
      <c r="BA7" s="17"/>
      <c r="BB7" s="29"/>
      <c r="BC7" s="1005">
        <f>O33</f>
        <v>3.932458643945214</v>
      </c>
      <c r="BD7" s="17"/>
      <c r="BE7" s="29"/>
      <c r="BF7" s="1005">
        <f t="shared" ref="BF7:BF8" si="0">AK37</f>
        <v>3.505889431827848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9.2796681364476967</v>
      </c>
      <c r="BA8" s="17"/>
      <c r="BB8" s="29"/>
      <c r="BC8" s="1005">
        <f>O34</f>
        <v>8.4754680824042605</v>
      </c>
      <c r="BD8" s="17"/>
      <c r="BE8" s="29"/>
      <c r="BF8" s="1005">
        <f t="shared" si="0"/>
        <v>11.320162582938961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490.27902288053764</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88.25954865256746</v>
      </c>
      <c r="BA9" s="1005">
        <f>AZ9</f>
        <v>88.25954865256746</v>
      </c>
      <c r="BB9" s="29"/>
      <c r="BC9" s="1005">
        <f>O35</f>
        <v>110.5298622780884</v>
      </c>
      <c r="BD9" s="1005">
        <f>BC9</f>
        <v>110.5298622780884</v>
      </c>
      <c r="BE9" s="29"/>
      <c r="BF9" s="1005">
        <f>AK39</f>
        <v>79.971660088275939</v>
      </c>
      <c r="BG9" s="1005">
        <f>AK39</f>
        <v>79.971660088275939</v>
      </c>
      <c r="BH9" s="29"/>
    </row>
    <row r="10" spans="1:62" ht="17.100000000000001" customHeight="1" thickBot="1">
      <c r="B10" s="323"/>
      <c r="C10" s="324"/>
      <c r="D10" s="326"/>
      <c r="E10" s="326"/>
      <c r="F10" s="326"/>
      <c r="G10" s="325"/>
      <c r="H10" s="325"/>
      <c r="I10" s="326"/>
      <c r="J10" s="327"/>
      <c r="K10" s="334"/>
      <c r="L10" s="246" t="s">
        <v>114</v>
      </c>
      <c r="M10" s="246"/>
      <c r="N10" s="563"/>
      <c r="O10" s="906">
        <f>SUM(O11:O13)</f>
        <v>119.56781674576341</v>
      </c>
      <c r="P10" s="453">
        <f t="shared" ref="P10:P22" si="1">O10/$O$9</f>
        <v>0.24387708053113571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99.423838212751349</v>
      </c>
      <c r="BA10" s="1005">
        <f>AZ10</f>
        <v>99.423838212751349</v>
      </c>
      <c r="BB10" s="29"/>
      <c r="BC10" s="1005">
        <f>O36</f>
        <v>133.38349778604351</v>
      </c>
      <c r="BD10" s="1005">
        <f>BC10</f>
        <v>133.38349778604351</v>
      </c>
      <c r="BE10" s="29"/>
      <c r="BF10" s="1005">
        <f>AK40</f>
        <v>94.377666408829569</v>
      </c>
      <c r="BG10" s="1005">
        <f>AK40</f>
        <v>94.377666408829569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105.34797671047789</v>
      </c>
      <c r="P11" s="454">
        <f t="shared" si="1"/>
        <v>0.21487351445616956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176.53384848545539</v>
      </c>
      <c r="BB11" s="29"/>
      <c r="BC11" s="1005"/>
      <c r="BD11" s="1005">
        <f>SUM(BC12:BC14)</f>
        <v>160.1593873931505</v>
      </c>
      <c r="BE11" s="29"/>
      <c r="BF11" s="17"/>
      <c r="BG11" s="1005">
        <f>AK41</f>
        <v>134.43478776663048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4.9401718988378116</v>
      </c>
      <c r="P12" s="454">
        <f t="shared" si="1"/>
        <v>1.0076245705583744E-2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170.97492919621976</v>
      </c>
      <c r="BA12" s="17"/>
      <c r="BB12" s="29"/>
      <c r="BC12" s="1005">
        <f>O38</f>
        <v>153.03376399605381</v>
      </c>
      <c r="BD12" s="17"/>
      <c r="BE12" s="29"/>
      <c r="BF12" s="1005">
        <f>AK42</f>
        <v>129.30781318268851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9.2796681364476967</v>
      </c>
      <c r="P13" s="454">
        <f t="shared" si="1"/>
        <v>1.8927320369382394E-2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5.5589192892356296</v>
      </c>
      <c r="BA13" s="17"/>
      <c r="BB13" s="29"/>
      <c r="BC13" s="1005">
        <f>O41</f>
        <v>7.1256233970966996</v>
      </c>
      <c r="BD13" s="17"/>
      <c r="BE13" s="29"/>
      <c r="BF13" s="1005">
        <f>AK45</f>
        <v>5.1269745839419683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88.25954865256746</v>
      </c>
      <c r="P14" s="453">
        <f t="shared" si="1"/>
        <v>0.18001901883139096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99.423838212751349</v>
      </c>
      <c r="P15" s="453">
        <f t="shared" si="1"/>
        <v>0.20279031647857623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6.4939707840000009</v>
      </c>
      <c r="BA15" s="1005">
        <f>AZ15</f>
        <v>6.4939707840000009</v>
      </c>
      <c r="BB15" s="29"/>
      <c r="BC15" s="1005">
        <f>O43</f>
        <v>10.464624537120001</v>
      </c>
      <c r="BD15" s="1005">
        <f>BC15</f>
        <v>10.464624537120001</v>
      </c>
      <c r="BE15" s="29"/>
      <c r="BF15" s="1005">
        <f>AK47</f>
        <v>9.2166270033599993</v>
      </c>
      <c r="BG15" s="1005">
        <f>AK47</f>
        <v>9.2166270033599993</v>
      </c>
      <c r="BH15" s="29"/>
    </row>
    <row r="16" spans="1:62" ht="17.100000000000001" customHeight="1" thickBot="1">
      <c r="B16" s="323"/>
      <c r="C16" s="324"/>
      <c r="D16" s="326"/>
      <c r="E16" s="326"/>
      <c r="F16" s="326"/>
      <c r="G16" s="325"/>
      <c r="H16" s="325"/>
      <c r="I16" s="326"/>
      <c r="J16" s="327"/>
      <c r="K16" s="335"/>
      <c r="L16" s="246" t="s">
        <v>128</v>
      </c>
      <c r="M16" s="344"/>
      <c r="N16" s="345"/>
      <c r="O16" s="906">
        <f>SUM(O18:O21)</f>
        <v>176.53384848545539</v>
      </c>
      <c r="P16" s="453">
        <f t="shared" si="1"/>
        <v>0.36006812497966079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170.97492919621976</v>
      </c>
      <c r="P17" s="454">
        <f t="shared" si="1"/>
        <v>0.34872984814175878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97.983878377103025</v>
      </c>
      <c r="P18" s="454">
        <f t="shared" si="1"/>
        <v>0.19985329537743241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72.991050819116722</v>
      </c>
      <c r="P19" s="454">
        <f t="shared" si="1"/>
        <v>0.14887655276432635</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5.5589192892356296</v>
      </c>
      <c r="P20" s="454">
        <f t="shared" si="1"/>
        <v>1.1338276837902009E-2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6.4939707840000009</v>
      </c>
      <c r="P22" s="612">
        <f t="shared" si="1"/>
        <v>1.3245459179236259E-2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77.054270751877212</v>
      </c>
      <c r="AZ22" s="1005">
        <f t="shared" si="3"/>
        <v>94.91674978845333</v>
      </c>
      <c r="BA22" s="1005">
        <f t="shared" si="3"/>
        <v>86.347981502413504</v>
      </c>
      <c r="BB22" s="1005">
        <f t="shared" si="3"/>
        <v>94.765780076233199</v>
      </c>
      <c r="BC22" s="1005">
        <f t="shared" si="3"/>
        <v>94.064184732901694</v>
      </c>
      <c r="BD22" s="1005">
        <f t="shared" si="3"/>
        <v>89.300830954531747</v>
      </c>
      <c r="BE22" s="1005">
        <f t="shared" si="3"/>
        <v>82.376305225617671</v>
      </c>
      <c r="BF22" s="1005">
        <f t="shared" si="3"/>
        <v>88.01412940232224</v>
      </c>
      <c r="BG22" s="1005">
        <f t="shared" si="3"/>
        <v>74.461664381783038</v>
      </c>
      <c r="BH22" s="1005">
        <f t="shared" si="3"/>
        <v>70.750419424396668</v>
      </c>
      <c r="BI22" s="1005">
        <f t="shared" si="3"/>
        <v>68.514374280074037</v>
      </c>
      <c r="BJ22" s="1005">
        <f t="shared" si="3"/>
        <v>66.545953112236646</v>
      </c>
      <c r="BK22" s="1005">
        <f t="shared" si="3"/>
        <v>60.428760552653898</v>
      </c>
      <c r="BL22" s="1005">
        <f t="shared" si="3"/>
        <v>60.308703241033506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72.270844870438026</v>
      </c>
      <c r="AZ23" s="1005">
        <f t="shared" ref="AZ23:BL23" si="4">Y39</f>
        <v>79.39200833845824</v>
      </c>
      <c r="BA23" s="1005">
        <f t="shared" si="4"/>
        <v>104.7895407514338</v>
      </c>
      <c r="BB23" s="1005">
        <f t="shared" si="4"/>
        <v>115.97978615115839</v>
      </c>
      <c r="BC23" s="1005">
        <f t="shared" si="4"/>
        <v>110.5298622780884</v>
      </c>
      <c r="BD23" s="1005">
        <f t="shared" si="4"/>
        <v>113.1545363148375</v>
      </c>
      <c r="BE23" s="1005">
        <f t="shared" si="4"/>
        <v>103.0421318492516</v>
      </c>
      <c r="BF23" s="1005">
        <f t="shared" si="4"/>
        <v>100.70295897363914</v>
      </c>
      <c r="BG23" s="1005">
        <f t="shared" si="4"/>
        <v>87.989557690410862</v>
      </c>
      <c r="BH23" s="1005">
        <f t="shared" si="4"/>
        <v>78.347991200669682</v>
      </c>
      <c r="BI23" s="1005">
        <f t="shared" si="4"/>
        <v>72.475821972777624</v>
      </c>
      <c r="BJ23" s="1005">
        <f t="shared" si="4"/>
        <v>73.844409934261947</v>
      </c>
      <c r="BK23" s="1005">
        <f t="shared" si="4"/>
        <v>69.393425700296859</v>
      </c>
      <c r="BL23" s="1005">
        <f t="shared" si="4"/>
        <v>79.971660088275939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95.145357609048673</v>
      </c>
      <c r="AZ24" s="1005">
        <f t="shared" ref="AZ24:BL24" si="5">Y40</f>
        <v>97.419550805192202</v>
      </c>
      <c r="BA24" s="1005">
        <f t="shared" si="5"/>
        <v>116.6635121715605</v>
      </c>
      <c r="BB24" s="1005">
        <f t="shared" si="5"/>
        <v>136.90298796067029</v>
      </c>
      <c r="BC24" s="1005">
        <f t="shared" si="5"/>
        <v>133.38349778604351</v>
      </c>
      <c r="BD24" s="1005">
        <f t="shared" si="5"/>
        <v>127.14888545000581</v>
      </c>
      <c r="BE24" s="1005">
        <f t="shared" si="5"/>
        <v>121.0732882129635</v>
      </c>
      <c r="BF24" s="1005">
        <f t="shared" si="5"/>
        <v>120.01219454308774</v>
      </c>
      <c r="BG24" s="1005">
        <f t="shared" si="5"/>
        <v>109.39835985257454</v>
      </c>
      <c r="BH24" s="1005">
        <f t="shared" si="5"/>
        <v>85.867151751741986</v>
      </c>
      <c r="BI24" s="1005">
        <f t="shared" si="5"/>
        <v>84.572776759967113</v>
      </c>
      <c r="BJ24" s="1005">
        <f t="shared" si="5"/>
        <v>96.85122941692677</v>
      </c>
      <c r="BK24" s="1005">
        <f t="shared" si="5"/>
        <v>86.456263097815594</v>
      </c>
      <c r="BL24" s="1005">
        <f t="shared" si="5"/>
        <v>94.377666408829569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164.57814472465398</v>
      </c>
      <c r="AZ25" s="1005">
        <f t="shared" ref="AZ25:BL25" si="6">Y41</f>
        <v>164.53737429428037</v>
      </c>
      <c r="BA25" s="1005">
        <f t="shared" si="6"/>
        <v>162.56400922842104</v>
      </c>
      <c r="BB25" s="1005">
        <f t="shared" si="6"/>
        <v>162.672975787788</v>
      </c>
      <c r="BC25" s="1005">
        <f t="shared" si="6"/>
        <v>160.1593873931505</v>
      </c>
      <c r="BD25" s="1005">
        <f t="shared" si="6"/>
        <v>157.20906409512256</v>
      </c>
      <c r="BE25" s="1005">
        <f t="shared" si="6"/>
        <v>155.31671785461563</v>
      </c>
      <c r="BF25" s="1005">
        <f t="shared" si="6"/>
        <v>151.58271780015667</v>
      </c>
      <c r="BG25" s="1005">
        <f t="shared" si="6"/>
        <v>149.34319380403844</v>
      </c>
      <c r="BH25" s="1005">
        <f t="shared" si="6"/>
        <v>147.30174600512964</v>
      </c>
      <c r="BI25" s="1005">
        <f t="shared" si="6"/>
        <v>144.01509574568621</v>
      </c>
      <c r="BJ25" s="1005">
        <f t="shared" si="6"/>
        <v>130.74371219051636</v>
      </c>
      <c r="BK25" s="1005">
        <f t="shared" si="6"/>
        <v>131.93183912719982</v>
      </c>
      <c r="BL25" s="1005">
        <f t="shared" si="6"/>
        <v>134.43478776663048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11.304576261999999</v>
      </c>
      <c r="AZ26" s="1005">
        <f t="shared" si="7"/>
        <v>11.9623169449</v>
      </c>
      <c r="BA26" s="1005">
        <f t="shared" si="7"/>
        <v>10.8371187105</v>
      </c>
      <c r="BB26" s="1005">
        <f t="shared" si="7"/>
        <v>12.970822553910001</v>
      </c>
      <c r="BC26" s="1005">
        <f t="shared" si="7"/>
        <v>10.464624537120001</v>
      </c>
      <c r="BD26" s="1005">
        <f t="shared" si="7"/>
        <v>10.785505020800001</v>
      </c>
      <c r="BE26" s="1005">
        <f t="shared" si="7"/>
        <v>8.8732443883799998</v>
      </c>
      <c r="BF26" s="1005">
        <f t="shared" si="7"/>
        <v>8.7259779599999998</v>
      </c>
      <c r="BG26" s="1005">
        <f t="shared" si="7"/>
        <v>8.2444570354500009</v>
      </c>
      <c r="BH26" s="1005">
        <f t="shared" si="7"/>
        <v>9.1172823692799998</v>
      </c>
      <c r="BI26" s="1005">
        <f t="shared" si="7"/>
        <v>9.3473454262499995</v>
      </c>
      <c r="BJ26" s="1005">
        <f t="shared" si="7"/>
        <v>11.77709585605529</v>
      </c>
      <c r="BK26" s="1005">
        <f t="shared" si="7"/>
        <v>12.3379373142</v>
      </c>
      <c r="BL26" s="1005">
        <f t="shared" si="7"/>
        <v>9.2166270033599993</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420.3531942180179</v>
      </c>
      <c r="AZ27" s="1005">
        <f t="shared" si="8"/>
        <v>448.22800017128418</v>
      </c>
      <c r="BA27" s="1005">
        <f t="shared" si="8"/>
        <v>481.20216236432884</v>
      </c>
      <c r="BB27" s="1005">
        <f t="shared" si="8"/>
        <v>523.29235252975991</v>
      </c>
      <c r="BC27" s="1005">
        <f t="shared" si="8"/>
        <v>508.60155672730411</v>
      </c>
      <c r="BD27" s="1005">
        <f t="shared" si="8"/>
        <v>497.5988218352976</v>
      </c>
      <c r="BE27" s="1005">
        <f t="shared" si="8"/>
        <v>470.68168753082836</v>
      </c>
      <c r="BF27" s="1005">
        <f t="shared" si="8"/>
        <v>469.03797867920582</v>
      </c>
      <c r="BG27" s="1005">
        <f t="shared" si="8"/>
        <v>429.43723276425692</v>
      </c>
      <c r="BH27" s="1005">
        <f t="shared" si="8"/>
        <v>391.38459075121801</v>
      </c>
      <c r="BI27" s="1005">
        <f t="shared" si="8"/>
        <v>378.92541418475497</v>
      </c>
      <c r="BJ27" s="1005">
        <f t="shared" si="8"/>
        <v>379.76240050999701</v>
      </c>
      <c r="BK27" s="1005">
        <f t="shared" si="8"/>
        <v>360.54822579216619</v>
      </c>
      <c r="BL27" s="1005">
        <f t="shared" si="8"/>
        <v>378.3094445081295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508.60155672730411</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94.064184732901694</v>
      </c>
      <c r="P31" s="453">
        <f t="shared" ref="P31:P43" si="9">O31/$O$30</f>
        <v>0.18494671022671663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81.656258006552221</v>
      </c>
      <c r="P32" s="454">
        <f t="shared" si="9"/>
        <v>0.16055054674229732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3.932458643945214</v>
      </c>
      <c r="P33" s="454">
        <f t="shared" si="9"/>
        <v>7.7319044582745402E-3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8.4754680824042605</v>
      </c>
      <c r="P34" s="454">
        <f t="shared" si="9"/>
        <v>1.6664259026144775E-2</v>
      </c>
      <c r="Q34" s="328"/>
      <c r="R34" s="13"/>
      <c r="S34" s="323"/>
      <c r="T34" s="563" t="s">
        <v>112</v>
      </c>
      <c r="U34" s="332"/>
      <c r="V34" s="332"/>
      <c r="W34" s="332"/>
      <c r="X34" s="893">
        <f>X35+X39+X40+X41+X47</f>
        <v>420.3531942180179</v>
      </c>
      <c r="Y34" s="894">
        <f t="shared" ref="Y34:AK34" si="10">Y35+Y39+Y40+Y41+Y47</f>
        <v>448.22800017128418</v>
      </c>
      <c r="Z34" s="894">
        <f t="shared" si="10"/>
        <v>481.20216236432884</v>
      </c>
      <c r="AA34" s="894">
        <f t="shared" si="10"/>
        <v>523.29235252975991</v>
      </c>
      <c r="AB34" s="894">
        <f t="shared" si="10"/>
        <v>508.60155672730411</v>
      </c>
      <c r="AC34" s="894">
        <f t="shared" si="10"/>
        <v>497.5988218352976</v>
      </c>
      <c r="AD34" s="894">
        <f t="shared" si="10"/>
        <v>470.68168753082836</v>
      </c>
      <c r="AE34" s="894">
        <f t="shared" si="10"/>
        <v>469.03797867920582</v>
      </c>
      <c r="AF34" s="894">
        <f t="shared" si="10"/>
        <v>429.43723276425692</v>
      </c>
      <c r="AG34" s="894">
        <f t="shared" si="10"/>
        <v>391.38459075121801</v>
      </c>
      <c r="AH34" s="894">
        <f t="shared" si="10"/>
        <v>378.92541418475497</v>
      </c>
      <c r="AI34" s="894">
        <f t="shared" si="10"/>
        <v>379.76240050999701</v>
      </c>
      <c r="AJ34" s="894">
        <f t="shared" si="10"/>
        <v>360.54822579216619</v>
      </c>
      <c r="AK34" s="895">
        <f t="shared" si="10"/>
        <v>378.3094445081295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110.5298622780884</v>
      </c>
      <c r="P35" s="453">
        <f t="shared" si="9"/>
        <v>0.2173211245937082</v>
      </c>
      <c r="Q35" s="328"/>
      <c r="R35" s="13"/>
      <c r="S35" s="323"/>
      <c r="T35" s="334"/>
      <c r="U35" s="246" t="s">
        <v>114</v>
      </c>
      <c r="V35" s="344"/>
      <c r="W35" s="344"/>
      <c r="X35" s="896">
        <f>SUM(X36:X38)</f>
        <v>77.054270751877212</v>
      </c>
      <c r="Y35" s="897">
        <f t="shared" ref="Y35:AK35" si="11">SUM(Y36:Y38)</f>
        <v>94.91674978845333</v>
      </c>
      <c r="Z35" s="897">
        <f t="shared" si="11"/>
        <v>86.347981502413504</v>
      </c>
      <c r="AA35" s="897">
        <f t="shared" si="11"/>
        <v>94.765780076233199</v>
      </c>
      <c r="AB35" s="897">
        <f t="shared" si="11"/>
        <v>94.064184732901694</v>
      </c>
      <c r="AC35" s="897">
        <f t="shared" si="11"/>
        <v>89.300830954531747</v>
      </c>
      <c r="AD35" s="897">
        <f t="shared" si="11"/>
        <v>82.376305225617671</v>
      </c>
      <c r="AE35" s="897">
        <f t="shared" si="11"/>
        <v>88.01412940232224</v>
      </c>
      <c r="AF35" s="897">
        <f t="shared" si="11"/>
        <v>74.461664381783038</v>
      </c>
      <c r="AG35" s="897">
        <f t="shared" si="11"/>
        <v>70.750419424396668</v>
      </c>
      <c r="AH35" s="897">
        <f t="shared" si="11"/>
        <v>68.514374280074037</v>
      </c>
      <c r="AI35" s="897">
        <f t="shared" si="11"/>
        <v>66.545953112236646</v>
      </c>
      <c r="AJ35" s="897">
        <f t="shared" si="11"/>
        <v>60.428760552653898</v>
      </c>
      <c r="AK35" s="898">
        <f t="shared" si="11"/>
        <v>60.308703241033506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133.38349778604351</v>
      </c>
      <c r="P36" s="453">
        <f t="shared" si="9"/>
        <v>0.2622553864056682</v>
      </c>
      <c r="Q36" s="328"/>
      <c r="R36" s="13"/>
      <c r="S36" s="356" t="s">
        <v>184</v>
      </c>
      <c r="T36" s="335"/>
      <c r="U36" s="346"/>
      <c r="V36" s="336" t="s">
        <v>184</v>
      </c>
      <c r="W36" s="357"/>
      <c r="X36" s="899">
        <f>VLOOKUP(年度マスタ!$K$4&amp;"_"&amp;X$33,データシート1!$A:$BT,MATCH("aa_"&amp;$S36,データシート1!$A$1:$BT$1,0),0)</f>
        <v>64.823611272020315</v>
      </c>
      <c r="Y36" s="900">
        <f>VLOOKUP(年度マスタ!$K$4&amp;"_"&amp;Y$33,データシート1!$A:$BT,MATCH("aa_"&amp;$S36,データシート1!$A$1:$BT$1,0),0)</f>
        <v>83.180535978037113</v>
      </c>
      <c r="Z36" s="900">
        <f>VLOOKUP(年度マスタ!$K$4&amp;"_"&amp;Z$33,データシート1!$A:$BT,MATCH("aa_"&amp;$S36,データシート1!$A$1:$BT$1,0),0)</f>
        <v>73.040915837773142</v>
      </c>
      <c r="AA36" s="900">
        <f>VLOOKUP(年度マスタ!$K$4&amp;"_"&amp;AA$33,データシート1!$A:$BT,MATCH("aa_"&amp;$S36,データシート1!$A$1:$BT$1,0),0)</f>
        <v>81.800094120140628</v>
      </c>
      <c r="AB36" s="900">
        <f>VLOOKUP(年度マスタ!$K$4&amp;"_"&amp;AB$33,データシート1!$A:$BT,MATCH("aa_"&amp;$S36,データシート1!$A$1:$BT$1,0),0)</f>
        <v>81.656258006552221</v>
      </c>
      <c r="AC36" s="900">
        <f>VLOOKUP(年度マスタ!$K$4&amp;"_"&amp;AC$33,データシート1!$A:$BT,MATCH("aa_"&amp;$S36,データシート1!$A$1:$BT$1,0),0)</f>
        <v>74.73795795772088</v>
      </c>
      <c r="AD36" s="900">
        <f>VLOOKUP(年度マスタ!$K$4&amp;"_"&amp;AD$33,データシート1!$A:$BT,MATCH("aa_"&amp;$S36,データシート1!$A$1:$BT$1,0),0)</f>
        <v>66.402131481394107</v>
      </c>
      <c r="AE36" s="900">
        <f>VLOOKUP(年度マスタ!$K$4&amp;"_"&amp;AE$33,データシート1!$A:$BT,MATCH("aa_"&amp;$S36,データシート1!$A$1:$BT$1,0),0)</f>
        <v>69.866241171653357</v>
      </c>
      <c r="AF36" s="900">
        <f>VLOOKUP(年度マスタ!$K$4&amp;"_"&amp;AF$33,データシート1!$A:$BT,MATCH("aa_"&amp;$S36,データシート1!$A$1:$BT$1,0),0)</f>
        <v>57.92708202843702</v>
      </c>
      <c r="AG36" s="900">
        <f>VLOOKUP(年度マスタ!$K$4&amp;"_"&amp;AG$33,データシート1!$A:$BT,MATCH("aa_"&amp;$S36,データシート1!$A$1:$BT$1,0),0)</f>
        <v>56.071482610737945</v>
      </c>
      <c r="AH36" s="900">
        <f>VLOOKUP(年度マスタ!$K$4&amp;"_"&amp;AH$33,データシート1!$A:$BT,MATCH("aa_"&amp;$S36,データシート1!$A$1:$BT$1,0),0)</f>
        <v>53.868804294536254</v>
      </c>
      <c r="AI36" s="900">
        <f>VLOOKUP(年度マスタ!$K$4&amp;"_"&amp;AI$33,データシート1!$A:$BT,MATCH("aa_"&amp;$S36,データシート1!$A$1:$BT$1,0),0)</f>
        <v>48.259303347183682</v>
      </c>
      <c r="AJ36" s="900">
        <f>VLOOKUP(年度マスタ!$K$4&amp;"_"&amp;AJ$33,データシート1!$A:$BT,MATCH("aa_"&amp;$S36,データシート1!$A$1:$BT$1,0),0)</f>
        <v>41.560569762935017</v>
      </c>
      <c r="AK36" s="901">
        <f>VLOOKUP(年度マスタ!$K$4&amp;"_"&amp;AK$33,データシート1!$A:$BT,MATCH("aa_"&amp;$S36,データシート1!$A$1:$BT$1,0),0)</f>
        <v>45.482651226266697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160.1593873931505</v>
      </c>
      <c r="P37" s="453">
        <f t="shared" si="9"/>
        <v>0.31490148874833829</v>
      </c>
      <c r="Q37" s="328"/>
      <c r="R37" s="13"/>
      <c r="S37" s="356" t="s">
        <v>187</v>
      </c>
      <c r="T37" s="335"/>
      <c r="U37" s="346"/>
      <c r="V37" s="336" t="s">
        <v>194</v>
      </c>
      <c r="W37" s="357"/>
      <c r="X37" s="899">
        <f>VLOOKUP(年度マスタ!$K$4&amp;"_"&amp;X$33,データシート1!$A:$BT,MATCH("aa_"&amp;$S37,データシート1!$A$1:$BT$1,0),0)</f>
        <v>2.9758022814411289</v>
      </c>
      <c r="Y37" s="900">
        <f>VLOOKUP(年度マスタ!$K$4&amp;"_"&amp;Y$33,データシート1!$A:$BT,MATCH("aa_"&amp;$S37,データシート1!$A$1:$BT$1,0),0)</f>
        <v>3.220037532233325</v>
      </c>
      <c r="Z37" s="900">
        <f>VLOOKUP(年度マスタ!$K$4&amp;"_"&amp;Z$33,データシート1!$A:$BT,MATCH("aa_"&amp;$S37,データシート1!$A$1:$BT$1,0),0)</f>
        <v>4.5201992970173954</v>
      </c>
      <c r="AA37" s="900">
        <f>VLOOKUP(年度マスタ!$K$4&amp;"_"&amp;AA$33,データシート1!$A:$BT,MATCH("aa_"&amp;$S37,データシート1!$A$1:$BT$1,0),0)</f>
        <v>4.348647880827115</v>
      </c>
      <c r="AB37" s="900">
        <f>VLOOKUP(年度マスタ!$K$4&amp;"_"&amp;AB$33,データシート1!$A:$BT,MATCH("aa_"&amp;$S37,データシート1!$A$1:$BT$1,0),0)</f>
        <v>3.932458643945214</v>
      </c>
      <c r="AC37" s="900">
        <f>VLOOKUP(年度マスタ!$K$4&amp;"_"&amp;AC$33,データシート1!$A:$BT,MATCH("aa_"&amp;$S37,データシート1!$A$1:$BT$1,0),0)</f>
        <v>4.1123184298908591</v>
      </c>
      <c r="AD37" s="900">
        <f>VLOOKUP(年度マスタ!$K$4&amp;"_"&amp;AD$33,データシート1!$A:$BT,MATCH("aa_"&amp;$S37,データシート1!$A$1:$BT$1,0),0)</f>
        <v>3.908960241592137</v>
      </c>
      <c r="AE37" s="900">
        <f>VLOOKUP(年度マスタ!$K$4&amp;"_"&amp;AE$33,データシート1!$A:$BT,MATCH("aa_"&amp;$S37,データシート1!$A$1:$BT$1,0),0)</f>
        <v>3.5991361342176802</v>
      </c>
      <c r="AF37" s="900">
        <f>VLOOKUP(年度マスタ!$K$4&amp;"_"&amp;AF$33,データシート1!$A:$BT,MATCH("aa_"&amp;$S37,データシート1!$A$1:$BT$1,0),0)</f>
        <v>3.6694854875380511</v>
      </c>
      <c r="AG37" s="900">
        <f>VLOOKUP(年度マスタ!$K$4&amp;"_"&amp;AG$33,データシート1!$A:$BT,MATCH("aa_"&amp;$S37,データシート1!$A$1:$BT$1,0),0)</f>
        <v>3.1190786643142245</v>
      </c>
      <c r="AH37" s="900">
        <f>VLOOKUP(年度マスタ!$K$4&amp;"_"&amp;AH$33,データシート1!$A:$BT,MATCH("aa_"&amp;$S37,データシート1!$A$1:$BT$1,0),0)</f>
        <v>2.9830193925532384</v>
      </c>
      <c r="AI37" s="900">
        <f>VLOOKUP(年度マスタ!$K$4&amp;"_"&amp;AI$33,データシート1!$A:$BT,MATCH("aa_"&amp;$S37,データシート1!$A$1:$BT$1,0),0)</f>
        <v>3.3146481365812086</v>
      </c>
      <c r="AJ37" s="900">
        <f>VLOOKUP(年度マスタ!$K$4&amp;"_"&amp;AJ$33,データシート1!$A:$BT,MATCH("aa_"&amp;$S37,データシート1!$A$1:$BT$1,0),0)</f>
        <v>3.7352443521830088</v>
      </c>
      <c r="AK37" s="901">
        <f>VLOOKUP(年度マスタ!$K$4&amp;"_"&amp;AK$33,データシート1!$A:$BT,MATCH("aa_"&amp;$S37,データシート1!$A$1:$BT$1,0),0)</f>
        <v>3.505889431827848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153.03376399605381</v>
      </c>
      <c r="P38" s="454">
        <f t="shared" si="9"/>
        <v>0.30089126148331002</v>
      </c>
      <c r="Q38" s="328"/>
      <c r="R38" s="13"/>
      <c r="S38" s="356" t="s">
        <v>188</v>
      </c>
      <c r="T38" s="335"/>
      <c r="U38" s="348"/>
      <c r="V38" s="358" t="s">
        <v>197</v>
      </c>
      <c r="W38" s="358"/>
      <c r="X38" s="899">
        <f>VLOOKUP(年度マスタ!$K$4&amp;"_"&amp;X$33,データシート1!$A:$BT,MATCH("aa_"&amp;$S38,データシート1!$A$1:$BT$1,0),0)</f>
        <v>9.2548571984157633</v>
      </c>
      <c r="Y38" s="900">
        <f>VLOOKUP(年度マスタ!$K$4&amp;"_"&amp;Y$33,データシート1!$A:$BT,MATCH("aa_"&amp;$S38,データシート1!$A$1:$BT$1,0),0)</f>
        <v>8.5161762781829005</v>
      </c>
      <c r="Z38" s="900">
        <f>VLOOKUP(年度マスタ!$K$4&amp;"_"&amp;Z$33,データシート1!$A:$BT,MATCH("aa_"&amp;$S38,データシート1!$A$1:$BT$1,0),0)</f>
        <v>8.7868663676229666</v>
      </c>
      <c r="AA38" s="900">
        <f>VLOOKUP(年度マスタ!$K$4&amp;"_"&amp;AA$33,データシート1!$A:$BT,MATCH("aa_"&amp;$S38,データシート1!$A$1:$BT$1,0),0)</f>
        <v>8.6170380752654587</v>
      </c>
      <c r="AB38" s="900">
        <f>VLOOKUP(年度マスタ!$K$4&amp;"_"&amp;AB$33,データシート1!$A:$BT,MATCH("aa_"&amp;$S38,データシート1!$A$1:$BT$1,0),0)</f>
        <v>8.4754680824042605</v>
      </c>
      <c r="AC38" s="900">
        <f>VLOOKUP(年度マスタ!$K$4&amp;"_"&amp;AC$33,データシート1!$A:$BT,MATCH("aa_"&amp;$S38,データシート1!$A$1:$BT$1,0),0)</f>
        <v>10.450554566919999</v>
      </c>
      <c r="AD38" s="900">
        <f>VLOOKUP(年度マスタ!$K$4&amp;"_"&amp;AD$33,データシート1!$A:$BT,MATCH("aa_"&amp;$S38,データシート1!$A$1:$BT$1,0),0)</f>
        <v>12.065213502631419</v>
      </c>
      <c r="AE38" s="900">
        <f>VLOOKUP(年度マスタ!$K$4&amp;"_"&amp;AE$33,データシート1!$A:$BT,MATCH("aa_"&amp;$S38,データシート1!$A$1:$BT$1,0),0)</f>
        <v>14.548752096451201</v>
      </c>
      <c r="AF38" s="900">
        <f>VLOOKUP(年度マスタ!$K$4&amp;"_"&amp;AF$33,データシート1!$A:$BT,MATCH("aa_"&amp;$S38,データシート1!$A$1:$BT$1,0),0)</f>
        <v>12.865096865807969</v>
      </c>
      <c r="AG38" s="900">
        <f>VLOOKUP(年度マスタ!$K$4&amp;"_"&amp;AG$33,データシート1!$A:$BT,MATCH("aa_"&amp;$S38,データシート1!$A$1:$BT$1,0),0)</f>
        <v>11.5598581493445</v>
      </c>
      <c r="AH38" s="900">
        <f>VLOOKUP(年度マスタ!$K$4&amp;"_"&amp;AH$33,データシート1!$A:$BT,MATCH("aa_"&amp;$S38,データシート1!$A$1:$BT$1,0),0)</f>
        <v>11.662550592984541</v>
      </c>
      <c r="AI38" s="900">
        <f>VLOOKUP(年度マスタ!$K$4&amp;"_"&amp;AI$33,データシート1!$A:$BT,MATCH("aa_"&amp;$S38,データシート1!$A$1:$BT$1,0),0)</f>
        <v>14.972001628471762</v>
      </c>
      <c r="AJ38" s="900">
        <f>VLOOKUP(年度マスタ!$K$4&amp;"_"&amp;AJ$33,データシート1!$A:$BT,MATCH("aa_"&amp;$S38,データシート1!$A$1:$BT$1,0),0)</f>
        <v>15.132946437535873</v>
      </c>
      <c r="AK38" s="901">
        <f>VLOOKUP(年度マスタ!$K$4&amp;"_"&amp;AK$33,データシート1!$A:$BT,MATCH("aa_"&amp;$S38,データシート1!$A$1:$BT$1,0),0)</f>
        <v>11.320162582938961</v>
      </c>
      <c r="AL38" s="330"/>
      <c r="AW38" s="17" t="str">
        <f>年度マスタ!H4</f>
        <v>26</v>
      </c>
      <c r="AX38" s="17" t="s">
        <v>198</v>
      </c>
      <c r="AY38" s="17">
        <f>VLOOKUP($AW38&amp;"_"&amp;$AY$34,データシート1!$A:$BT,MATCH($AY$31&amp;"_"&amp;AY$36,データシート1!$A$1:$BT$1,0),0)</f>
        <v>2103.01668471109</v>
      </c>
      <c r="AZ38" s="17">
        <f>VLOOKUP($AW38&amp;"_"&amp;$AY$34,データシート1!$A:$BT,MATCH($AY$31&amp;"_"&amp;AZ$36,データシート1!$A$1:$BT$1,0),0)</f>
        <v>107.19702601724471</v>
      </c>
      <c r="BA38" s="17">
        <f>VLOOKUP($AW38&amp;"_"&amp;$AY$34,データシート1!$A:$BT,MATCH($AY$31&amp;"_"&amp;BA$36,データシート1!$A$1:$BT$1,0),0)</f>
        <v>142.53423148017134</v>
      </c>
      <c r="BB38" s="17">
        <f>VLOOKUP($AW38&amp;"_"&amp;$AY$34,データシート1!$A:$BT,MATCH($AY$31&amp;"_"&amp;BB$36,データシート1!$A$1:$BT$1,0),0)</f>
        <v>3575.7285153239845</v>
      </c>
      <c r="BC38" s="17">
        <f>VLOOKUP($AW38&amp;"_"&amp;$AY$34,データシート1!$A:$BT,MATCH($AY$31&amp;"_"&amp;BC$36,データシート1!$A$1:$BT$1,0),0)</f>
        <v>2939.7004577005591</v>
      </c>
      <c r="BD38" s="17">
        <f>VLOOKUP($AW38&amp;"_"&amp;$AY$34,データシート1!$A:$BT,MATCH($AY$31&amp;"_"&amp;BD$36,データシート1!$A$1:$BT$1,0),0)</f>
        <v>1487.1805204016769</v>
      </c>
      <c r="BE38" s="17">
        <f>VLOOKUP($AW38&amp;"_"&amp;$AY$34,データシート1!$A:$BT,MATCH($AY$31&amp;"_"&amp;BE$36,データシート1!$A$1:$BT$1,0),0)</f>
        <v>1204.2303233423449</v>
      </c>
      <c r="BF38" s="17">
        <f>VLOOKUP($AW38&amp;"_"&amp;$AY$34,データシート1!$A:$BT,MATCH($AY$31&amp;"_"&amp;BF$36,データシート1!$A$1:$BT$1,0),0)</f>
        <v>147.24931209785217</v>
      </c>
      <c r="BG38" s="17">
        <f>VLOOKUP($AW38&amp;"_"&amp;$AY$34,データシート1!$A:$BT,MATCH($AY$31&amp;"_"&amp;BG$36,データシート1!$A$1:$BT$1,0),0)</f>
        <v>34.935749880493987</v>
      </c>
      <c r="BH38" s="17">
        <f>VLOOKUP($AW38&amp;"_"&amp;$AY$34,データシート1!$A:$BT,MATCH($AY$31&amp;"_"&amp;BH$36,データシート1!$A$1:$BT$1,0),0)</f>
        <v>266.00921220741947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88.54361579030838</v>
      </c>
      <c r="P39" s="454">
        <f t="shared" si="9"/>
        <v>0.1740923019584516</v>
      </c>
      <c r="Q39" s="328"/>
      <c r="R39" s="13"/>
      <c r="S39" s="356" t="s">
        <v>189</v>
      </c>
      <c r="T39" s="335"/>
      <c r="U39" s="343" t="s">
        <v>199</v>
      </c>
      <c r="V39" s="344"/>
      <c r="W39" s="344"/>
      <c r="X39" s="896">
        <f>VLOOKUP(年度マスタ!$K$4&amp;"_"&amp;X$33,データシート1!$A:$BT,MATCH("aa_"&amp;$S39,データシート1!$A$1:$BT$1,0),0)</f>
        <v>72.270844870438026</v>
      </c>
      <c r="Y39" s="897">
        <f>VLOOKUP(年度マスタ!$K$4&amp;"_"&amp;Y$33,データシート1!$A:$BT,MATCH("aa_"&amp;$S39,データシート1!$A$1:$BT$1,0),0)</f>
        <v>79.39200833845824</v>
      </c>
      <c r="Z39" s="897">
        <f>VLOOKUP(年度マスタ!$K$4&amp;"_"&amp;Z$33,データシート1!$A:$BT,MATCH("aa_"&amp;$S39,データシート1!$A$1:$BT$1,0),0)</f>
        <v>104.7895407514338</v>
      </c>
      <c r="AA39" s="897">
        <f>VLOOKUP(年度マスタ!$K$4&amp;"_"&amp;AA$33,データシート1!$A:$BT,MATCH("aa_"&amp;$S39,データシート1!$A$1:$BT$1,0),0)</f>
        <v>115.97978615115839</v>
      </c>
      <c r="AB39" s="897">
        <f>VLOOKUP(年度マスタ!$K$4&amp;"_"&amp;AB$33,データシート1!$A:$BT,MATCH("aa_"&amp;$S39,データシート1!$A$1:$BT$1,0),0)</f>
        <v>110.5298622780884</v>
      </c>
      <c r="AC39" s="897">
        <f>VLOOKUP(年度マスタ!$K$4&amp;"_"&amp;AC$33,データシート1!$A:$BT,MATCH("aa_"&amp;$S39,データシート1!$A$1:$BT$1,0),0)</f>
        <v>113.1545363148375</v>
      </c>
      <c r="AD39" s="897">
        <f>VLOOKUP(年度マスタ!$K$4&amp;"_"&amp;AD$33,データシート1!$A:$BT,MATCH("aa_"&amp;$S39,データシート1!$A$1:$BT$1,0),0)</f>
        <v>103.0421318492516</v>
      </c>
      <c r="AE39" s="897">
        <f>VLOOKUP(年度マスタ!$K$4&amp;"_"&amp;AE$33,データシート1!$A:$BT,MATCH("aa_"&amp;$S39,データシート1!$A$1:$BT$1,0),0)</f>
        <v>100.70295897363914</v>
      </c>
      <c r="AF39" s="897">
        <f>VLOOKUP(年度マスタ!$K$4&amp;"_"&amp;AF$33,データシート1!$A:$BT,MATCH("aa_"&amp;$S39,データシート1!$A$1:$BT$1,0),0)</f>
        <v>87.989557690410862</v>
      </c>
      <c r="AG39" s="897">
        <f>VLOOKUP(年度マスタ!$K$4&amp;"_"&amp;AG$33,データシート1!$A:$BT,MATCH("aa_"&amp;$S39,データシート1!$A$1:$BT$1,0),0)</f>
        <v>78.347991200669682</v>
      </c>
      <c r="AH39" s="897">
        <f>VLOOKUP(年度マスタ!$K$4&amp;"_"&amp;AH$33,データシート1!$A:$BT,MATCH("aa_"&amp;$S39,データシート1!$A$1:$BT$1,0),0)</f>
        <v>72.475821972777624</v>
      </c>
      <c r="AI39" s="897">
        <f>VLOOKUP(年度マスタ!$K$4&amp;"_"&amp;AI$33,データシート1!$A:$BT,MATCH("aa_"&amp;$S39,データシート1!$A$1:$BT$1,0),0)</f>
        <v>73.844409934261947</v>
      </c>
      <c r="AJ39" s="897">
        <f>VLOOKUP(年度マスタ!$K$4&amp;"_"&amp;AJ$33,データシート1!$A:$BT,MATCH("aa_"&amp;$S39,データシート1!$A$1:$BT$1,0),0)</f>
        <v>69.393425700296859</v>
      </c>
      <c r="AK39" s="898">
        <f>VLOOKUP(年度マスタ!$K$4&amp;"_"&amp;AK$33,データシート1!$A:$BT,MATCH("aa_"&amp;$S39,データシート1!$A$1:$BT$1,0),0)</f>
        <v>79.971660088275939</v>
      </c>
      <c r="AL39" s="330"/>
      <c r="AW39" s="17" t="str">
        <f>年度マスタ!K4</f>
        <v>26206</v>
      </c>
      <c r="AX39" s="17" t="s">
        <v>200</v>
      </c>
      <c r="AY39" s="17">
        <f>VLOOKUP($AW39&amp;"_"&amp;$AY$34,データシート1!$A:$BT,MATCH($AY$31&amp;"_"&amp;AY$36,データシート1!$A$1:$BT$1,0),0)</f>
        <v>45.482651226266697</v>
      </c>
      <c r="AZ39" s="17">
        <f>VLOOKUP($AW39&amp;"_"&amp;$AY$34,データシート1!$A:$BT,MATCH($AY$31&amp;"_"&amp;AZ$36,データシート1!$A$1:$BT$1,0),0)</f>
        <v>3.505889431827848</v>
      </c>
      <c r="BA39" s="17">
        <f>VLOOKUP($AW39&amp;"_"&amp;$AY$34,データシート1!$A:$BT,MATCH($AY$31&amp;"_"&amp;BA$36,データシート1!$A$1:$BT$1,0),0)</f>
        <v>11.320162582938961</v>
      </c>
      <c r="BB39" s="17">
        <f>VLOOKUP($AW39&amp;"_"&amp;$AY$34,データシート1!$A:$BT,MATCH($AY$31&amp;"_"&amp;BB$36,データシート1!$A$1:$BT$1,0),0)</f>
        <v>79.971660088275939</v>
      </c>
      <c r="BC39" s="17">
        <f>VLOOKUP($AW39&amp;"_"&amp;$AY$34,データシート1!$A:$BT,MATCH($AY$31&amp;"_"&amp;BC$36,データシート1!$A$1:$BT$1,0),0)</f>
        <v>94.377666408829569</v>
      </c>
      <c r="BD39" s="17">
        <f>VLOOKUP($AW39&amp;"_"&amp;$AY$34,データシート1!$A:$BT,MATCH($AY$31&amp;"_"&amp;BD$36,データシート1!$A$1:$BT$1,0),0)</f>
        <v>69.209344930112323</v>
      </c>
      <c r="BE39" s="17">
        <f>VLOOKUP($AW39&amp;"_"&amp;$AY$34,データシート1!$A:$BT,MATCH($AY$31&amp;"_"&amp;BE$36,データシート1!$A$1:$BT$1,0),0)</f>
        <v>60.09846825257619</v>
      </c>
      <c r="BF39" s="17">
        <f>VLOOKUP($AW39&amp;"_"&amp;$AY$34,データシート1!$A:$BT,MATCH($AY$31&amp;"_"&amp;BF$36,データシート1!$A$1:$BT$1,0),0)</f>
        <v>5.1269745839419683</v>
      </c>
      <c r="BG39" s="17">
        <f>VLOOKUP($AW39&amp;"_"&amp;$AY$34,データシート1!$A:$BT,MATCH($AY$31&amp;"_"&amp;BG$36,データシート1!$A$1:$BT$1,0),0)</f>
        <v>0</v>
      </c>
      <c r="BH39" s="17">
        <f>VLOOKUP($AW39&amp;"_"&amp;$AY$34,データシート1!$A:$BT,MATCH($AY$31&amp;"_"&amp;BH$36,データシート1!$A$1:$BT$1,0),0)</f>
        <v>9.2166270033599993</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64.490148205745427</v>
      </c>
      <c r="P40" s="454">
        <f t="shared" si="9"/>
        <v>0.12679895952485845</v>
      </c>
      <c r="Q40" s="328"/>
      <c r="R40" s="13"/>
      <c r="S40" s="356" t="s">
        <v>165</v>
      </c>
      <c r="T40" s="335"/>
      <c r="U40" s="343" t="s">
        <v>165</v>
      </c>
      <c r="V40" s="344"/>
      <c r="W40" s="344"/>
      <c r="X40" s="896">
        <f>VLOOKUP(年度マスタ!$K$4&amp;"_"&amp;X$33,データシート1!$A:$BT,MATCH("aa_"&amp;$S40,データシート1!$A$1:$BT$1,0),0)</f>
        <v>95.145357609048673</v>
      </c>
      <c r="Y40" s="897">
        <f>VLOOKUP(年度マスタ!$K$4&amp;"_"&amp;Y$33,データシート1!$A:$BT,MATCH("aa_"&amp;$S40,データシート1!$A$1:$BT$1,0),0)</f>
        <v>97.419550805192202</v>
      </c>
      <c r="Z40" s="897">
        <f>VLOOKUP(年度マスタ!$K$4&amp;"_"&amp;Z$33,データシート1!$A:$BT,MATCH("aa_"&amp;$S40,データシート1!$A$1:$BT$1,0),0)</f>
        <v>116.6635121715605</v>
      </c>
      <c r="AA40" s="897">
        <f>VLOOKUP(年度マスタ!$K$4&amp;"_"&amp;AA$33,データシート1!$A:$BT,MATCH("aa_"&amp;$S40,データシート1!$A$1:$BT$1,0),0)</f>
        <v>136.90298796067029</v>
      </c>
      <c r="AB40" s="897">
        <f>VLOOKUP(年度マスタ!$K$4&amp;"_"&amp;AB$33,データシート1!$A:$BT,MATCH("aa_"&amp;$S40,データシート1!$A$1:$BT$1,0),0)</f>
        <v>133.38349778604351</v>
      </c>
      <c r="AC40" s="897">
        <f>VLOOKUP(年度マスタ!$K$4&amp;"_"&amp;AC$33,データシート1!$A:$BT,MATCH("aa_"&amp;$S40,データシート1!$A$1:$BT$1,0),0)</f>
        <v>127.14888545000581</v>
      </c>
      <c r="AD40" s="897">
        <f>VLOOKUP(年度マスタ!$K$4&amp;"_"&amp;AD$33,データシート1!$A:$BT,MATCH("aa_"&amp;$S40,データシート1!$A$1:$BT$1,0),0)</f>
        <v>121.0732882129635</v>
      </c>
      <c r="AE40" s="897">
        <f>VLOOKUP(年度マスタ!$K$4&amp;"_"&amp;AE$33,データシート1!$A:$BT,MATCH("aa_"&amp;$S40,データシート1!$A$1:$BT$1,0),0)</f>
        <v>120.01219454308774</v>
      </c>
      <c r="AF40" s="897">
        <f>VLOOKUP(年度マスタ!$K$4&amp;"_"&amp;AF$33,データシート1!$A:$BT,MATCH("aa_"&amp;$S40,データシート1!$A$1:$BT$1,0),0)</f>
        <v>109.39835985257454</v>
      </c>
      <c r="AG40" s="897">
        <f>VLOOKUP(年度マスタ!$K$4&amp;"_"&amp;AG$33,データシート1!$A:$BT,MATCH("aa_"&amp;$S40,データシート1!$A$1:$BT$1,0),0)</f>
        <v>85.867151751741986</v>
      </c>
      <c r="AH40" s="897">
        <f>VLOOKUP(年度マスタ!$K$4&amp;"_"&amp;AH$33,データシート1!$A:$BT,MATCH("aa_"&amp;$S40,データシート1!$A$1:$BT$1,0),0)</f>
        <v>84.572776759967113</v>
      </c>
      <c r="AI40" s="897">
        <f>VLOOKUP(年度マスタ!$K$4&amp;"_"&amp;AI$33,データシート1!$A:$BT,MATCH("aa_"&amp;$S40,データシート1!$A$1:$BT$1,0),0)</f>
        <v>96.85122941692677</v>
      </c>
      <c r="AJ40" s="897">
        <f>VLOOKUP(年度マスタ!$K$4&amp;"_"&amp;AJ$33,データシート1!$A:$BT,MATCH("aa_"&amp;$S40,データシート1!$A$1:$BT$1,0),0)</f>
        <v>86.456263097815594</v>
      </c>
      <c r="AK40" s="898">
        <f>VLOOKUP(年度マスタ!$K$4&amp;"_"&amp;AK$33,データシート1!$A:$BT,MATCH("aa_"&amp;$S40,データシート1!$A$1:$BT$1,0),0)</f>
        <v>94.377666408829569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7.1256233970966996</v>
      </c>
      <c r="P41" s="454">
        <f t="shared" si="9"/>
        <v>1.4010227265028272E-2</v>
      </c>
      <c r="Q41" s="328"/>
      <c r="R41" s="13"/>
      <c r="S41" s="356" t="s">
        <v>201</v>
      </c>
      <c r="T41" s="335"/>
      <c r="U41" s="246" t="s">
        <v>128</v>
      </c>
      <c r="V41" s="344"/>
      <c r="W41" s="344"/>
      <c r="X41" s="896">
        <f>X42+X45+X46</f>
        <v>164.57814472465398</v>
      </c>
      <c r="Y41" s="897">
        <f t="shared" ref="Y41:AH41" si="12">Y42+Y45+Y46</f>
        <v>164.53737429428037</v>
      </c>
      <c r="Z41" s="897">
        <f t="shared" si="12"/>
        <v>162.56400922842104</v>
      </c>
      <c r="AA41" s="897">
        <f t="shared" si="12"/>
        <v>162.672975787788</v>
      </c>
      <c r="AB41" s="897">
        <f t="shared" si="12"/>
        <v>160.1593873931505</v>
      </c>
      <c r="AC41" s="897">
        <f t="shared" si="12"/>
        <v>157.20906409512256</v>
      </c>
      <c r="AD41" s="897">
        <f t="shared" si="12"/>
        <v>155.31671785461563</v>
      </c>
      <c r="AE41" s="897">
        <f t="shared" si="12"/>
        <v>151.58271780015667</v>
      </c>
      <c r="AF41" s="897">
        <f t="shared" si="12"/>
        <v>149.34319380403844</v>
      </c>
      <c r="AG41" s="897">
        <f t="shared" si="12"/>
        <v>147.30174600512964</v>
      </c>
      <c r="AH41" s="897">
        <f t="shared" si="12"/>
        <v>144.01509574568621</v>
      </c>
      <c r="AI41" s="897">
        <f>AI42+AI45+AI46</f>
        <v>130.74371219051636</v>
      </c>
      <c r="AJ41" s="897">
        <f>AJ42+AJ45+AJ46</f>
        <v>131.93183912719982</v>
      </c>
      <c r="AK41" s="898">
        <f>AK42+AK45+AK46</f>
        <v>134.43478776663048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159.15765634465782</v>
      </c>
      <c r="Y42" s="900">
        <f t="shared" ref="Y42:AK42" si="13">SUM(Y43:Y44)</f>
        <v>158.90739720100242</v>
      </c>
      <c r="Z42" s="900">
        <f t="shared" si="13"/>
        <v>156.09080871541101</v>
      </c>
      <c r="AA42" s="900">
        <f t="shared" si="13"/>
        <v>155.6223610527565</v>
      </c>
      <c r="AB42" s="900">
        <f t="shared" si="13"/>
        <v>153.03376399605381</v>
      </c>
      <c r="AC42" s="900">
        <f t="shared" si="13"/>
        <v>150.41460836191732</v>
      </c>
      <c r="AD42" s="900">
        <f t="shared" si="13"/>
        <v>148.71021114410155</v>
      </c>
      <c r="AE42" s="900">
        <f t="shared" si="13"/>
        <v>145.19871259484424</v>
      </c>
      <c r="AF42" s="900">
        <f t="shared" si="13"/>
        <v>143.21076861757754</v>
      </c>
      <c r="AG42" s="900">
        <f t="shared" si="13"/>
        <v>141.65495741678757</v>
      </c>
      <c r="AH42" s="900">
        <f t="shared" si="13"/>
        <v>138.55608630438715</v>
      </c>
      <c r="AI42" s="900">
        <f t="shared" si="13"/>
        <v>125.56418952209145</v>
      </c>
      <c r="AJ42" s="900">
        <f t="shared" si="13"/>
        <v>126.82191626199102</v>
      </c>
      <c r="AK42" s="901">
        <f t="shared" si="13"/>
        <v>129.30781318268851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10.464624537120001</v>
      </c>
      <c r="P43" s="612">
        <f t="shared" si="9"/>
        <v>2.0575290025568675E-2</v>
      </c>
      <c r="Q43" s="328"/>
      <c r="R43" s="13"/>
      <c r="S43" s="356" t="s">
        <v>190</v>
      </c>
      <c r="T43" s="359"/>
      <c r="U43" s="346"/>
      <c r="V43" s="360"/>
      <c r="W43" s="347" t="s">
        <v>190</v>
      </c>
      <c r="X43" s="899">
        <f>VLOOKUP(年度マスタ!$K$4&amp;"_"&amp;X$33,データシート1!$A:$BT,MATCH("aa_"&amp;$S43,データシート1!$A$1:$BT$1,0),0)</f>
        <v>93.380255731798599</v>
      </c>
      <c r="Y43" s="900">
        <f>VLOOKUP(年度マスタ!$K$4&amp;"_"&amp;Y$33,データシート1!$A:$BT,MATCH("aa_"&amp;$S43,データシート1!$A$1:$BT$1,0),0)</f>
        <v>92.887304590731475</v>
      </c>
      <c r="Z43" s="900">
        <f>VLOOKUP(年度マスタ!$K$4&amp;"_"&amp;Z$33,データシート1!$A:$BT,MATCH("aa_"&amp;$S43,データシート1!$A$1:$BT$1,0),0)</f>
        <v>91.661888964135713</v>
      </c>
      <c r="AA43" s="900">
        <f>VLOOKUP(年度マスタ!$K$4&amp;"_"&amp;AA$33,データシート1!$A:$BT,MATCH("aa_"&amp;$S43,データシート1!$A$1:$BT$1,0),0)</f>
        <v>91.648013667493828</v>
      </c>
      <c r="AB43" s="900">
        <f>VLOOKUP(年度マスタ!$K$4&amp;"_"&amp;AB$33,データシート1!$A:$BT,MATCH("aa_"&amp;$S43,データシート1!$A$1:$BT$1,0),0)</f>
        <v>88.54361579030838</v>
      </c>
      <c r="AC43" s="900">
        <f>VLOOKUP(年度マスタ!$K$4&amp;"_"&amp;AC$33,データシート1!$A:$BT,MATCH("aa_"&amp;$S43,データシート1!$A$1:$BT$1,0),0)</f>
        <v>85.348226420504517</v>
      </c>
      <c r="AD43" s="900">
        <f>VLOOKUP(年度マスタ!$K$4&amp;"_"&amp;AD$33,データシート1!$A:$BT,MATCH("aa_"&amp;$S43,データシート1!$A$1:$BT$1,0),0)</f>
        <v>84.190433206761014</v>
      </c>
      <c r="AE43" s="900">
        <f>VLOOKUP(年度マスタ!$K$4&amp;"_"&amp;AE$33,データシート1!$A:$BT,MATCH("aa_"&amp;$S43,データシート1!$A$1:$BT$1,0),0)</f>
        <v>82.710689800889341</v>
      </c>
      <c r="AF43" s="900">
        <f>VLOOKUP(年度マスタ!$K$4&amp;"_"&amp;AF$33,データシート1!$A:$BT,MATCH("aa_"&amp;$S43,データシート1!$A$1:$BT$1,0),0)</f>
        <v>81.886228177185458</v>
      </c>
      <c r="AG43" s="900">
        <f>VLOOKUP(年度マスタ!$K$4&amp;"_"&amp;AG$33,データシート1!$A:$BT,MATCH("aa_"&amp;$S43,データシート1!$A$1:$BT$1,0),0)</f>
        <v>80.525005998090776</v>
      </c>
      <c r="AH43" s="900">
        <f>VLOOKUP(年度マスタ!$K$4&amp;"_"&amp;AH$33,データシート1!$A:$BT,MATCH("aa_"&amp;$S43,データシート1!$A$1:$BT$1,0),0)</f>
        <v>77.499690739538011</v>
      </c>
      <c r="AI43" s="900">
        <f>VLOOKUP(年度マスタ!$K$4&amp;"_"&amp;AI$33,データシート1!$A:$BT,MATCH("aa_"&amp;$S43,データシート1!$A$1:$BT$1,0),0)</f>
        <v>67.735552652284682</v>
      </c>
      <c r="AJ43" s="900">
        <f>VLOOKUP(年度マスタ!$K$4&amp;"_"&amp;AJ$33,データシート1!$A:$BT,MATCH("aa_"&amp;$S43,データシート1!$A$1:$BT$1,0),0)</f>
        <v>66.034965528894219</v>
      </c>
      <c r="AK43" s="901">
        <f>VLOOKUP(年度マスタ!$K$4&amp;"_"&amp;AK$33,データシート1!$A:$BT,MATCH("aa_"&amp;$S43,データシート1!$A$1:$BT$1,0),0)</f>
        <v>69.209344930112323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65.777400612859225</v>
      </c>
      <c r="Y44" s="900">
        <f>VLOOKUP(年度マスタ!$K$4&amp;"_"&amp;Y$33,データシート1!$A:$BT,MATCH("aa_"&amp;$S44,データシート1!$A$1:$BT$1,0),0)</f>
        <v>66.02009261027095</v>
      </c>
      <c r="Z44" s="900">
        <f>VLOOKUP(年度マスタ!$K$4&amp;"_"&amp;Z$33,データシート1!$A:$BT,MATCH("aa_"&amp;$S44,データシート1!$A$1:$BT$1,0),0)</f>
        <v>64.428919751275316</v>
      </c>
      <c r="AA44" s="900">
        <f>VLOOKUP(年度マスタ!$K$4&amp;"_"&amp;AA$33,データシート1!$A:$BT,MATCH("aa_"&amp;$S44,データシート1!$A$1:$BT$1,0),0)</f>
        <v>63.974347385262661</v>
      </c>
      <c r="AB44" s="900">
        <f>VLOOKUP(年度マスタ!$K$4&amp;"_"&amp;AB$33,データシート1!$A:$BT,MATCH("aa_"&amp;$S44,データシート1!$A$1:$BT$1,0),0)</f>
        <v>64.490148205745427</v>
      </c>
      <c r="AC44" s="900">
        <f>VLOOKUP(年度マスタ!$K$4&amp;"_"&amp;AC$33,データシート1!$A:$BT,MATCH("aa_"&amp;$S44,データシート1!$A$1:$BT$1,0),0)</f>
        <v>65.066381941412814</v>
      </c>
      <c r="AD44" s="900">
        <f>VLOOKUP(年度マスタ!$K$4&amp;"_"&amp;AD$33,データシート1!$A:$BT,MATCH("aa_"&amp;$S44,データシート1!$A$1:$BT$1,0),0)</f>
        <v>64.519777937340535</v>
      </c>
      <c r="AE44" s="900">
        <f>VLOOKUP(年度マスタ!$K$4&amp;"_"&amp;AE$33,データシート1!$A:$BT,MATCH("aa_"&amp;$S44,データシート1!$A$1:$BT$1,0),0)</f>
        <v>62.488022793954904</v>
      </c>
      <c r="AF44" s="900">
        <f>VLOOKUP(年度マスタ!$K$4&amp;"_"&amp;AF$33,データシート1!$A:$BT,MATCH("aa_"&amp;$S44,データシート1!$A$1:$BT$1,0),0)</f>
        <v>61.324540440392092</v>
      </c>
      <c r="AG44" s="900">
        <f>VLOOKUP(年度マスタ!$K$4&amp;"_"&amp;AG$33,データシート1!$A:$BT,MATCH("aa_"&amp;$S44,データシート1!$A$1:$BT$1,0),0)</f>
        <v>61.129951418696777</v>
      </c>
      <c r="AH44" s="900">
        <f>VLOOKUP(年度マスタ!$K$4&amp;"_"&amp;AH$33,データシート1!$A:$BT,MATCH("aa_"&amp;$S44,データシート1!$A$1:$BT$1,0),0)</f>
        <v>61.056395564849147</v>
      </c>
      <c r="AI44" s="900">
        <f>VLOOKUP(年度マスタ!$K$4&amp;"_"&amp;AI$33,データシート1!$A:$BT,MATCH("aa_"&amp;$S44,データシート1!$A$1:$BT$1,0),0)</f>
        <v>57.828636869806772</v>
      </c>
      <c r="AJ44" s="900">
        <f>VLOOKUP(年度マスタ!$K$4&amp;"_"&amp;AJ$33,データシート1!$A:$BT,MATCH("aa_"&amp;$S44,データシート1!$A$1:$BT$1,0),0)</f>
        <v>60.786950733096795</v>
      </c>
      <c r="AK44" s="901">
        <f>VLOOKUP(年度マスタ!$K$4&amp;"_"&amp;AK$33,データシート1!$A:$BT,MATCH("aa_"&amp;$S44,データシート1!$A$1:$BT$1,0),0)</f>
        <v>60.09846825257619</v>
      </c>
      <c r="AL44" s="330"/>
      <c r="AW44" s="17" t="str">
        <f>AW47</f>
        <v>京都府</v>
      </c>
      <c r="AX44" s="1010">
        <f t="shared" si="14"/>
        <v>0.1959352639572185</v>
      </c>
      <c r="AY44" s="1010">
        <f t="shared" si="14"/>
        <v>0.29778426235991073</v>
      </c>
      <c r="AZ44" s="1010">
        <f t="shared" si="14"/>
        <v>0.24481627411138518</v>
      </c>
      <c r="BA44" s="1010">
        <f t="shared" si="14"/>
        <v>0.23931113154670292</v>
      </c>
      <c r="BB44" s="1010">
        <f t="shared" si="14"/>
        <v>2.2153068024782667E-2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5.4204883799961499</v>
      </c>
      <c r="Y45" s="900">
        <f>VLOOKUP(年度マスタ!$K$4&amp;"_"&amp;Y$33,データシート1!$A:$BT,MATCH("aa_"&amp;$S45,データシート1!$A$1:$BT$1,0),0)</f>
        <v>5.6299770932779296</v>
      </c>
      <c r="Z45" s="900">
        <f>VLOOKUP(年度マスタ!$K$4&amp;"_"&amp;Z$33,データシート1!$A:$BT,MATCH("aa_"&amp;$S45,データシート1!$A$1:$BT$1,0),0)</f>
        <v>6.4732005130100401</v>
      </c>
      <c r="AA45" s="900">
        <f>VLOOKUP(年度マスタ!$K$4&amp;"_"&amp;AA$33,データシート1!$A:$BT,MATCH("aa_"&amp;$S45,データシート1!$A$1:$BT$1,0),0)</f>
        <v>7.0506147350314903</v>
      </c>
      <c r="AB45" s="900">
        <f>VLOOKUP(年度マスタ!$K$4&amp;"_"&amp;AB$33,データシート1!$A:$BT,MATCH("aa_"&amp;$S45,データシート1!$A$1:$BT$1,0),0)</f>
        <v>7.1256233970966996</v>
      </c>
      <c r="AC45" s="900">
        <f>VLOOKUP(年度マスタ!$K$4&amp;"_"&amp;AC$33,データシート1!$A:$BT,MATCH("aa_"&amp;$S45,データシート1!$A$1:$BT$1,0),0)</f>
        <v>6.79445573320523</v>
      </c>
      <c r="AD45" s="900">
        <f>VLOOKUP(年度マスタ!$K$4&amp;"_"&amp;AD$33,データシート1!$A:$BT,MATCH("aa_"&amp;$S45,データシート1!$A$1:$BT$1,0),0)</f>
        <v>6.6065067105140702</v>
      </c>
      <c r="AE45" s="900">
        <f>VLOOKUP(年度マスタ!$K$4&amp;"_"&amp;AE$33,データシート1!$A:$BT,MATCH("aa_"&amp;$S45,データシート1!$A$1:$BT$1,0),0)</f>
        <v>6.3840052053124481</v>
      </c>
      <c r="AF45" s="900">
        <f>VLOOKUP(年度マスタ!$K$4&amp;"_"&amp;AF$33,データシート1!$A:$BT,MATCH("aa_"&amp;$S45,データシート1!$A$1:$BT$1,0),0)</f>
        <v>6.1324251864608801</v>
      </c>
      <c r="AG45" s="900">
        <f>VLOOKUP(年度マスタ!$K$4&amp;"_"&amp;AG$33,データシート1!$A:$BT,MATCH("aa_"&amp;$S45,データシート1!$A$1:$BT$1,0),0)</f>
        <v>5.6467885883420896</v>
      </c>
      <c r="AH45" s="900">
        <f>VLOOKUP(年度マスタ!$K$4&amp;"_"&amp;AH$33,データシート1!$A:$BT,MATCH("aa_"&amp;$S45,データシート1!$A$1:$BT$1,0),0)</f>
        <v>5.4590094412990604</v>
      </c>
      <c r="AI45" s="900">
        <f>VLOOKUP(年度マスタ!$K$4&amp;"_"&amp;AI$33,データシート1!$A:$BT,MATCH("aa_"&amp;$S45,データシート1!$A$1:$BT$1,0),0)</f>
        <v>5.1795226684249096</v>
      </c>
      <c r="AJ45" s="900">
        <f>VLOOKUP(年度マスタ!$K$4&amp;"_"&amp;AJ$33,データシート1!$A:$BT,MATCH("aa_"&amp;$S45,データシート1!$A$1:$BT$1,0),0)</f>
        <v>5.1099228652087998</v>
      </c>
      <c r="AK45" s="901">
        <f>VLOOKUP(年度マスタ!$K$4&amp;"_"&amp;AK$33,データシート1!$A:$BT,MATCH("aa_"&amp;$S45,データシート1!$A$1:$BT$1,0),0)</f>
        <v>5.1269745839419683</v>
      </c>
      <c r="AL45" s="330"/>
      <c r="AW45" s="17" t="str">
        <f>AW48</f>
        <v>亀岡市</v>
      </c>
      <c r="AX45" s="1010">
        <f t="shared" ref="AX45:BB45" si="15">AX48/$BC48</f>
        <v>0.15941632998204869</v>
      </c>
      <c r="AY45" s="1010">
        <f t="shared" si="15"/>
        <v>0.21139218502000001</v>
      </c>
      <c r="AZ45" s="1010">
        <f t="shared" si="15"/>
        <v>0.24947213922067835</v>
      </c>
      <c r="BA45" s="1010">
        <f t="shared" si="15"/>
        <v>0.3553566788199537</v>
      </c>
      <c r="BB45" s="1010">
        <f t="shared" si="15"/>
        <v>2.4362666957319229E-2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11.304576261999999</v>
      </c>
      <c r="Y47" s="903">
        <f>VLOOKUP(年度マスタ!$K$4&amp;"_"&amp;Y$33,データシート1!$A:$BT,MATCH("aa_"&amp;$S47,データシート1!$A$1:$BT$1,0),0)</f>
        <v>11.9623169449</v>
      </c>
      <c r="Z47" s="903">
        <f>VLOOKUP(年度マスタ!$K$4&amp;"_"&amp;Z$33,データシート1!$A:$BT,MATCH("aa_"&amp;$S47,データシート1!$A$1:$BT$1,0),0)</f>
        <v>10.8371187105</v>
      </c>
      <c r="AA47" s="903">
        <f>VLOOKUP(年度マスタ!$K$4&amp;"_"&amp;AA$33,データシート1!$A:$BT,MATCH("aa_"&amp;$S47,データシート1!$A$1:$BT$1,0),0)</f>
        <v>12.970822553910001</v>
      </c>
      <c r="AB47" s="903">
        <f>VLOOKUP(年度マスタ!$K$4&amp;"_"&amp;AB$33,データシート1!$A:$BT,MATCH("aa_"&amp;$S47,データシート1!$A$1:$BT$1,0),0)</f>
        <v>10.464624537120001</v>
      </c>
      <c r="AC47" s="903">
        <f>VLOOKUP(年度マスタ!$K$4&amp;"_"&amp;AC$33,データシート1!$A:$BT,MATCH("aa_"&amp;$S47,データシート1!$A$1:$BT$1,0),0)</f>
        <v>10.785505020800001</v>
      </c>
      <c r="AD47" s="903">
        <f>VLOOKUP(年度マスタ!$K$4&amp;"_"&amp;AD$33,データシート1!$A:$BT,MATCH("aa_"&amp;$S47,データシート1!$A$1:$BT$1,0),0)</f>
        <v>8.8732443883799998</v>
      </c>
      <c r="AE47" s="903">
        <f>VLOOKUP(年度マスタ!$K$4&amp;"_"&amp;AE$33,データシート1!$A:$BT,MATCH("aa_"&amp;$S47,データシート1!$A$1:$BT$1,0),0)</f>
        <v>8.7259779599999998</v>
      </c>
      <c r="AF47" s="903">
        <f>VLOOKUP(年度マスタ!$K$4&amp;"_"&amp;AF$33,データシート1!$A:$BT,MATCH("aa_"&amp;$S47,データシート1!$A$1:$BT$1,0),0)</f>
        <v>8.2444570354500009</v>
      </c>
      <c r="AG47" s="903">
        <f>VLOOKUP(年度マスタ!$K$4&amp;"_"&amp;AG$33,データシート1!$A:$BT,MATCH("aa_"&amp;$S47,データシート1!$A$1:$BT$1,0),0)</f>
        <v>9.1172823692799998</v>
      </c>
      <c r="AH47" s="903">
        <f>VLOOKUP(年度マスタ!$K$4&amp;"_"&amp;AH$33,データシート1!$A:$BT,MATCH("aa_"&amp;$S47,データシート1!$A$1:$BT$1,0),0)</f>
        <v>9.3473454262499995</v>
      </c>
      <c r="AI47" s="903">
        <f>VLOOKUP(年度マスタ!$K$4&amp;"_"&amp;AI$33,データシート1!$A:$BT,MATCH("aa_"&amp;$S47,データシート1!$A$1:$BT$1,0),0)</f>
        <v>11.77709585605529</v>
      </c>
      <c r="AJ47" s="903">
        <f>VLOOKUP(年度マスタ!$K$4&amp;"_"&amp;AJ$33,データシート1!$A:$BT,MATCH("aa_"&amp;$S47,データシート1!$A$1:$BT$1,0),0)</f>
        <v>12.3379373142</v>
      </c>
      <c r="AK47" s="904">
        <f>VLOOKUP(年度マスタ!$K$4&amp;"_"&amp;AK$33,データシート1!$A:$BT,MATCH("aa_"&amp;$S47,データシート1!$A$1:$BT$1,0),0)</f>
        <v>9.2166270033599993</v>
      </c>
      <c r="AL47" s="330"/>
      <c r="AW47" s="17" t="str">
        <f>年度マスタ!I4</f>
        <v>京都府</v>
      </c>
      <c r="AX47" s="1011">
        <f>SUM(AY38:BA38)</f>
        <v>2352.7479422085062</v>
      </c>
      <c r="AY47" s="1011">
        <f t="shared" si="17"/>
        <v>3575.7285153239845</v>
      </c>
      <c r="AZ47" s="1011">
        <f t="shared" si="17"/>
        <v>2939.7004577005591</v>
      </c>
      <c r="BA47" s="1011">
        <f>SUM(BD38:BG38)</f>
        <v>2873.5959057223677</v>
      </c>
      <c r="BB47" s="1011">
        <f>BH38</f>
        <v>266.00921220741947</v>
      </c>
      <c r="BC47" s="1011">
        <f>SUM(AX47:BB47)</f>
        <v>12007.782033162837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亀岡市</v>
      </c>
      <c r="AX48" s="1011">
        <f>SUM(AY39:BA39)</f>
        <v>60.308703241033506</v>
      </c>
      <c r="AY48" s="1011">
        <f>BB39</f>
        <v>79.971660088275939</v>
      </c>
      <c r="AZ48" s="1011">
        <f>BC39</f>
        <v>94.377666408829569</v>
      </c>
      <c r="BA48" s="1011">
        <f>SUM(BD39:BG39)</f>
        <v>134.43478776663048</v>
      </c>
      <c r="BB48" s="1011">
        <f>BH39</f>
        <v>9.2166270033599993</v>
      </c>
      <c r="BC48" s="1011">
        <f>SUM(AX48:BB48)</f>
        <v>378.3094445081295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378.3094445081295</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60.308703241033506</v>
      </c>
      <c r="P52" s="453">
        <f t="shared" ref="P52:P64" si="18">O52/$O$51</f>
        <v>0.15941632998204869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45.482651226266697</v>
      </c>
      <c r="P53" s="454">
        <f t="shared" si="18"/>
        <v>0.12022605273680742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3.505889431827848</v>
      </c>
      <c r="P54" s="454">
        <f t="shared" si="18"/>
        <v>9.2672532571480906E-3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11.320162582938961</v>
      </c>
      <c r="P55" s="454">
        <f t="shared" si="18"/>
        <v>2.992302398809317E-2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79.971660088275939</v>
      </c>
      <c r="P56" s="453">
        <f t="shared" si="18"/>
        <v>0.21139218502000001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94.377666408829569</v>
      </c>
      <c r="P57" s="453">
        <f t="shared" si="18"/>
        <v>0.24947213922067835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134.43478776663048</v>
      </c>
      <c r="P58" s="453">
        <f t="shared" si="18"/>
        <v>0.3553566788199537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129.30781318268851</v>
      </c>
      <c r="P59" s="454">
        <f t="shared" si="18"/>
        <v>0.34180434842384644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69.209344930112323</v>
      </c>
      <c r="P60" s="454">
        <f t="shared" si="18"/>
        <v>0.18294374072552419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60.09846825257619</v>
      </c>
      <c r="P61" s="454">
        <f t="shared" si="18"/>
        <v>0.1588606076983223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5.1269745839419683</v>
      </c>
      <c r="P62" s="454">
        <f t="shared" si="18"/>
        <v>1.3552330396107239E-2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9.2166270033599993</v>
      </c>
      <c r="P64" s="612">
        <f t="shared" si="18"/>
        <v>2.4362666957319229E-2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亀岡市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1201.5103999999999</v>
      </c>
      <c r="AI7" s="78">
        <f>VLOOKUP(年度マスタ!$K$4&amp;"_"&amp;$AG7,データシート1!$A:$BT,MATCH("ab_"&amp;AI$2,データシート1!$A$1:$BT$1,0),0)</f>
        <v>1944</v>
      </c>
      <c r="AJ7" s="78">
        <f>VLOOKUP(年度マスタ!$K$4&amp;"_"&amp;$AG7,データシート1!$A:$BT,MATCH("ab_"&amp;AJ$2,データシート1!$A$1:$BT$1,0),0)</f>
        <v>204</v>
      </c>
      <c r="AK7" s="78">
        <f>VLOOKUP(年度マスタ!$K$4&amp;"_"&amp;$AG7,データシート1!$A:$BT,MATCH("ab_"&amp;AK$2,データシート1!$A$1:$BT$1,0),0)</f>
        <v>22654</v>
      </c>
      <c r="AL7" s="78">
        <f>VLOOKUP(年度マスタ!$K$4&amp;"_"&amp;$AG7,データシート1!$A:$BT,MATCH("ab_"&amp;AL$2,データシート1!$A$1:$BT$1,0),0)</f>
        <v>35916</v>
      </c>
      <c r="AM7" s="78">
        <f>VLOOKUP(年度マスタ!$K$4&amp;"_"&amp;$AG7,データシート1!$A:$BT,MATCH("ab_"&amp;AM$2,データシート1!$A$1:$BT$1,0),0)</f>
        <v>47206</v>
      </c>
      <c r="AN7" s="78">
        <f>VLOOKUP(年度マスタ!$K$4&amp;"_"&amp;$AG7,データシート1!$A:$BT,MATCH("ab_"&amp;AN$2,データシート1!$A$1:$BT$1,0),0)</f>
        <v>13239</v>
      </c>
      <c r="AO7" s="78">
        <f>VLOOKUP(年度マスタ!$K$4&amp;"_"&amp;$AG7,データシート1!$A:$BT,MATCH("ab_"&amp;AO$2,データシート1!$A$1:$BT$1,0),0)</f>
        <v>92980</v>
      </c>
      <c r="AP7" s="78">
        <f>VLOOKUP(年度マスタ!$K$4&amp;"_"&amp;$AG7,データシート1!$A:$BT,MATCH("ab_"&amp;AP$2,データシート1!$A$1:$BT$1,0),0)</f>
        <v>0</v>
      </c>
      <c r="AQ7" s="954">
        <f>VLOOKUP(年度マスタ!$K$4&amp;"_"&amp;$AG7,データシート1!$A:$BT,MATCH("ab_"&amp;AQ$2,データシート1!$A$1:$BT$1,0),0)</f>
        <v>11.304576261999999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1341.2449999999999</v>
      </c>
      <c r="AI8" s="78">
        <f>VLOOKUP(年度マスタ!$K$4&amp;"_"&amp;$AG8,データシート1!$A:$BT,MATCH("ab_"&amp;AI$2,データシート1!$A$1:$BT$1,0),0)</f>
        <v>1944</v>
      </c>
      <c r="AJ8" s="78">
        <f>VLOOKUP(年度マスタ!$K$4&amp;"_"&amp;$AG8,データシート1!$A:$BT,MATCH("ab_"&amp;AJ$2,データシート1!$A$1:$BT$1,0),0)</f>
        <v>204</v>
      </c>
      <c r="AK8" s="78">
        <f>VLOOKUP(年度マスタ!$K$4&amp;"_"&amp;$AG8,データシート1!$A:$BT,MATCH("ab_"&amp;AK$2,データシート1!$A$1:$BT$1,0),0)</f>
        <v>22654</v>
      </c>
      <c r="AL8" s="78">
        <f>VLOOKUP(年度マスタ!$K$4&amp;"_"&amp;$AG8,データシート1!$A:$BT,MATCH("ab_"&amp;AL$2,データシート1!$A$1:$BT$1,0),0)</f>
        <v>36337</v>
      </c>
      <c r="AM8" s="78">
        <f>VLOOKUP(年度マスタ!$K$4&amp;"_"&amp;$AG8,データシート1!$A:$BT,MATCH("ab_"&amp;AM$2,データシート1!$A$1:$BT$1,0),0)</f>
        <v>47175</v>
      </c>
      <c r="AN8" s="78">
        <f>VLOOKUP(年度マスタ!$K$4&amp;"_"&amp;$AG8,データシート1!$A:$BT,MATCH("ab_"&amp;AN$2,データシート1!$A$1:$BT$1,0),0)</f>
        <v>12956</v>
      </c>
      <c r="AO8" s="78">
        <f>VLOOKUP(年度マスタ!$K$4&amp;"_"&amp;$AG8,データシート1!$A:$BT,MATCH("ab_"&amp;AO$2,データシート1!$A$1:$BT$1,0),0)</f>
        <v>92539</v>
      </c>
      <c r="AP8" s="78">
        <f>VLOOKUP(年度マスタ!$K$4&amp;"_"&amp;$AG8,データシート1!$A:$BT,MATCH("ab_"&amp;AP$2,データシート1!$A$1:$BT$1,0),0)</f>
        <v>0</v>
      </c>
      <c r="AQ8" s="954">
        <f>VLOOKUP(年度マスタ!$K$4&amp;"_"&amp;$AG8,データシート1!$A:$BT,MATCH("ab_"&amp;AQ$2,データシート1!$A$1:$BT$1,0),0)</f>
        <v>11.9623169449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1127.3851</v>
      </c>
      <c r="AI9" s="78">
        <f>VLOOKUP(年度マスタ!$K$4&amp;"_"&amp;$AG9,データシート1!$A:$BT,MATCH("ab_"&amp;AI$2,データシート1!$A$1:$BT$1,0),0)</f>
        <v>1944</v>
      </c>
      <c r="AJ9" s="78">
        <f>VLOOKUP(年度マスタ!$K$4&amp;"_"&amp;$AG9,データシート1!$A:$BT,MATCH("ab_"&amp;AJ$2,データシート1!$A$1:$BT$1,0),0)</f>
        <v>204</v>
      </c>
      <c r="AK9" s="78">
        <f>VLOOKUP(年度マスタ!$K$4&amp;"_"&amp;$AG9,データシート1!$A:$BT,MATCH("ab_"&amp;AK$2,データシート1!$A$1:$BT$1,0),0)</f>
        <v>22654</v>
      </c>
      <c r="AL9" s="78">
        <f>VLOOKUP(年度マスタ!$K$4&amp;"_"&amp;$AG9,データシート1!$A:$BT,MATCH("ab_"&amp;AL$2,データシート1!$A$1:$BT$1,0),0)</f>
        <v>36834</v>
      </c>
      <c r="AM9" s="78">
        <f>VLOOKUP(年度マスタ!$K$4&amp;"_"&amp;$AG9,データシート1!$A:$BT,MATCH("ab_"&amp;AM$2,データシート1!$A$1:$BT$1,0),0)</f>
        <v>47564</v>
      </c>
      <c r="AN9" s="78">
        <f>VLOOKUP(年度マスタ!$K$4&amp;"_"&amp;$AG9,データシート1!$A:$BT,MATCH("ab_"&amp;AN$2,データシート1!$A$1:$BT$1,0),0)</f>
        <v>13020</v>
      </c>
      <c r="AO9" s="78">
        <f>VLOOKUP(年度マスタ!$K$4&amp;"_"&amp;$AG9,データシート1!$A:$BT,MATCH("ab_"&amp;AO$2,データシート1!$A$1:$BT$1,0),0)</f>
        <v>92241</v>
      </c>
      <c r="AP9" s="78">
        <f>VLOOKUP(年度マスタ!$K$4&amp;"_"&amp;$AG9,データシート1!$A:$BT,MATCH("ab_"&amp;AP$2,データシート1!$A$1:$BT$1,0),0)</f>
        <v>0</v>
      </c>
      <c r="AQ9" s="954">
        <f>VLOOKUP(年度マスタ!$K$4&amp;"_"&amp;$AG9,データシート1!$A:$BT,MATCH("ab_"&amp;AQ$2,データシート1!$A$1:$BT$1,0),0)</f>
        <v>10.8371187105</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1153.6074000000001</v>
      </c>
      <c r="AI10" s="78">
        <f>VLOOKUP(年度マスタ!$K$4&amp;"_"&amp;$AG10,データシート1!$A:$BT,MATCH("ab_"&amp;AI$2,データシート1!$A$1:$BT$1,0),0)</f>
        <v>1944</v>
      </c>
      <c r="AJ10" s="78">
        <f>VLOOKUP(年度マスタ!$K$4&amp;"_"&amp;$AG10,データシート1!$A:$BT,MATCH("ab_"&amp;AJ$2,データシート1!$A$1:$BT$1,0),0)</f>
        <v>204</v>
      </c>
      <c r="AK10" s="78">
        <f>VLOOKUP(年度マスタ!$K$4&amp;"_"&amp;$AG10,データシート1!$A:$BT,MATCH("ab_"&amp;AK$2,データシート1!$A$1:$BT$1,0),0)</f>
        <v>22654</v>
      </c>
      <c r="AL10" s="78">
        <f>VLOOKUP(年度マスタ!$K$4&amp;"_"&amp;$AG10,データシート1!$A:$BT,MATCH("ab_"&amp;AL$2,データシート1!$A$1:$BT$1,0),0)</f>
        <v>37541</v>
      </c>
      <c r="AM10" s="78">
        <f>VLOOKUP(年度マスタ!$K$4&amp;"_"&amp;$AG10,データシート1!$A:$BT,MATCH("ab_"&amp;AM$2,データシート1!$A$1:$BT$1,0),0)</f>
        <v>47934</v>
      </c>
      <c r="AN10" s="78">
        <f>VLOOKUP(年度マスタ!$K$4&amp;"_"&amp;$AG10,データシート1!$A:$BT,MATCH("ab_"&amp;AN$2,データシート1!$A$1:$BT$1,0),0)</f>
        <v>12855</v>
      </c>
      <c r="AO10" s="78">
        <f>VLOOKUP(年度マスタ!$K$4&amp;"_"&amp;$AG10,データシート1!$A:$BT,MATCH("ab_"&amp;AO$2,データシート1!$A$1:$BT$1,0),0)</f>
        <v>92472</v>
      </c>
      <c r="AP10" s="78">
        <f>VLOOKUP(年度マスタ!$K$4&amp;"_"&amp;$AG10,データシート1!$A:$BT,MATCH("ab_"&amp;AP$2,データシート1!$A$1:$BT$1,0),0)</f>
        <v>0</v>
      </c>
      <c r="AQ10" s="954">
        <f>VLOOKUP(年度マスタ!$K$4&amp;"_"&amp;$AG10,データシート1!$A:$BT,MATCH("ab_"&amp;AQ$2,データシート1!$A$1:$BT$1,0),0)</f>
        <v>12.970822553910001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1075.6047000000001</v>
      </c>
      <c r="AI11" s="78">
        <f>VLOOKUP(年度マスタ!$K$4&amp;"_"&amp;$AG11,データシート1!$A:$BT,MATCH("ab_"&amp;AI$2,データシート1!$A$1:$BT$1,0),0)</f>
        <v>1944</v>
      </c>
      <c r="AJ11" s="78">
        <f>VLOOKUP(年度マスタ!$K$4&amp;"_"&amp;$AG11,データシート1!$A:$BT,MATCH("ab_"&amp;AJ$2,データシート1!$A$1:$BT$1,0),0)</f>
        <v>204</v>
      </c>
      <c r="AK11" s="78">
        <f>VLOOKUP(年度マスタ!$K$4&amp;"_"&amp;$AG11,データシート1!$A:$BT,MATCH("ab_"&amp;AK$2,データシート1!$A$1:$BT$1,0),0)</f>
        <v>22654</v>
      </c>
      <c r="AL11" s="78">
        <f>VLOOKUP(年度マスタ!$K$4&amp;"_"&amp;$AG11,データシート1!$A:$BT,MATCH("ab_"&amp;AL$2,データシート1!$A$1:$BT$1,0),0)</f>
        <v>37760</v>
      </c>
      <c r="AM11" s="78">
        <f>VLOOKUP(年度マスタ!$K$4&amp;"_"&amp;$AG11,データシート1!$A:$BT,MATCH("ab_"&amp;AM$2,データシート1!$A$1:$BT$1,0),0)</f>
        <v>48378</v>
      </c>
      <c r="AN11" s="78">
        <f>VLOOKUP(年度マスタ!$K$4&amp;"_"&amp;$AG11,データシート1!$A:$BT,MATCH("ab_"&amp;AN$2,データシート1!$A$1:$BT$1,0),0)</f>
        <v>12910</v>
      </c>
      <c r="AO11" s="78">
        <f>VLOOKUP(年度マスタ!$K$4&amp;"_"&amp;$AG11,データシート1!$A:$BT,MATCH("ab_"&amp;AO$2,データシート1!$A$1:$BT$1,0),0)</f>
        <v>92116</v>
      </c>
      <c r="AP11" s="78">
        <f>VLOOKUP(年度マスタ!$K$4&amp;"_"&amp;$AG11,データシート1!$A:$BT,MATCH("ab_"&amp;AP$2,データシート1!$A$1:$BT$1,0),0)</f>
        <v>0</v>
      </c>
      <c r="AQ11" s="954">
        <f>VLOOKUP(年度マスタ!$K$4&amp;"_"&amp;$AG11,データシート1!$A:$BT,MATCH("ab_"&amp;AQ$2,データシート1!$A$1:$BT$1,0),0)</f>
        <v>10.464624537120001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1072.3420000000001</v>
      </c>
      <c r="AI12" s="78">
        <f>VLOOKUP(年度マスタ!$K$4&amp;"_"&amp;$AG12,データシート1!$A:$BT,MATCH("ab_"&amp;AI$2,データシート1!$A$1:$BT$1,0),0)</f>
        <v>1625</v>
      </c>
      <c r="AJ12" s="78">
        <f>VLOOKUP(年度マスタ!$K$4&amp;"_"&amp;$AG12,データシート1!$A:$BT,MATCH("ab_"&amp;AJ$2,データシート1!$A$1:$BT$1,0),0)</f>
        <v>321</v>
      </c>
      <c r="AK12" s="78">
        <f>VLOOKUP(年度マスタ!$K$4&amp;"_"&amp;$AG12,データシート1!$A:$BT,MATCH("ab_"&amp;AK$2,データシート1!$A$1:$BT$1,0),0)</f>
        <v>23160</v>
      </c>
      <c r="AL12" s="78">
        <f>VLOOKUP(年度マスタ!$K$4&amp;"_"&amp;$AG12,データシート1!$A:$BT,MATCH("ab_"&amp;AL$2,データシート1!$A$1:$BT$1,0),0)</f>
        <v>37993</v>
      </c>
      <c r="AM12" s="78">
        <f>VLOOKUP(年度マスタ!$K$4&amp;"_"&amp;$AG12,データシート1!$A:$BT,MATCH("ab_"&amp;AM$2,データシート1!$A$1:$BT$1,0),0)</f>
        <v>49114</v>
      </c>
      <c r="AN12" s="78">
        <f>VLOOKUP(年度マスタ!$K$4&amp;"_"&amp;$AG12,データシート1!$A:$BT,MATCH("ab_"&amp;AN$2,データシート1!$A$1:$BT$1,0),0)</f>
        <v>12958</v>
      </c>
      <c r="AO12" s="78">
        <f>VLOOKUP(年度マスタ!$K$4&amp;"_"&amp;$AG12,データシート1!$A:$BT,MATCH("ab_"&amp;AO$2,データシート1!$A$1:$BT$1,0),0)</f>
        <v>91548</v>
      </c>
      <c r="AP12" s="78">
        <f>VLOOKUP(年度マスタ!$K$4&amp;"_"&amp;$AG12,データシート1!$A:$BT,MATCH("ab_"&amp;AP$2,データシート1!$A$1:$BT$1,0),0)</f>
        <v>0</v>
      </c>
      <c r="AQ12" s="954">
        <f>VLOOKUP(年度マスタ!$K$4&amp;"_"&amp;$AG12,データシート1!$A:$BT,MATCH("ab_"&amp;AQ$2,データシート1!$A$1:$BT$1,0),0)</f>
        <v>10.785505020800001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1152.7506000000001</v>
      </c>
      <c r="AI13" s="78">
        <f>VLOOKUP(年度マスタ!$K$4&amp;"_"&amp;$AG13,データシート1!$A:$BT,MATCH("ab_"&amp;AI$2,データシート1!$A$1:$BT$1,0),0)</f>
        <v>1625</v>
      </c>
      <c r="AJ13" s="78">
        <f>VLOOKUP(年度マスタ!$K$4&amp;"_"&amp;$AG13,データシート1!$A:$BT,MATCH("ab_"&amp;AJ$2,データシート1!$A$1:$BT$1,0),0)</f>
        <v>321</v>
      </c>
      <c r="AK13" s="78">
        <f>VLOOKUP(年度マスタ!$K$4&amp;"_"&amp;$AG13,データシート1!$A:$BT,MATCH("ab_"&amp;AK$2,データシート1!$A$1:$BT$1,0),0)</f>
        <v>23160</v>
      </c>
      <c r="AL13" s="78">
        <f>VLOOKUP(年度マスタ!$K$4&amp;"_"&amp;$AG13,データシート1!$A:$BT,MATCH("ab_"&amp;AL$2,データシート1!$A$1:$BT$1,0),0)</f>
        <v>38254</v>
      </c>
      <c r="AM13" s="78">
        <f>VLOOKUP(年度マスタ!$K$4&amp;"_"&amp;$AG13,データシート1!$A:$BT,MATCH("ab_"&amp;AM$2,データシート1!$A$1:$BT$1,0),0)</f>
        <v>48914</v>
      </c>
      <c r="AN13" s="78">
        <f>VLOOKUP(年度マスタ!$K$4&amp;"_"&amp;$AG13,データシート1!$A:$BT,MATCH("ab_"&amp;AN$2,データシート1!$A$1:$BT$1,0),0)</f>
        <v>12839</v>
      </c>
      <c r="AO13" s="78">
        <f>VLOOKUP(年度マスタ!$K$4&amp;"_"&amp;$AG13,データシート1!$A:$BT,MATCH("ab_"&amp;AO$2,データシート1!$A$1:$BT$1,0),0)</f>
        <v>90931</v>
      </c>
      <c r="AP13" s="78">
        <f>VLOOKUP(年度マスタ!$K$4&amp;"_"&amp;$AG13,データシート1!$A:$BT,MATCH("ab_"&amp;AP$2,データシート1!$A$1:$BT$1,0),0)</f>
        <v>0</v>
      </c>
      <c r="AQ13" s="954">
        <f>VLOOKUP(年度マスタ!$K$4&amp;"_"&amp;$AG13,データシート1!$A:$BT,MATCH("ab_"&amp;AQ$2,データシート1!$A$1:$BT$1,0),0)</f>
        <v>8.8732443883799998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1294.585</v>
      </c>
      <c r="AI14" s="78">
        <f>VLOOKUP(年度マスタ!$K$4&amp;"_"&amp;$AG14,データシート1!$A:$BT,MATCH("ab_"&amp;AI$2,データシート1!$A$1:$BT$1,0),0)</f>
        <v>1625</v>
      </c>
      <c r="AJ14" s="78">
        <f>VLOOKUP(年度マスタ!$K$4&amp;"_"&amp;$AG14,データシート1!$A:$BT,MATCH("ab_"&amp;AJ$2,データシート1!$A$1:$BT$1,0),0)</f>
        <v>321</v>
      </c>
      <c r="AK14" s="78">
        <f>VLOOKUP(年度マスタ!$K$4&amp;"_"&amp;$AG14,データシート1!$A:$BT,MATCH("ab_"&amp;AK$2,データシート1!$A$1:$BT$1,0),0)</f>
        <v>23160</v>
      </c>
      <c r="AL14" s="78">
        <f>VLOOKUP(年度マスタ!$K$4&amp;"_"&amp;$AG14,データシート1!$A:$BT,MATCH("ab_"&amp;AL$2,データシート1!$A$1:$BT$1,0),0)</f>
        <v>38477</v>
      </c>
      <c r="AM14" s="78">
        <f>VLOOKUP(年度マスタ!$K$4&amp;"_"&amp;$AG14,データシート1!$A:$BT,MATCH("ab_"&amp;AM$2,データシート1!$A$1:$BT$1,0),0)</f>
        <v>48645</v>
      </c>
      <c r="AN14" s="78">
        <f>VLOOKUP(年度マスタ!$K$4&amp;"_"&amp;$AG14,データシート1!$A:$BT,MATCH("ab_"&amp;AN$2,データシート1!$A$1:$BT$1,0),0)</f>
        <v>12861</v>
      </c>
      <c r="AO14" s="78">
        <f>VLOOKUP(年度マスタ!$K$4&amp;"_"&amp;$AG14,データシート1!$A:$BT,MATCH("ab_"&amp;AO$2,データシート1!$A$1:$BT$1,0),0)</f>
        <v>90384</v>
      </c>
      <c r="AP14" s="78">
        <f>VLOOKUP(年度マスタ!$K$4&amp;"_"&amp;$AG14,データシート1!$A:$BT,MATCH("ab_"&amp;AP$2,データシート1!$A$1:$BT$1,0),0)</f>
        <v>0</v>
      </c>
      <c r="AQ14" s="954">
        <f>VLOOKUP(年度マスタ!$K$4&amp;"_"&amp;$AG14,データシート1!$A:$BT,MATCH("ab_"&amp;AQ$2,データシート1!$A$1:$BT$1,0),0)</f>
        <v>8.7259779599999998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1161.8465000000001</v>
      </c>
      <c r="AI15" s="78">
        <f>VLOOKUP(年度マスタ!$K$4&amp;"_"&amp;$AG15,データシート1!$A:$BT,MATCH("ab_"&amp;AI$2,データシート1!$A$1:$BT$1,0),0)</f>
        <v>1625</v>
      </c>
      <c r="AJ15" s="78">
        <f>VLOOKUP(年度マスタ!$K$4&amp;"_"&amp;$AG15,データシート1!$A:$BT,MATCH("ab_"&amp;AJ$2,データシート1!$A$1:$BT$1,0),0)</f>
        <v>321</v>
      </c>
      <c r="AK15" s="78">
        <f>VLOOKUP(年度マスタ!$K$4&amp;"_"&amp;$AG15,データシート1!$A:$BT,MATCH("ab_"&amp;AK$2,データシート1!$A$1:$BT$1,0),0)</f>
        <v>23160</v>
      </c>
      <c r="AL15" s="78">
        <f>VLOOKUP(年度マスタ!$K$4&amp;"_"&amp;$AG15,データシート1!$A:$BT,MATCH("ab_"&amp;AL$2,データシート1!$A$1:$BT$1,0),0)</f>
        <v>38718</v>
      </c>
      <c r="AM15" s="78">
        <f>VLOOKUP(年度マスタ!$K$4&amp;"_"&amp;$AG15,データシート1!$A:$BT,MATCH("ab_"&amp;AM$2,データシート1!$A$1:$BT$1,0),0)</f>
        <v>48959</v>
      </c>
      <c r="AN15" s="78">
        <f>VLOOKUP(年度マスタ!$K$4&amp;"_"&amp;$AG15,データシート1!$A:$BT,MATCH("ab_"&amp;AN$2,データシート1!$A$1:$BT$1,0),0)</f>
        <v>12702</v>
      </c>
      <c r="AO15" s="78">
        <f>VLOOKUP(年度マスタ!$K$4&amp;"_"&amp;$AG15,データシート1!$A:$BT,MATCH("ab_"&amp;AO$2,データシート1!$A$1:$BT$1,0),0)</f>
        <v>89783</v>
      </c>
      <c r="AP15" s="78">
        <f>VLOOKUP(年度マスタ!$K$4&amp;"_"&amp;$AG15,データシート1!$A:$BT,MATCH("ab_"&amp;AP$2,データシート1!$A$1:$BT$1,0),0)</f>
        <v>0</v>
      </c>
      <c r="AQ15" s="954">
        <f>VLOOKUP(年度マスタ!$K$4&amp;"_"&amp;$AG15,データシート1!$A:$BT,MATCH("ab_"&amp;AQ$2,データシート1!$A$1:$BT$1,0),0)</f>
        <v>8.2444570354500009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1309.0712000000001</v>
      </c>
      <c r="AI16" s="78">
        <f>VLOOKUP(年度マスタ!$K$4&amp;"_"&amp;$AG16,データシート1!$A:$BT,MATCH("ab_"&amp;AI$2,データシート1!$A$1:$BT$1,0),0)</f>
        <v>1625</v>
      </c>
      <c r="AJ16" s="78">
        <f>VLOOKUP(年度マスタ!$K$4&amp;"_"&amp;$AG16,データシート1!$A:$BT,MATCH("ab_"&amp;AJ$2,データシート1!$A$1:$BT$1,0),0)</f>
        <v>321</v>
      </c>
      <c r="AK16" s="78">
        <f>VLOOKUP(年度マスタ!$K$4&amp;"_"&amp;$AG16,データシート1!$A:$BT,MATCH("ab_"&amp;AK$2,データシート1!$A$1:$BT$1,0),0)</f>
        <v>23160</v>
      </c>
      <c r="AL16" s="78">
        <f>VLOOKUP(年度マスタ!$K$4&amp;"_"&amp;$AG16,データシート1!$A:$BT,MATCH("ab_"&amp;AL$2,データシート1!$A$1:$BT$1,0),0)</f>
        <v>38875</v>
      </c>
      <c r="AM16" s="78">
        <f>VLOOKUP(年度マスタ!$K$4&amp;"_"&amp;$AG16,データシート1!$A:$BT,MATCH("ab_"&amp;AM$2,データシート1!$A$1:$BT$1,0),0)</f>
        <v>49067</v>
      </c>
      <c r="AN16" s="78">
        <f>VLOOKUP(年度マスタ!$K$4&amp;"_"&amp;$AG16,データシート1!$A:$BT,MATCH("ab_"&amp;AN$2,データシート1!$A$1:$BT$1,0),0)</f>
        <v>12789</v>
      </c>
      <c r="AO16" s="78">
        <f>VLOOKUP(年度マスタ!$K$4&amp;"_"&amp;$AG16,データシート1!$A:$BT,MATCH("ab_"&amp;AO$2,データシート1!$A$1:$BT$1,0),0)</f>
        <v>89093</v>
      </c>
      <c r="AP16" s="78">
        <f>VLOOKUP(年度マスタ!$K$4&amp;"_"&amp;$AG16,データシート1!$A:$BT,MATCH("ab_"&amp;AP$2,データシート1!$A$1:$BT$1,0),0)</f>
        <v>0</v>
      </c>
      <c r="AQ16" s="954">
        <f>VLOOKUP(年度マスタ!$K$4&amp;"_"&amp;$AG16,データシート1!$A:$BT,MATCH("ab_"&amp;AQ$2,データシート1!$A$1:$BT$1,0),0)</f>
        <v>9.1172823692799998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1300.3451</v>
      </c>
      <c r="AI17" s="151">
        <f>VLOOKUP(年度マスタ!$K$4&amp;"_"&amp;$AG17,データシート1!$A:$BT,MATCH("ab_"&amp;AI$2,データシート1!$A$1:$BT$1,0),0)</f>
        <v>1625</v>
      </c>
      <c r="AJ17" s="151">
        <f>VLOOKUP(年度マスタ!$K$4&amp;"_"&amp;$AG17,データシート1!$A:$BT,MATCH("ab_"&amp;AJ$2,データシート1!$A$1:$BT$1,0),0)</f>
        <v>321</v>
      </c>
      <c r="AK17" s="151">
        <f>VLOOKUP(年度マスタ!$K$4&amp;"_"&amp;$AG17,データシート1!$A:$BT,MATCH("ab_"&amp;AK$2,データシート1!$A$1:$BT$1,0),0)</f>
        <v>23160</v>
      </c>
      <c r="AL17" s="151">
        <f>VLOOKUP(年度マスタ!$K$4&amp;"_"&amp;$AG17,データシート1!$A:$BT,MATCH("ab_"&amp;AL$2,データシート1!$A$1:$BT$1,0),0)</f>
        <v>39116</v>
      </c>
      <c r="AM17" s="151">
        <f>VLOOKUP(年度マスタ!$K$4&amp;"_"&amp;$AG17,データシート1!$A:$BT,MATCH("ab_"&amp;AM$2,データシート1!$A$1:$BT$1,0),0)</f>
        <v>48520</v>
      </c>
      <c r="AN17" s="151">
        <f>VLOOKUP(年度マスタ!$K$4&amp;"_"&amp;$AG17,データシート1!$A:$BT,MATCH("ab_"&amp;AN$2,データシート1!$A$1:$BT$1,0),0)</f>
        <v>12678</v>
      </c>
      <c r="AO17" s="151">
        <f>VLOOKUP(年度マスタ!$K$4&amp;"_"&amp;$AG17,データシート1!$A:$BT,MATCH("ab_"&amp;AO$2,データシート1!$A$1:$BT$1,0),0)</f>
        <v>88462</v>
      </c>
      <c r="AP17" s="151">
        <f>VLOOKUP(年度マスタ!$K$4&amp;"_"&amp;$AG17,データシート1!$A:$BT,MATCH("ab_"&amp;AP$2,データシート1!$A$1:$BT$1,0),0)</f>
        <v>0</v>
      </c>
      <c r="AQ17" s="955">
        <f>VLOOKUP(年度マスタ!$K$4&amp;"_"&amp;$AG17,データシート1!$A:$BT,MATCH("ab_"&amp;AQ$2,データシート1!$A$1:$BT$1,0),0)</f>
        <v>9.3473454262499995</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1142.5544</v>
      </c>
      <c r="AI18" s="78">
        <f>VLOOKUP(年度マスタ!$K$4&amp;"_"&amp;$AG18,データシート1!$A:$BT,MATCH("ab_"&amp;AI$2,データシート1!$A$1:$BT$1,0),0)</f>
        <v>1711</v>
      </c>
      <c r="AJ18" s="78">
        <f>VLOOKUP(年度マスタ!$K$4&amp;"_"&amp;$AG18,データシート1!$A:$BT,MATCH("ab_"&amp;AJ$2,データシート1!$A$1:$BT$1,0),0)</f>
        <v>499</v>
      </c>
      <c r="AK18" s="78">
        <f>VLOOKUP(年度マスタ!$K$4&amp;"_"&amp;$AG18,データシート1!$A:$BT,MATCH("ab_"&amp;AK$2,データシート1!$A$1:$BT$1,0),0)</f>
        <v>22361</v>
      </c>
      <c r="AL18" s="78">
        <f>VLOOKUP(年度マスタ!$K$4&amp;"_"&amp;$AG18,データシート1!$A:$BT,MATCH("ab_"&amp;AL$2,データシート1!$A$1:$BT$1,0),0)</f>
        <v>39399</v>
      </c>
      <c r="AM18" s="78">
        <f>VLOOKUP(年度マスタ!$K$4&amp;"_"&amp;$AG18,データシート1!$A:$BT,MATCH("ab_"&amp;AM$2,データシート1!$A$1:$BT$1,0),0)</f>
        <v>48402</v>
      </c>
      <c r="AN18" s="78">
        <f>VLOOKUP(年度マスタ!$K$4&amp;"_"&amp;$AG18,データシート1!$A:$BT,MATCH("ab_"&amp;AN$2,データシート1!$A$1:$BT$1,0),0)</f>
        <v>12763</v>
      </c>
      <c r="AO18" s="78">
        <f>VLOOKUP(年度マスタ!$K$4&amp;"_"&amp;$AG18,データシート1!$A:$BT,MATCH("ab_"&amp;AO$2,データシート1!$A$1:$BT$1,0),0)</f>
        <v>87847</v>
      </c>
      <c r="AP18" s="78">
        <f>VLOOKUP(年度マスタ!$K$4&amp;"_"&amp;$AG18,データシート1!$A:$BT,MATCH("ab_"&amp;AP$2,データシート1!$A$1:$BT$1,0),0)</f>
        <v>0</v>
      </c>
      <c r="AQ18" s="954">
        <f>VLOOKUP(年度マスタ!$K$4&amp;"_"&amp;$AG18,データシート1!$A:$BT,MATCH("ab_"&amp;AQ$2,データシート1!$A$1:$BT$1,0),0)</f>
        <v>11.77709585605529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1219.444</v>
      </c>
      <c r="AI19" s="78">
        <f>VLOOKUP(年度マスタ!$K$4&amp;"_"&amp;$AG19,データシート1!$A:$BT,MATCH("ab_"&amp;AI$2,データシート1!$A$1:$BT$1,0),0)</f>
        <v>1711</v>
      </c>
      <c r="AJ19" s="78">
        <f>VLOOKUP(年度マスタ!$K$4&amp;"_"&amp;$AG19,データシート1!$A:$BT,MATCH("ab_"&amp;AJ$2,データシート1!$A$1:$BT$1,0),0)</f>
        <v>499</v>
      </c>
      <c r="AK19" s="78">
        <f>VLOOKUP(年度マスタ!$K$4&amp;"_"&amp;$AG19,データシート1!$A:$BT,MATCH("ab_"&amp;AK$2,データシート1!$A$1:$BT$1,0),0)</f>
        <v>22361</v>
      </c>
      <c r="AL19" s="78">
        <f>VLOOKUP(年度マスタ!$K$4&amp;"_"&amp;$AG19,データシート1!$A:$BT,MATCH("ab_"&amp;AL$2,データシート1!$A$1:$BT$1,0),0)</f>
        <v>39676</v>
      </c>
      <c r="AM19" s="78">
        <f>VLOOKUP(年度マスタ!$K$4&amp;"_"&amp;$AG19,データシート1!$A:$BT,MATCH("ab_"&amp;AM$2,データシート1!$A$1:$BT$1,0),0)</f>
        <v>48586</v>
      </c>
      <c r="AN19" s="78">
        <f>VLOOKUP(年度マスタ!$K$4&amp;"_"&amp;$AG19,データシート1!$A:$BT,MATCH("ab_"&amp;AN$2,データシート1!$A$1:$BT$1,0),0)</f>
        <v>13082</v>
      </c>
      <c r="AO19" s="78">
        <f>VLOOKUP(年度マスタ!$K$4&amp;"_"&amp;$AG19,データシート1!$A:$BT,MATCH("ab_"&amp;AO$2,データシート1!$A$1:$BT$1,0),0)</f>
        <v>87518</v>
      </c>
      <c r="AP19" s="78">
        <f>VLOOKUP(年度マスタ!$K$4&amp;"_"&amp;$AG19,データシート1!$A:$BT,MATCH("ab_"&amp;AP$2,データシート1!$A$1:$BT$1,0),0)</f>
        <v>0</v>
      </c>
      <c r="AQ19" s="954">
        <f>VLOOKUP(年度マスタ!$K$4&amp;"_"&amp;$AG19,データシート1!$A:$BT,MATCH("ab_"&amp;AQ$2,データシート1!$A$1:$BT$1,0),0)</f>
        <v>12.3379373142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1353.7878000000001</v>
      </c>
      <c r="AI20" s="78">
        <f>VLOOKUP(年度マスタ!$K$4&amp;"_"&amp;$AG20,データシート1!$A:$BT,MATCH("ab_"&amp;AI$2,データシート1!$A$1:$BT$1,0),0)</f>
        <v>1711</v>
      </c>
      <c r="AJ20" s="78">
        <f>VLOOKUP(年度マスタ!$K$4&amp;"_"&amp;$AG20,データシート1!$A:$BT,MATCH("ab_"&amp;AJ$2,データシート1!$A$1:$BT$1,0),0)</f>
        <v>499</v>
      </c>
      <c r="AK20" s="78">
        <f>VLOOKUP(年度マスタ!$K$4&amp;"_"&amp;$AG20,データシート1!$A:$BT,MATCH("ab_"&amp;AK$2,データシート1!$A$1:$BT$1,0),0)</f>
        <v>22361</v>
      </c>
      <c r="AL20" s="78">
        <f>VLOOKUP(年度マスタ!$K$4&amp;"_"&amp;$AG20,データシート1!$A:$BT,MATCH("ab_"&amp;AL$2,データシート1!$A$1:$BT$1,0),0)</f>
        <v>40003</v>
      </c>
      <c r="AM20" s="78">
        <f>VLOOKUP(年度マスタ!$K$4&amp;"_"&amp;$AG20,データシート1!$A:$BT,MATCH("ab_"&amp;AM$2,データシート1!$A$1:$BT$1,0),0)</f>
        <v>48381</v>
      </c>
      <c r="AN20" s="78">
        <f>VLOOKUP(年度マスタ!$K$4&amp;"_"&amp;$AG20,データシート1!$A:$BT,MATCH("ab_"&amp;AN$2,データシート1!$A$1:$BT$1,0),0)</f>
        <v>13131</v>
      </c>
      <c r="AO20" s="78">
        <f>VLOOKUP(年度マスタ!$K$4&amp;"_"&amp;$AG20,データシート1!$A:$BT,MATCH("ab_"&amp;AO$2,データシート1!$A$1:$BT$1,0),0)</f>
        <v>87090</v>
      </c>
      <c r="AP20" s="78">
        <f>VLOOKUP(年度マスタ!$K$4&amp;"_"&amp;$AG20,データシート1!$A:$BT,MATCH("ab_"&amp;AP$2,データシート1!$A$1:$BT$1,0),0)</f>
        <v>0</v>
      </c>
      <c r="AQ20" s="954">
        <f>VLOOKUP(年度マスタ!$K$4&amp;"_"&amp;$AG20,データシート1!$A:$BT,MATCH("ab_"&amp;AQ$2,データシート1!$A$1:$BT$1,0),0)</f>
        <v>9.2166270033599993</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亀岡市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23.240000000000002</v>
      </c>
      <c r="BE13" s="70" t="str">
        <f>年度マスタ!K4</f>
        <v>26206</v>
      </c>
      <c r="BF13" s="70" t="str">
        <f>年度マスタ!K4</f>
        <v>26206</v>
      </c>
      <c r="BG13" s="70" t="str">
        <f>年度マスタ!K4</f>
        <v>26206</v>
      </c>
      <c r="BH13" s="278" t="s">
        <v>195</v>
      </c>
      <c r="BI13" s="278" t="s">
        <v>195</v>
      </c>
      <c r="BJ13" s="278" t="s">
        <v>195</v>
      </c>
      <c r="BK13" s="278" t="str">
        <f>年度マスタ!K4</f>
        <v>26206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20.509</v>
      </c>
      <c r="AY14" s="70"/>
      <c r="BE14" s="70" t="str">
        <f>AP2</f>
        <v>亀岡市</v>
      </c>
      <c r="BF14" s="70" t="str">
        <f>AP2</f>
        <v>亀岡市</v>
      </c>
      <c r="BG14" s="70" t="str">
        <f>AP2</f>
        <v>亀岡市</v>
      </c>
      <c r="BH14" s="70" t="s">
        <v>205</v>
      </c>
      <c r="BI14" s="70" t="s">
        <v>205</v>
      </c>
      <c r="BJ14" s="70" t="s">
        <v>205</v>
      </c>
      <c r="BK14" s="70" t="str">
        <f>AP2</f>
        <v>亀岡市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2.7309999999999999</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16.001999999999999</v>
      </c>
      <c r="AY17" s="165">
        <f>AX17</f>
        <v>16.001999999999999</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47.041000000000004</v>
      </c>
      <c r="G21" s="877">
        <f t="shared" ref="G21:O21" si="5">SUM(G22,G26,G27,G28)</f>
        <v>46.076999999999998</v>
      </c>
      <c r="H21" s="877">
        <f t="shared" si="5"/>
        <v>35.385999999999996</v>
      </c>
      <c r="I21" s="877">
        <f t="shared" si="5"/>
        <v>44.582999999999998</v>
      </c>
      <c r="J21" s="877">
        <f t="shared" si="5"/>
        <v>43.462999999999994</v>
      </c>
      <c r="K21" s="877">
        <f t="shared" si="5"/>
        <v>39.673999999999999</v>
      </c>
      <c r="L21" s="877">
        <f t="shared" si="5"/>
        <v>38.225999999999999</v>
      </c>
      <c r="M21" s="877">
        <f t="shared" si="5"/>
        <v>34.133000000000003</v>
      </c>
      <c r="N21" s="877">
        <f t="shared" si="5"/>
        <v>29.818000000000001</v>
      </c>
      <c r="O21" s="877">
        <f t="shared" si="5"/>
        <v>38.020000000000003</v>
      </c>
      <c r="P21" s="878">
        <f>SUM(P22,P26,P27,P28)</f>
        <v>39.242000000000004</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32.862000000000002</v>
      </c>
      <c r="G22" s="879">
        <f t="shared" ref="G22:P22" si="6">SUM(G23:G25)</f>
        <v>30.724</v>
      </c>
      <c r="H22" s="879">
        <f t="shared" si="6"/>
        <v>26.283999999999999</v>
      </c>
      <c r="I22" s="879">
        <f t="shared" si="6"/>
        <v>35.11</v>
      </c>
      <c r="J22" s="879">
        <f t="shared" si="6"/>
        <v>35.894999999999996</v>
      </c>
      <c r="K22" s="879">
        <f t="shared" si="6"/>
        <v>32.244</v>
      </c>
      <c r="L22" s="879">
        <f t="shared" si="6"/>
        <v>31.242000000000001</v>
      </c>
      <c r="M22" s="879">
        <f t="shared" si="6"/>
        <v>26.247</v>
      </c>
      <c r="N22" s="879">
        <f t="shared" si="6"/>
        <v>22.004000000000001</v>
      </c>
      <c r="O22" s="879">
        <f t="shared" si="6"/>
        <v>22.624000000000002</v>
      </c>
      <c r="P22" s="880">
        <f t="shared" si="6"/>
        <v>23.240000000000002</v>
      </c>
      <c r="Z22" s="273"/>
      <c r="AB22" s="272"/>
      <c r="AC22" s="521" t="s">
        <v>286</v>
      </c>
      <c r="AP22" s="16" t="s">
        <v>287</v>
      </c>
      <c r="AQ22" s="273"/>
      <c r="AV22" s="70" t="str">
        <f>AW22</f>
        <v>エネルギー起源CO2</v>
      </c>
      <c r="AW22" s="70" t="str">
        <f>D56</f>
        <v>エネルギー起源CO2</v>
      </c>
      <c r="AX22" s="165">
        <f>P56</f>
        <v>29.146000000000001</v>
      </c>
      <c r="AY22" s="165">
        <f>AX22</f>
        <v>29.146000000000001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29.158000000000001</v>
      </c>
      <c r="G23" s="881">
        <f>IFERROR(VLOOKUP(年度マスタ!$K$4&amp;"_"&amp;G$20,データシート1!$A:$BU,MATCH("ba_"&amp;$E23,データシート1!$A$1:$BU$1,0),0),0)</f>
        <v>25.84</v>
      </c>
      <c r="H23" s="881">
        <f>IFERROR(VLOOKUP(年度マスタ!$K$4&amp;"_"&amp;H$20,データシート1!$A:$BU,MATCH("ba_"&amp;$E23,データシート1!$A$1:$BU$1,0),0),0)</f>
        <v>20.068999999999999</v>
      </c>
      <c r="I23" s="881">
        <f>IFERROR(VLOOKUP(年度マスタ!$K$4&amp;"_"&amp;I$20,データシート1!$A:$BU,MATCH("ba_"&amp;$E23,データシート1!$A$1:$BU$1,0),0),0)</f>
        <v>28.431999999999999</v>
      </c>
      <c r="J23" s="881">
        <f>IFERROR(VLOOKUP(年度マスタ!$K$4&amp;"_"&amp;J$20,データシート1!$A:$BU,MATCH("ba_"&amp;$E23,データシート1!$A$1:$BU$1,0),0),0)</f>
        <v>29.08</v>
      </c>
      <c r="K23" s="881">
        <f>IFERROR(VLOOKUP(年度マスタ!$K$4&amp;"_"&amp;K$20,データシート1!$A:$BU,MATCH("ba_"&amp;$E23,データシート1!$A$1:$BU$1,0),0),0)</f>
        <v>26.722000000000001</v>
      </c>
      <c r="L23" s="881">
        <f>IFERROR(VLOOKUP(年度マスタ!$K$4&amp;"_"&amp;L$20,データシート1!$A:$BU,MATCH("ba_"&amp;$E23,データシート1!$A$1:$BU$1,0),0),0)</f>
        <v>26.071000000000002</v>
      </c>
      <c r="M23" s="881">
        <f>IFERROR(VLOOKUP(年度マスタ!$K$4&amp;"_"&amp;M$20,データシート1!$A:$BU,MATCH("ba_"&amp;$E23,データシート1!$A$1:$BU$1,0),0),0)</f>
        <v>21.896999999999998</v>
      </c>
      <c r="N23" s="881">
        <f>IFERROR(VLOOKUP(年度マスタ!$K$4&amp;"_"&amp;N$20,データシート1!$A:$BU,MATCH("ba_"&amp;$E23,データシート1!$A$1:$BU$1,0),0),0)</f>
        <v>17.919</v>
      </c>
      <c r="O23" s="881">
        <f>IFERROR(VLOOKUP(年度マスタ!$K$4&amp;"_"&amp;O$20,データシート1!$A:$BU,MATCH("ba_"&amp;$E23,データシート1!$A$1:$BU$1,0),0),0)</f>
        <v>19.579000000000001</v>
      </c>
      <c r="P23" s="882">
        <f>IFERROR(VLOOKUP(年度マスタ!$K$4&amp;"_"&amp;P$20,データシート1!$A:$BU,MATCH("ba_"&amp;$E23,データシート1!$A$1:$BU$1,0),0),0)</f>
        <v>20.509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10.096</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191.13752225384729</v>
      </c>
      <c r="AG24" s="877">
        <f t="shared" ref="AG24:AP24" si="11">AG25+AG29</f>
        <v>210.74556622739158</v>
      </c>
      <c r="AH24" s="877">
        <f t="shared" si="11"/>
        <v>204.5940470109901</v>
      </c>
      <c r="AI24" s="877">
        <f t="shared" si="11"/>
        <v>202.45536726936925</v>
      </c>
      <c r="AJ24" s="877">
        <f t="shared" si="11"/>
        <v>185.41843707486927</v>
      </c>
      <c r="AK24" s="877">
        <f t="shared" si="11"/>
        <v>188.7170883759614</v>
      </c>
      <c r="AL24" s="877">
        <f t="shared" si="11"/>
        <v>162.4512220721939</v>
      </c>
      <c r="AM24" s="877">
        <f t="shared" si="11"/>
        <v>149.09841062506635</v>
      </c>
      <c r="AN24" s="877">
        <f t="shared" si="11"/>
        <v>140.99019625285166</v>
      </c>
      <c r="AO24" s="877">
        <f t="shared" si="11"/>
        <v>140.39036304649858</v>
      </c>
      <c r="AP24" s="878">
        <f t="shared" si="11"/>
        <v>129.82218625295076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3.7040000000000002</v>
      </c>
      <c r="G25" s="881">
        <f>IFERROR(VLOOKUP(年度マスタ!$K$4&amp;"_"&amp;G$20,データシート1!$A:$BU,MATCH("ba_"&amp;$E25,データシート1!$A$1:$BU$1,0),0),0)</f>
        <v>4.8840000000000003</v>
      </c>
      <c r="H25" s="881">
        <f>IFERROR(VLOOKUP(年度マスタ!$K$4&amp;"_"&amp;H$20,データシート1!$A:$BU,MATCH("ba_"&amp;$E25,データシート1!$A$1:$BU$1,0),0),0)</f>
        <v>6.2149999999999999</v>
      </c>
      <c r="I25" s="881">
        <f>IFERROR(VLOOKUP(年度マスタ!$K$4&amp;"_"&amp;I$20,データシート1!$A:$BU,MATCH("ba_"&amp;$E25,データシート1!$A$1:$BU$1,0),0),0)</f>
        <v>6.6779999999999999</v>
      </c>
      <c r="J25" s="881">
        <f>IFERROR(VLOOKUP(年度マスタ!$K$4&amp;"_"&amp;J$20,データシート1!$A:$BU,MATCH("ba_"&amp;$E25,データシート1!$A$1:$BU$1,0),0),0)</f>
        <v>6.8150000000000004</v>
      </c>
      <c r="K25" s="881">
        <f>IFERROR(VLOOKUP(年度マスタ!$K$4&amp;"_"&amp;K$20,データシート1!$A:$BU,MATCH("ba_"&amp;$E25,データシート1!$A$1:$BU$1,0),0),0)</f>
        <v>5.5220000000000002</v>
      </c>
      <c r="L25" s="881">
        <f>IFERROR(VLOOKUP(年度マスタ!$K$4&amp;"_"&amp;L$20,データシート1!$A:$BU,MATCH("ba_"&amp;$E25,データシート1!$A$1:$BU$1,0),0),0)</f>
        <v>5.1710000000000003</v>
      </c>
      <c r="M25" s="881">
        <f>IFERROR(VLOOKUP(年度マスタ!$K$4&amp;"_"&amp;M$20,データシート1!$A:$BU,MATCH("ba_"&amp;$E25,データシート1!$A$1:$BU$1,0),0),0)</f>
        <v>4.3499999999999996</v>
      </c>
      <c r="N25" s="881">
        <f>IFERROR(VLOOKUP(年度マスタ!$K$4&amp;"_"&amp;N$20,データシート1!$A:$BU,MATCH("ba_"&amp;$E25,データシート1!$A$1:$BU$1,0),0),0)</f>
        <v>4.085</v>
      </c>
      <c r="O25" s="881">
        <f>IFERROR(VLOOKUP(年度マスタ!$K$4&amp;"_"&amp;O$20,データシート1!$A:$BU,MATCH("ba_"&amp;$E25,データシート1!$A$1:$BU$1,0),0),0)</f>
        <v>3.0449999999999999</v>
      </c>
      <c r="P25" s="882">
        <f>IFERROR(VLOOKUP(年度マスタ!$K$4&amp;"_"&amp;P$20,データシート1!$A:$BU,MATCH("ba_"&amp;$E25,データシート1!$A$1:$BU$1,0),0),0)</f>
        <v>2.7309999999999999</v>
      </c>
      <c r="Z25" s="273"/>
      <c r="AB25" s="272"/>
      <c r="AC25" s="522"/>
      <c r="AD25" s="408" t="s">
        <v>114</v>
      </c>
      <c r="AE25" s="409"/>
      <c r="AF25" s="879">
        <f>①CO2排出量の現状把握!Z35</f>
        <v>86.347981502413504</v>
      </c>
      <c r="AG25" s="879">
        <f>①CO2排出量の現状把握!AA35</f>
        <v>94.765780076233199</v>
      </c>
      <c r="AH25" s="879">
        <f>①CO2排出量の現状把握!AB35</f>
        <v>94.064184732901694</v>
      </c>
      <c r="AI25" s="879">
        <f>①CO2排出量の現状把握!AC35</f>
        <v>89.300830954531747</v>
      </c>
      <c r="AJ25" s="879">
        <f>①CO2排出量の現状把握!AD35</f>
        <v>82.376305225617671</v>
      </c>
      <c r="AK25" s="879">
        <f>①CO2排出量の現状把握!AE35</f>
        <v>88.01412940232224</v>
      </c>
      <c r="AL25" s="879">
        <f>①CO2排出量の現状把握!AF35</f>
        <v>74.461664381783038</v>
      </c>
      <c r="AM25" s="879">
        <f>①CO2排出量の現状把握!AG35</f>
        <v>70.750419424396668</v>
      </c>
      <c r="AN25" s="879">
        <f>①CO2排出量の現状把握!AH35</f>
        <v>68.514374280074037</v>
      </c>
      <c r="AO25" s="879">
        <f>①CO2排出量の現状把握!AI35</f>
        <v>66.545953112236646</v>
      </c>
      <c r="AP25" s="880">
        <f>①CO2排出量の現状把握!AJ35</f>
        <v>60.428760552653898</v>
      </c>
      <c r="AQ25" s="273"/>
      <c r="AV25" s="70" t="str">
        <f>AW25</f>
        <v>廃棄物原燃料以外</v>
      </c>
      <c r="AW25" s="70" t="str">
        <f>E59</f>
        <v>廃棄物原燃料以外</v>
      </c>
      <c r="AX25" s="287">
        <f t="shared" si="12"/>
        <v>10.096</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14.179</v>
      </c>
      <c r="G26" s="879">
        <f>IFERROR(VLOOKUP(年度マスタ!$K$4&amp;"_"&amp;G$20,データシート1!$A:$BU,MATCH("ba_"&amp;$D26,データシート1!$A$1:$BU$1,0),0),0)</f>
        <v>15.353</v>
      </c>
      <c r="H26" s="879">
        <f>IFERROR(VLOOKUP(年度マスタ!$K$4&amp;"_"&amp;H$20,データシート1!$A:$BU,MATCH("ba_"&amp;$D26,データシート1!$A$1:$BU$1,0),0),0)</f>
        <v>9.1020000000000003</v>
      </c>
      <c r="I26" s="879">
        <f>IFERROR(VLOOKUP(年度マスタ!$K$4&amp;"_"&amp;I$20,データシート1!$A:$BU,MATCH("ba_"&amp;$D26,データシート1!$A$1:$BU$1,0),0),0)</f>
        <v>9.4730000000000008</v>
      </c>
      <c r="J26" s="879">
        <f>IFERROR(VLOOKUP(年度マスタ!$K$4&amp;"_"&amp;J$20,データシート1!$A:$BU,MATCH("ba_"&amp;$D26,データシート1!$A$1:$BU$1,0),0),0)</f>
        <v>7.5679999999999996</v>
      </c>
      <c r="K26" s="879">
        <f>IFERROR(VLOOKUP(年度マスタ!$K$4&amp;"_"&amp;K$20,データシート1!$A:$BU,MATCH("ba_"&amp;$D26,データシート1!$A$1:$BU$1,0),0),0)</f>
        <v>7.43</v>
      </c>
      <c r="L26" s="879">
        <f>IFERROR(VLOOKUP(年度マスタ!$K$4&amp;"_"&amp;L$20,データシート1!$A:$BU,MATCH("ba_"&amp;$D26,データシート1!$A$1:$BU$1,0),0),0)</f>
        <v>6.984</v>
      </c>
      <c r="M26" s="879">
        <f>IFERROR(VLOOKUP(年度マスタ!$K$4&amp;"_"&amp;M$20,データシート1!$A:$BU,MATCH("ba_"&amp;$D26,データシート1!$A$1:$BU$1,0),0),0)</f>
        <v>7.8860000000000001</v>
      </c>
      <c r="N26" s="879">
        <f>IFERROR(VLOOKUP(年度マスタ!$K$4&amp;"_"&amp;N$20,データシート1!$A:$BU,MATCH("ba_"&amp;$D26,データシート1!$A$1:$BU$1,0),0),0)</f>
        <v>7.8140000000000001</v>
      </c>
      <c r="O26" s="879">
        <f>IFERROR(VLOOKUP(年度マスタ!$K$4&amp;"_"&amp;O$20,データシート1!$A:$BU,MATCH("ba_"&amp;$D26,データシート1!$A$1:$BU$1,0),0),0)</f>
        <v>15.396000000000001</v>
      </c>
      <c r="P26" s="880">
        <f>IFERROR(VLOOKUP(年度マスタ!$K$4&amp;"_"&amp;P$20,データシート1!$A:$BU,MATCH("ba_"&amp;$D26,データシート1!$A$1:$BU$1,0),0),0)</f>
        <v>16.001999999999999</v>
      </c>
      <c r="Z26" s="273"/>
      <c r="AB26" s="272"/>
      <c r="AC26" s="522"/>
      <c r="AD26" s="410"/>
      <c r="AE26" s="409" t="s">
        <v>184</v>
      </c>
      <c r="AF26" s="881">
        <f>①CO2排出量の現状把握!Z36</f>
        <v>73.040915837773142</v>
      </c>
      <c r="AG26" s="881">
        <f>①CO2排出量の現状把握!AA36</f>
        <v>81.800094120140628</v>
      </c>
      <c r="AH26" s="881">
        <f>①CO2排出量の現状把握!AB36</f>
        <v>81.656258006552221</v>
      </c>
      <c r="AI26" s="881">
        <f>①CO2排出量の現状把握!AC36</f>
        <v>74.73795795772088</v>
      </c>
      <c r="AJ26" s="881">
        <f>①CO2排出量の現状把握!AD36</f>
        <v>66.402131481394107</v>
      </c>
      <c r="AK26" s="881">
        <f>①CO2排出量の現状把握!AE36</f>
        <v>69.866241171653357</v>
      </c>
      <c r="AL26" s="881">
        <f>①CO2排出量の現状把握!AF36</f>
        <v>57.92708202843702</v>
      </c>
      <c r="AM26" s="881">
        <f>①CO2排出量の現状把握!AG36</f>
        <v>56.071482610737945</v>
      </c>
      <c r="AN26" s="881">
        <f>①CO2排出量の現状把握!AH36</f>
        <v>53.868804294536254</v>
      </c>
      <c r="AO26" s="881">
        <f>①CO2排出量の現状把握!AI36</f>
        <v>48.259303347183682</v>
      </c>
      <c r="AP26" s="882">
        <f>①CO2排出量の現状把握!AJ36</f>
        <v>41.560569762935017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4.5201992970173954</v>
      </c>
      <c r="AG27" s="881">
        <f>①CO2排出量の現状把握!AA37</f>
        <v>4.348647880827115</v>
      </c>
      <c r="AH27" s="881">
        <f>①CO2排出量の現状把握!AB37</f>
        <v>3.932458643945214</v>
      </c>
      <c r="AI27" s="881">
        <f>①CO2排出量の現状把握!AC37</f>
        <v>4.1123184298908591</v>
      </c>
      <c r="AJ27" s="881">
        <f>①CO2排出量の現状把握!AD37</f>
        <v>3.908960241592137</v>
      </c>
      <c r="AK27" s="881">
        <f>①CO2排出量の現状把握!AE37</f>
        <v>3.5991361342176802</v>
      </c>
      <c r="AL27" s="881">
        <f>①CO2排出量の現状把握!AF37</f>
        <v>3.6694854875380511</v>
      </c>
      <c r="AM27" s="881">
        <f>①CO2排出量の現状把握!AG37</f>
        <v>3.1190786643142245</v>
      </c>
      <c r="AN27" s="881">
        <f>①CO2排出量の現状把握!AH37</f>
        <v>2.9830193925532384</v>
      </c>
      <c r="AO27" s="881">
        <f>①CO2排出量の現状把握!AI37</f>
        <v>3.3146481365812086</v>
      </c>
      <c r="AP27" s="882">
        <f>①CO2排出量の現状把握!AJ37</f>
        <v>3.7352443521830088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3.4249999999999998</v>
      </c>
      <c r="BG27" s="952">
        <f t="shared" si="2"/>
        <v>3.4249999999999998</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0.39489940317203165</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8.7868663676229666</v>
      </c>
      <c r="AG28" s="881">
        <f>①CO2排出量の現状把握!AA38</f>
        <v>8.6170380752654587</v>
      </c>
      <c r="AH28" s="881">
        <f>①CO2排出量の現状把握!AB38</f>
        <v>8.4754680824042605</v>
      </c>
      <c r="AI28" s="881">
        <f>①CO2排出量の現状把握!AC38</f>
        <v>10.450554566919999</v>
      </c>
      <c r="AJ28" s="881">
        <f>①CO2排出量の現状把握!AD38</f>
        <v>12.065213502631419</v>
      </c>
      <c r="AK28" s="881">
        <f>①CO2排出量の現状把握!AE38</f>
        <v>14.548752096451201</v>
      </c>
      <c r="AL28" s="881">
        <f>①CO2排出量の現状把握!AF38</f>
        <v>12.865096865807969</v>
      </c>
      <c r="AM28" s="881">
        <f>①CO2排出量の現状把握!AG38</f>
        <v>11.5598581493445</v>
      </c>
      <c r="AN28" s="881">
        <f>①CO2排出量の現状把握!AH38</f>
        <v>11.662550592984541</v>
      </c>
      <c r="AO28" s="881">
        <f>①CO2排出量の現状把握!AI38</f>
        <v>14.972001628471762</v>
      </c>
      <c r="AP28" s="882">
        <f>①CO2排出量の現状把握!AJ38</f>
        <v>15.132946437535873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104.7895407514338</v>
      </c>
      <c r="AG29" s="883">
        <f>①CO2排出量の現状把握!AA39</f>
        <v>115.97978615115839</v>
      </c>
      <c r="AH29" s="883">
        <f>①CO2排出量の現状把握!AB39</f>
        <v>110.5298622780884</v>
      </c>
      <c r="AI29" s="883">
        <f>①CO2排出量の現状把握!AC39</f>
        <v>113.1545363148375</v>
      </c>
      <c r="AJ29" s="883">
        <f>①CO2排出量の現状把握!AD39</f>
        <v>103.0421318492516</v>
      </c>
      <c r="AK29" s="883">
        <f>①CO2排出量の現状把握!AE39</f>
        <v>100.70295897363914</v>
      </c>
      <c r="AL29" s="883">
        <f>①CO2排出量の現状把握!AF39</f>
        <v>87.989557690410862</v>
      </c>
      <c r="AM29" s="883">
        <f>①CO2排出量の現状把握!AG39</f>
        <v>78.347991200669682</v>
      </c>
      <c r="AN29" s="883">
        <f>①CO2排出量の現状把握!AH39</f>
        <v>72.475821972777624</v>
      </c>
      <c r="AO29" s="883">
        <f>①CO2排出量の現状把握!AI39</f>
        <v>73.844409934261947</v>
      </c>
      <c r="AP29" s="884">
        <f>①CO2排出量の現状把握!AJ39</f>
        <v>69.393425700296859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3.1960000000000002</v>
      </c>
      <c r="BG30" s="952">
        <f t="shared" si="2"/>
        <v>3.1960000000000002</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0.11707432094752317</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0.24611075546707911</v>
      </c>
      <c r="AG32" s="461">
        <f t="shared" si="16"/>
        <v>0.21863805167926306</v>
      </c>
      <c r="AH32" s="461">
        <f t="shared" si="16"/>
        <v>0.17295713397809262</v>
      </c>
      <c r="AI32" s="461">
        <f t="shared" si="16"/>
        <v>0.22021149945944279</v>
      </c>
      <c r="AJ32" s="461">
        <f t="shared" si="16"/>
        <v>0.23440495284970106</v>
      </c>
      <c r="AK32" s="461">
        <f t="shared" si="16"/>
        <v>0.21023003449990507</v>
      </c>
      <c r="AL32" s="461">
        <f t="shared" si="16"/>
        <v>0.2353075557844202</v>
      </c>
      <c r="AM32" s="461">
        <f t="shared" si="16"/>
        <v>0.22892933504055463</v>
      </c>
      <c r="AN32" s="461">
        <f t="shared" si="16"/>
        <v>0.21148988222219672</v>
      </c>
      <c r="AO32" s="461">
        <f t="shared" si="16"/>
        <v>0.2708163094314916</v>
      </c>
      <c r="AP32" s="461">
        <f t="shared" si="16"/>
        <v>0.30227498960415994</v>
      </c>
      <c r="AQ32" s="273"/>
      <c r="BA32" s="70">
        <v>25</v>
      </c>
      <c r="BB32" s="70"/>
      <c r="BC32" s="70" t="s">
        <v>301</v>
      </c>
      <c r="BD32" s="70" t="str">
        <f t="shared" si="1"/>
        <v>25：はん用機械器具製造業(N=1)</v>
      </c>
      <c r="BE32" s="845">
        <f>VLOOKUP(BE$13&amp;"_"&amp;$AV$8,データシート2!$A:$SI,MATCH($AV$5&amp;"_"&amp;$BA32&amp;$AV$6,データシート2!$A$1:$SI$1,0),0)</f>
        <v>1</v>
      </c>
      <c r="BF32" s="952">
        <f>VLOOKUP(BF$13&amp;"_"&amp;$AW$8,データシート2!$A:$SI,MATCH($AW$5&amp;"_"&amp;$BA32&amp;$AW$6,データシート2!$A$1:$SI$1,0),0)</f>
        <v>2.9769999999999999</v>
      </c>
      <c r="BG32" s="952">
        <f t="shared" si="2"/>
        <v>2.9769999999999999</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0.18725855694143997</v>
      </c>
    </row>
    <row r="33" spans="2:63" ht="15.95" customHeight="1" thickBot="1">
      <c r="B33" s="285"/>
      <c r="Z33" s="273"/>
      <c r="AB33" s="272"/>
      <c r="AC33" s="522"/>
      <c r="AD33" s="408" t="s">
        <v>114</v>
      </c>
      <c r="AE33" s="409"/>
      <c r="AF33" s="458">
        <f>IFERROR(IF(F22/AF25&gt;1,1,F22/AF25),0)</f>
        <v>0.38057635428433817</v>
      </c>
      <c r="AG33" s="458">
        <f t="shared" ref="AG33:AP33" si="17">IFERROR(IF(G22/AG25&gt;1,1,G22/AG25),0)</f>
        <v>0.32420985692603854</v>
      </c>
      <c r="AH33" s="458">
        <f t="shared" si="17"/>
        <v>0.27942622449377807</v>
      </c>
      <c r="AI33" s="458">
        <f t="shared" si="17"/>
        <v>0.39316543446137187</v>
      </c>
      <c r="AJ33" s="458">
        <f t="shared" si="17"/>
        <v>0.43574423375372806</v>
      </c>
      <c r="AK33" s="458">
        <f t="shared" si="17"/>
        <v>0.36635026920063185</v>
      </c>
      <c r="AL33" s="458">
        <f t="shared" si="17"/>
        <v>0.41957160452141762</v>
      </c>
      <c r="AM33" s="458">
        <f t="shared" si="17"/>
        <v>0.37098013288878567</v>
      </c>
      <c r="AN33" s="458">
        <f>IFERROR(IF(N22/AN25&gt;1,1,N22/AN25),0)</f>
        <v>0.32115888426641298</v>
      </c>
      <c r="AO33" s="458">
        <f t="shared" si="17"/>
        <v>0.33997559493726509</v>
      </c>
      <c r="AP33" s="458">
        <f t="shared" si="17"/>
        <v>0.38458508477515602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0.39920090904611755</v>
      </c>
      <c r="AG34" s="459">
        <f t="shared" ref="AG34:AP36" si="18">IFERROR(IF(G23/AG26&gt;1,1,G23/AG26),0)</f>
        <v>0.31589205706840057</v>
      </c>
      <c r="AH34" s="459">
        <f t="shared" si="18"/>
        <v>0.24577418179497806</v>
      </c>
      <c r="AI34" s="459">
        <f t="shared" si="18"/>
        <v>0.38042248914646459</v>
      </c>
      <c r="AJ34" s="459">
        <f t="shared" si="18"/>
        <v>0.43793774915415512</v>
      </c>
      <c r="AK34" s="459">
        <f t="shared" si="18"/>
        <v>0.38247370334904818</v>
      </c>
      <c r="AL34" s="459">
        <f t="shared" si="18"/>
        <v>0.45006582563923159</v>
      </c>
      <c r="AM34" s="459">
        <f t="shared" si="18"/>
        <v>0.39051936885661415</v>
      </c>
      <c r="AN34" s="459">
        <f t="shared" si="18"/>
        <v>0.33264150252946062</v>
      </c>
      <c r="AO34" s="459">
        <f t="shared" si="18"/>
        <v>0.40570415737554555</v>
      </c>
      <c r="AP34" s="459">
        <f t="shared" si="18"/>
        <v>0.49347254181030387</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28：電子部品等製造業(N=3)</v>
      </c>
      <c r="BE35" s="845">
        <f>VLOOKUP(BE$13&amp;"_"&amp;$AV$8,データシート2!$A:$SI,MATCH($AV$5&amp;"_"&amp;$BA35&amp;$AV$6,データシート2!$A$1:$SI$1,0),0)</f>
        <v>3</v>
      </c>
      <c r="BF35" s="952">
        <f>VLOOKUP(BF$13&amp;"_"&amp;$AW$8,データシート2!$A:$SI,MATCH($AW$5&amp;"_"&amp;$BA35&amp;$AW$6,データシート2!$A$1:$SI$1,0),0)</f>
        <v>10.911</v>
      </c>
      <c r="BG35" s="952">
        <f t="shared" si="2"/>
        <v>3.637</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0.1070655002137286</v>
      </c>
    </row>
    <row r="36" spans="2:63" ht="15.95" customHeight="1" thickBot="1">
      <c r="B36" s="285">
        <f t="shared" si="19"/>
        <v>0</v>
      </c>
      <c r="Z36" s="273"/>
      <c r="AB36" s="272"/>
      <c r="AC36" s="522"/>
      <c r="AD36" s="410"/>
      <c r="AE36" s="409" t="s">
        <v>197</v>
      </c>
      <c r="AF36" s="459">
        <f t="shared" si="20"/>
        <v>0.42153821909118333</v>
      </c>
      <c r="AG36" s="459">
        <f t="shared" si="18"/>
        <v>0.56678408025364824</v>
      </c>
      <c r="AH36" s="459">
        <f t="shared" si="18"/>
        <v>0.73329283286463309</v>
      </c>
      <c r="AI36" s="459">
        <f t="shared" si="18"/>
        <v>0.63900915087687526</v>
      </c>
      <c r="AJ36" s="459">
        <f t="shared" si="18"/>
        <v>0.56484702889954252</v>
      </c>
      <c r="AK36" s="459">
        <f t="shared" si="18"/>
        <v>0.37955145316875333</v>
      </c>
      <c r="AL36" s="459">
        <f t="shared" si="18"/>
        <v>0.40194023052738553</v>
      </c>
      <c r="AM36" s="459">
        <f t="shared" si="18"/>
        <v>0.37630219539040499</v>
      </c>
      <c r="AN36" s="459">
        <f t="shared" si="18"/>
        <v>0.35026643335269042</v>
      </c>
      <c r="AO36" s="459">
        <f t="shared" si="18"/>
        <v>0.20337961987723965</v>
      </c>
      <c r="AP36" s="459">
        <f t="shared" si="18"/>
        <v>0.18046716885391248</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0.13530930566470675</v>
      </c>
      <c r="AG37" s="460">
        <f t="shared" ref="AG37:AP37" si="21">IFERROR(IF(G26/AG29&gt;1,1,G26/AG29),0)</f>
        <v>0.13237651585242774</v>
      </c>
      <c r="AH37" s="460">
        <f t="shared" si="21"/>
        <v>8.2348786223036791E-2</v>
      </c>
      <c r="AI37" s="460">
        <f t="shared" si="21"/>
        <v>8.3717368375251289E-2</v>
      </c>
      <c r="AJ37" s="460">
        <f t="shared" si="21"/>
        <v>7.3445685412175082E-2</v>
      </c>
      <c r="AK37" s="460">
        <f t="shared" si="21"/>
        <v>7.3781347397596717E-2</v>
      </c>
      <c r="AL37" s="460">
        <f t="shared" si="21"/>
        <v>7.9373054977421698E-2</v>
      </c>
      <c r="AM37" s="460">
        <f t="shared" si="21"/>
        <v>0.10065350596930932</v>
      </c>
      <c r="AN37" s="460">
        <f t="shared" si="21"/>
        <v>0.10781526566107781</v>
      </c>
      <c r="AO37" s="460">
        <f t="shared" si="21"/>
        <v>0.20849242364731313</v>
      </c>
      <c r="AP37" s="460">
        <f t="shared" si="21"/>
        <v>0.23059821357012994</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M：宿泊業，飲食サービス業(N=1)</v>
      </c>
      <c r="BE47" s="845">
        <f>VLOOKUP(BE$13&amp;"_"&amp;$AV$8,データシート2!$A:$SI,MATCH($AV$5&amp;"_"&amp;$BA47&amp;$AV$6,データシート2!$A$1:$SI$1,0),0)</f>
        <v>1</v>
      </c>
      <c r="BF47" s="952">
        <f>VLOOKUP(BF$13&amp;"_"&amp;$AW$8,データシート2!$A:$SI,MATCH($AW$5&amp;"_"&amp;$BA47&amp;$AW$6,データシート2!$A$1:$SI$1,0),0)</f>
        <v>5.9059999999999997</v>
      </c>
      <c r="BG47" s="952">
        <f t="shared" si="22"/>
        <v>5.9059999999999997</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1.2585808635456932</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10.096</v>
      </c>
      <c r="BG52" s="952">
        <f t="shared" ref="BG52" si="26">BF52/BE52</f>
        <v>10.096</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0.37856610032112564</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47.040999999999997</v>
      </c>
      <c r="G55" s="885">
        <f t="shared" ref="G55:P55" si="32">SUM(G56,G57,G60,G61,G62,G63,G64,G65,)</f>
        <v>46.076999999999998</v>
      </c>
      <c r="H55" s="885">
        <f t="shared" si="32"/>
        <v>35.385999999999996</v>
      </c>
      <c r="I55" s="885">
        <f t="shared" si="32"/>
        <v>44.582999999999998</v>
      </c>
      <c r="J55" s="885">
        <f t="shared" si="32"/>
        <v>43.463000000000001</v>
      </c>
      <c r="K55" s="885">
        <f t="shared" si="32"/>
        <v>39.673999999999999</v>
      </c>
      <c r="L55" s="885">
        <f t="shared" si="32"/>
        <v>38.225999999999999</v>
      </c>
      <c r="M55" s="885">
        <f t="shared" si="32"/>
        <v>34.133000000000003</v>
      </c>
      <c r="N55" s="885">
        <f t="shared" si="32"/>
        <v>29.818000000000001</v>
      </c>
      <c r="O55" s="885">
        <f t="shared" si="32"/>
        <v>38.019999999999996</v>
      </c>
      <c r="P55" s="886">
        <f t="shared" si="32"/>
        <v>39.242000000000004</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34.658999999999999</v>
      </c>
      <c r="G56" s="887">
        <f>IFERROR(VLOOKUP(年度マスタ!$K$4&amp;"_"&amp;G$54,データシート1!$A:$CE,MATCH("bc_"&amp;$C56,データシート1!$A$1:$CE$1,0),0),0)</f>
        <v>33.220999999999997</v>
      </c>
      <c r="H56" s="887">
        <f>IFERROR(VLOOKUP(年度マスタ!$K$4&amp;"_"&amp;H$54,データシート1!$A:$CE,MATCH("bc_"&amp;$C56,データシート1!$A$1:$CE$1,0),0),0)</f>
        <v>26.283999999999999</v>
      </c>
      <c r="I56" s="887">
        <f>IFERROR(VLOOKUP(年度マスタ!$K$4&amp;"_"&amp;I$54,データシート1!$A:$CE,MATCH("bc_"&amp;$C56,データシート1!$A$1:$CE$1,0),0),0)</f>
        <v>35.11</v>
      </c>
      <c r="J56" s="887">
        <f>IFERROR(VLOOKUP(年度マスタ!$K$4&amp;"_"&amp;J$54,データシート1!$A:$CE,MATCH("bc_"&amp;$C56,データシート1!$A$1:$CE$1,0),0),0)</f>
        <v>35.895000000000003</v>
      </c>
      <c r="K56" s="887">
        <f>IFERROR(VLOOKUP(年度マスタ!$K$4&amp;"_"&amp;K$54,データシート1!$A:$CE,MATCH("bc_"&amp;$C56,データシート1!$A$1:$CE$1,0),0),0)</f>
        <v>32.244</v>
      </c>
      <c r="L56" s="887">
        <f>IFERROR(VLOOKUP(年度マスタ!$K$4&amp;"_"&amp;L$54,データシート1!$A:$CE,MATCH("bc_"&amp;$C56,データシート1!$A$1:$CE$1,0),0),0)</f>
        <v>31.242000000000001</v>
      </c>
      <c r="M56" s="887">
        <f>IFERROR(VLOOKUP(年度マスタ!$K$4&amp;"_"&amp;M$54,データシート1!$A:$CE,MATCH("bc_"&amp;$C56,データシート1!$A$1:$CE$1,0),0),0)</f>
        <v>26.247</v>
      </c>
      <c r="N56" s="887">
        <f>IFERROR(VLOOKUP(年度マスタ!$K$4&amp;"_"&amp;N$54,データシート1!$A:$CE,MATCH("bc_"&amp;$C56,データシート1!$A$1:$CE$1,0),0),0)</f>
        <v>22.004000000000001</v>
      </c>
      <c r="O56" s="887">
        <f>IFERROR(VLOOKUP(年度マスタ!$K$4&amp;"_"&amp;O$54,データシート1!$A:$CE,MATCH("bc_"&amp;$C56,データシート1!$A$1:$CE$1,0),0),0)</f>
        <v>28.177</v>
      </c>
      <c r="P56" s="888">
        <f>IFERROR(VLOOKUP(年度マスタ!$K$4&amp;"_"&amp;P$54,データシート1!$A:$CE,MATCH("bc_"&amp;$C56,データシート1!$A$1:$CE$1,0),0),0)</f>
        <v>29.146000000000001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12.382</v>
      </c>
      <c r="G57" s="887">
        <f t="shared" ref="G57:J57" si="34">SUM(G58:G59)</f>
        <v>12.856</v>
      </c>
      <c r="H57" s="887">
        <f t="shared" si="34"/>
        <v>9.1020000000000003</v>
      </c>
      <c r="I57" s="887">
        <f t="shared" si="34"/>
        <v>9.4730000000000008</v>
      </c>
      <c r="J57" s="887">
        <f t="shared" si="34"/>
        <v>7.5679999999999996</v>
      </c>
      <c r="K57" s="887">
        <f t="shared" ref="K57:O57" si="35">SUM(K58:K59)</f>
        <v>7.43</v>
      </c>
      <c r="L57" s="887">
        <f t="shared" si="35"/>
        <v>6.984</v>
      </c>
      <c r="M57" s="887">
        <f t="shared" si="35"/>
        <v>7.8860000000000001</v>
      </c>
      <c r="N57" s="887">
        <f t="shared" si="35"/>
        <v>7.8140000000000001</v>
      </c>
      <c r="O57" s="887">
        <f t="shared" si="35"/>
        <v>9.843</v>
      </c>
      <c r="P57" s="888">
        <f>SUM(P58:P59)</f>
        <v>10.096</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12.382</v>
      </c>
      <c r="G59" s="889">
        <f>IFERROR(VLOOKUP(年度マスタ!$K$4&amp;"_"&amp;G$54,データシート1!$A:$CE,MATCH("bc_"&amp;$C59,データシート1!$A$1:$CE$1,0),0),0)</f>
        <v>12.856</v>
      </c>
      <c r="H59" s="889">
        <f>IFERROR(VLOOKUP(年度マスタ!$K$4&amp;"_"&amp;H$54,データシート1!$A:$CE,MATCH("bc_"&amp;$C59,データシート1!$A$1:$CE$1,0),0),0)</f>
        <v>9.1020000000000003</v>
      </c>
      <c r="I59" s="889">
        <f>IFERROR(VLOOKUP(年度マスタ!$K$4&amp;"_"&amp;I$54,データシート1!$A:$CE,MATCH("bc_"&amp;$C59,データシート1!$A$1:$CE$1,0),0),0)</f>
        <v>9.4730000000000008</v>
      </c>
      <c r="J59" s="889">
        <f>IFERROR(VLOOKUP(年度マスタ!$K$4&amp;"_"&amp;J$54,データシート1!$A:$CE,MATCH("bc_"&amp;$C59,データシート1!$A$1:$CE$1,0),0),0)</f>
        <v>7.5679999999999996</v>
      </c>
      <c r="K59" s="889">
        <f>IFERROR(VLOOKUP(年度マスタ!$K$4&amp;"_"&amp;K$54,データシート1!$A:$CE,MATCH("bc_"&amp;$C59,データシート1!$A$1:$CE$1,0),0),0)</f>
        <v>7.43</v>
      </c>
      <c r="L59" s="889">
        <f>IFERROR(VLOOKUP(年度マスタ!$K$4&amp;"_"&amp;L$54,データシート1!$A:$CE,MATCH("bc_"&amp;$C59,データシート1!$A$1:$CE$1,0),0),0)</f>
        <v>6.984</v>
      </c>
      <c r="M59" s="889">
        <f>IFERROR(VLOOKUP(年度マスタ!$K$4&amp;"_"&amp;M$54,データシート1!$A:$CE,MATCH("bc_"&amp;$C59,データシート1!$A$1:$CE$1,0),0),0)</f>
        <v>7.8860000000000001</v>
      </c>
      <c r="N59" s="889">
        <f>IFERROR(VLOOKUP(年度マスタ!$K$4&amp;"_"&amp;N$54,データシート1!$A:$CE,MATCH("bc_"&amp;$C59,データシート1!$A$1:$CE$1,0),0),0)</f>
        <v>7.8140000000000001</v>
      </c>
      <c r="O59" s="889">
        <f>IFERROR(VLOOKUP(年度マスタ!$K$4&amp;"_"&amp;O$54,データシート1!$A:$CE,MATCH("bc_"&amp;$C59,データシート1!$A$1:$CE$1,0),0),0)</f>
        <v>9.843</v>
      </c>
      <c r="P59" s="890">
        <f>IFERROR(VLOOKUP(年度マスタ!$K$4&amp;"_"&amp;P$54,データシート1!$A:$CE,MATCH("bc_"&amp;$C59,データシート1!$A$1:$CE$1,0),0),0)</f>
        <v>10.096</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亀岡市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7547</v>
      </c>
      <c r="K6" s="619">
        <f>VLOOKUP(年度マスタ!$K$4&amp;"_"&amp;K$5,データシート1!$A:$BT,MATCH("cb_"&amp;$G6,データシート1!$A$1:$BT$1,0),0)</f>
        <v>8198.5</v>
      </c>
      <c r="L6" s="619">
        <f>VLOOKUP(年度マスタ!$K$4&amp;"_"&amp;L$5,データシート1!$A:$BT,MATCH("cb_"&amp;$G6,データシート1!$A$1:$BT$1,0),0)</f>
        <v>8787.0999999999985</v>
      </c>
      <c r="M6" s="619">
        <f>VLOOKUP(年度マスタ!$K$4&amp;"_"&amp;M$5,データシート1!$A:$BT,MATCH("cb_"&amp;$G6,データシート1!$A$1:$BT$1,0),0)</f>
        <v>9427.6999999999989</v>
      </c>
      <c r="N6" s="619">
        <f>VLOOKUP(年度マスタ!$K$4&amp;"_"&amp;N$5,データシート1!$A:$BT,MATCH("cb_"&amp;$G6,データシート1!$A$1:$BT$1,0),0)</f>
        <v>10061.29999999999</v>
      </c>
      <c r="O6" s="619">
        <f>VLOOKUP(年度マスタ!$K$4&amp;"_"&amp;O$5,データシート1!$A:$BT,MATCH("cb_"&amp;$G6,データシート1!$A$1:$BT$1,0),0)</f>
        <v>10857.09999999998</v>
      </c>
      <c r="P6" s="619">
        <f>VLOOKUP(年度マスタ!$K$4&amp;"_"&amp;P$5,データシート1!$A:$BT,MATCH("cb_"&amp;$G6,データシート1!$A$1:$BT$1,0),0)</f>
        <v>11870.29999999997</v>
      </c>
      <c r="Q6" s="619">
        <f>VLOOKUP(年度マスタ!$K$4&amp;"_"&amp;Q$5,データシート1!$A:$BT,MATCH("cb_"&amp;$G6,データシート1!$A$1:$BT$1,0),0)</f>
        <v>13038.899999999996</v>
      </c>
      <c r="R6" s="633">
        <f>VLOOKUP(年度マスタ!$K$4&amp;"_"&amp;R$5,データシート1!$A:$BT,MATCH("cb_"&amp;$G6,データシート1!$A$1:$BT$1,0),0)</f>
        <v>13976.599999999991</v>
      </c>
      <c r="S6" s="568"/>
      <c r="T6" s="190"/>
      <c r="U6" s="581"/>
      <c r="V6" s="195"/>
      <c r="W6" s="195"/>
      <c r="X6" s="195"/>
      <c r="Y6" s="196" t="s">
        <v>372</v>
      </c>
      <c r="Z6" s="663" t="s">
        <v>373</v>
      </c>
      <c r="AA6" s="663"/>
      <c r="AB6" s="663"/>
      <c r="AC6" s="664">
        <f>SUM(AC7:AC8)</f>
        <v>1033513</v>
      </c>
      <c r="AD6" s="664">
        <f>SUM(AD7:AD8)</f>
        <v>1322643.9209999999</v>
      </c>
      <c r="AE6" s="665">
        <f>$AD6*3600/100000000</f>
        <v>47.615181155999991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13008.5</v>
      </c>
      <c r="K7" s="617">
        <f>VLOOKUP(年度マスタ!$K$4&amp;"_"&amp;K$5,データシート1!$A:$BT,MATCH("cb_"&amp;$G7,データシート1!$A$1:$BT$1,0),0)</f>
        <v>27601.599999999999</v>
      </c>
      <c r="L7" s="617">
        <f>VLOOKUP(年度マスタ!$K$4&amp;"_"&amp;L$5,データシート1!$A:$BT,MATCH("cb_"&amp;$G7,データシート1!$A$1:$BT$1,0),0)</f>
        <v>31163.599999999991</v>
      </c>
      <c r="M7" s="617">
        <f>VLOOKUP(年度マスタ!$K$4&amp;"_"&amp;M$5,データシート1!$A:$BT,MATCH("cb_"&amp;$G7,データシート1!$A$1:$BT$1,0),0)</f>
        <v>33562.400000000001</v>
      </c>
      <c r="N7" s="617">
        <f>VLOOKUP(年度マスタ!$K$4&amp;"_"&amp;N$5,データシート1!$A:$BT,MATCH("cb_"&amp;$G7,データシート1!$A$1:$BT$1,0),0)</f>
        <v>35451.800000000003</v>
      </c>
      <c r="O7" s="617">
        <f>VLOOKUP(年度マスタ!$K$4&amp;"_"&amp;O$5,データシート1!$A:$BT,MATCH("cb_"&amp;$G7,データシート1!$A$1:$BT$1,0),0)</f>
        <v>35646.000000000022</v>
      </c>
      <c r="P7" s="617">
        <f>VLOOKUP(年度マスタ!$K$4&amp;"_"&amp;P$5,データシート1!$A:$BT,MATCH("cb_"&amp;$G7,データシート1!$A$1:$BT$1,0),0)</f>
        <v>36348.400000000023</v>
      </c>
      <c r="Q7" s="617">
        <f>VLOOKUP(年度マスタ!$K$4&amp;"_"&amp;Q$5,データシート1!$A:$BT,MATCH("cb_"&amp;$G7,データシート1!$A$1:$BT$1,0),0)</f>
        <v>36549.700000000019</v>
      </c>
      <c r="R7" s="634">
        <f>VLOOKUP(年度マスタ!$K$4&amp;"_"&amp;R$5,データシート1!$A:$BT,MATCH("cb_"&amp;$G7,データシート1!$A$1:$BT$1,0),0)</f>
        <v>37012.700000000019</v>
      </c>
      <c r="S7" s="568"/>
      <c r="T7" s="190"/>
      <c r="U7" s="581"/>
      <c r="V7" s="195"/>
      <c r="W7" s="195"/>
      <c r="X7" s="195"/>
      <c r="Y7" s="196" t="s">
        <v>375</v>
      </c>
      <c r="Z7" s="212" t="s">
        <v>376</v>
      </c>
      <c r="AA7" s="212"/>
      <c r="AB7" s="212"/>
      <c r="AC7" s="1022">
        <f>VLOOKUP(年度マスタ!$K$4&amp;"_"&amp;年度マスタ!$K$9,データシート3!A:AB,MATCH("ea_"&amp;$Y7&amp;"_設備",データシート3!$A$1:$AB$1,0),0)</f>
        <v>330810</v>
      </c>
      <c r="AD7" s="1022">
        <f>VLOOKUP(年度マスタ!$K$4&amp;"_"&amp;年度マスタ!$K$9,データシート3!A:AB,MATCH("ea_"&amp;$Y7&amp;"_年間発電",データシート3!$A$1:$AB$1,0),0)/10^3</f>
        <v>423726.78700000001</v>
      </c>
      <c r="AE7" s="554">
        <f t="shared" ref="AE7:AE16" si="0">$AD7*3600/100000000</f>
        <v>15.254164332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702703</v>
      </c>
      <c r="AD8" s="1022">
        <f>VLOOKUP(年度マスタ!$K$4&amp;"_"&amp;年度マスタ!$K$9,データシート3!A:AB,MATCH("ea_"&amp;$Y8&amp;"_年間発電",データシート3!$A$1:$AB$1,0),0)/10^3</f>
        <v>898917.13399999985</v>
      </c>
      <c r="AE8" s="554">
        <f t="shared" si="0"/>
        <v>32.361016823999996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153300</v>
      </c>
      <c r="AD9" s="666">
        <f>VLOOKUP(年度マスタ!$K$4&amp;"_"&amp;年度マスタ!$K$9,データシート3!A:AB,MATCH("ea_"&amp;$Y9&amp;"_年間発電",データシート3!$A$1:$AB$1,0),0)/10^3</f>
        <v>421226.20299999998</v>
      </c>
      <c r="AE9" s="667">
        <f t="shared" si="0"/>
        <v>15.164143308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2751</v>
      </c>
      <c r="AD10" s="666">
        <f>SUM(AD11:AD12)</f>
        <v>11072.145</v>
      </c>
      <c r="AE10" s="667">
        <f t="shared" si="0"/>
        <v>0.39859721999999997</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175</v>
      </c>
      <c r="P11" s="654">
        <f>VLOOKUP(年度マスタ!$K$4&amp;"_"&amp;P$5,データシート1!$A:$BT,MATCH("cb_"&amp;$G11,データシート1!$A$1:$BT$1,0),0)</f>
        <v>175</v>
      </c>
      <c r="Q11" s="654">
        <f>VLOOKUP(年度マスタ!$K$4&amp;"_"&amp;Q$5,データシート1!$A:$BT,MATCH("cb_"&amp;$G11,データシート1!$A$1:$BT$1,0),0)</f>
        <v>175</v>
      </c>
      <c r="R11" s="655">
        <f>VLOOKUP(年度マスタ!$K$4&amp;"_"&amp;R$5,データシート1!$A:$BT,MATCH("cb_"&amp;$G11,データシート1!$A$1:$BT$1,0),0)</f>
        <v>175</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2751</v>
      </c>
      <c r="AD11" s="1022">
        <f>VLOOKUP(年度マスタ!$K$4&amp;"_"&amp;年度マスタ!$K$9,データシート3!A:AB,MATCH("ea_"&amp;$Y11&amp;"_年間発電",データシート3!$A$1:$AB$1,0),0)/10^3</f>
        <v>11072.145</v>
      </c>
      <c r="AE11" s="554">
        <f t="shared" si="0"/>
        <v>0.39859721999999997</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20555.5</v>
      </c>
      <c r="K12" s="651">
        <f t="shared" ref="K12:Q12" si="1">SUM(K6:K11)</f>
        <v>35800.1</v>
      </c>
      <c r="L12" s="651">
        <f t="shared" si="1"/>
        <v>39950.69999999999</v>
      </c>
      <c r="M12" s="651">
        <f t="shared" si="1"/>
        <v>42990.1</v>
      </c>
      <c r="N12" s="651">
        <f t="shared" si="1"/>
        <v>45513.099999999991</v>
      </c>
      <c r="O12" s="651">
        <f t="shared" si="1"/>
        <v>46678.100000000006</v>
      </c>
      <c r="P12" s="651">
        <f t="shared" si="1"/>
        <v>48393.7</v>
      </c>
      <c r="Q12" s="651">
        <f t="shared" si="1"/>
        <v>49763.600000000013</v>
      </c>
      <c r="R12" s="652">
        <f t="shared" ref="R12" si="2">SUM(R6:R11)</f>
        <v>51164.30000000001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9.4856516600000003</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42.237677920000003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9057.3056399999987</v>
      </c>
      <c r="K19" s="615">
        <f>K6*別紙!$C5/100*別紙!$E5/10^3</f>
        <v>9839.1838200000002</v>
      </c>
      <c r="L19" s="615">
        <f>L6*別紙!$C5/100*別紙!$E5/10^3</f>
        <v>10545.574451999997</v>
      </c>
      <c r="M19" s="615">
        <f>M6*別紙!$C5/100*別紙!$E5/10^3</f>
        <v>11314.371324</v>
      </c>
      <c r="N19" s="615">
        <f>N6*別紙!$C5/100*別紙!$E5/10^3</f>
        <v>12074.767355999988</v>
      </c>
      <c r="O19" s="615">
        <f>O6*別紙!$C5/100*別紙!$E5/10^3</f>
        <v>13029.822851999978</v>
      </c>
      <c r="P19" s="615">
        <f>P6*別紙!$C5/100*別紙!$E5/10^3</f>
        <v>14245.784435999964</v>
      </c>
      <c r="Q19" s="615">
        <f>Q6*別紙!$C5/100*別紙!$E5/10^3</f>
        <v>15648.244667999994</v>
      </c>
      <c r="R19" s="639">
        <f>R6*別紙!$C5/100*別紙!$E5/10^3</f>
        <v>16773.59719199999</v>
      </c>
      <c r="S19" s="572"/>
      <c r="T19" s="191"/>
      <c r="U19" s="588"/>
      <c r="W19" s="201"/>
      <c r="X19" s="201"/>
      <c r="Y19" s="173"/>
      <c r="Z19" s="628" t="s">
        <v>389</v>
      </c>
      <c r="AA19" s="671"/>
      <c r="AB19" s="672"/>
      <c r="AC19" s="673">
        <f>SUM($AC$6,$AC$9,$AC$10,$AC$13)</f>
        <v>1189564</v>
      </c>
      <c r="AD19" s="673">
        <f>SUM($AD$6,$AD$9,$AD$10,$AD$13)</f>
        <v>1754942.2689999999</v>
      </c>
      <c r="AE19" s="674">
        <f>SUM($AE$6,$AE$9,$AE$10,$AE$13,$AE$17,$AE$18)</f>
        <v>114.901251264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17207.123460000003</v>
      </c>
      <c r="K20" s="617">
        <f>K7*別紙!$C6/100*別紙!$E6/10^3</f>
        <v>36510.292416000004</v>
      </c>
      <c r="L20" s="617">
        <f>L7*別紙!$C6/100*別紙!$E6/10^3</f>
        <v>41221.963535999988</v>
      </c>
      <c r="M20" s="617">
        <f>M7*別紙!$C6/100*別紙!$E6/10^3</f>
        <v>44395.000223999989</v>
      </c>
      <c r="N20" s="617">
        <f>N7*別紙!$C6/100*別紙!$E6/10^3</f>
        <v>46894.222968000002</v>
      </c>
      <c r="O20" s="617">
        <f>O7*別紙!$C6/100*別紙!$E6/10^3</f>
        <v>47151.102960000026</v>
      </c>
      <c r="P20" s="617">
        <f>P7*別紙!$C6/100*別紙!$E6/10^3</f>
        <v>48080.209584000018</v>
      </c>
      <c r="Q20" s="617">
        <f>Q7*別紙!$C6/100*別紙!$E6/10^3</f>
        <v>48346.481172000029</v>
      </c>
      <c r="R20" s="634">
        <f>R7*別紙!$C6/100*別紙!$E6/10^3</f>
        <v>48958.919052000027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1226.4000000000001</v>
      </c>
      <c r="P24" s="654">
        <f>P11*別紙!$C10/100*別紙!$E10/10^3</f>
        <v>1226.4000000000001</v>
      </c>
      <c r="Q24" s="654">
        <f>Q11*別紙!$C10/100*別紙!$E10/10^3</f>
        <v>1226.4000000000001</v>
      </c>
      <c r="R24" s="655">
        <f>R11*別紙!$C10/100*別紙!$E10/10^3</f>
        <v>1226.4000000000001</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26264.429100000001</v>
      </c>
      <c r="K25" s="657">
        <f t="shared" si="3"/>
        <v>46349.476236000002</v>
      </c>
      <c r="L25" s="657">
        <f t="shared" si="3"/>
        <v>51767.537987999982</v>
      </c>
      <c r="M25" s="657">
        <f t="shared" si="3"/>
        <v>55709.371547999988</v>
      </c>
      <c r="N25" s="657">
        <f t="shared" si="3"/>
        <v>58968.990323999991</v>
      </c>
      <c r="O25" s="657">
        <f t="shared" si="3"/>
        <v>61407.325812000003</v>
      </c>
      <c r="P25" s="657">
        <f t="shared" si="3"/>
        <v>63552.394019999985</v>
      </c>
      <c r="Q25" s="657">
        <f t="shared" si="3"/>
        <v>65221.125840000022</v>
      </c>
      <c r="R25" s="658">
        <f t="shared" ref="R25" si="4">SUM(R19:R24)</f>
        <v>66958.916244000007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417478.19615733699</v>
      </c>
      <c r="K26" s="654">
        <f>(VLOOKUP(年度マスタ!$K$4&amp;"_"&amp;K$18,データシート1!$A:$BT,MATCH("da_合計",データシート1!$A$1:$BT$1,0),0))/10^3</f>
        <v>417031.06359206734</v>
      </c>
      <c r="L26" s="654">
        <f>(VLOOKUP(年度マスタ!$K$4&amp;"_"&amp;L$18,データシート1!$A:$BT,MATCH("da_合計",データシート1!$A$1:$BT$1,0),0))/10^3</f>
        <v>413025.69717349426</v>
      </c>
      <c r="M26" s="654">
        <f>(VLOOKUP(年度マスタ!$K$4&amp;"_"&amp;M$18,データシート1!$A:$BT,MATCH("da_合計",データシート1!$A$1:$BT$1,0),0))/10^3</f>
        <v>400729.76900389686</v>
      </c>
      <c r="N26" s="654">
        <f>(VLOOKUP(年度マスタ!$K$4&amp;"_"&amp;N$18,データシート1!$A:$BT,MATCH("da_合計",データシート1!$A$1:$BT$1,0),0))/10^3</f>
        <v>388963.82596233551</v>
      </c>
      <c r="O26" s="654">
        <f>(VLOOKUP(年度マスタ!$K$4&amp;"_"&amp;O$18,データシート1!$A:$BT,MATCH("da_合計",データシート1!$A$1:$BT$1,0),0))/10^3</f>
        <v>413466.56512530526</v>
      </c>
      <c r="P26" s="654">
        <f>(VLOOKUP(年度マスタ!$K$4&amp;"_"&amp;P$18,データシート1!$A:$BT,MATCH("da_合計",データシート1!$A$1:$BT$1,0),0))/10^3</f>
        <v>409998.61022143147</v>
      </c>
      <c r="Q26" s="654">
        <f>(VLOOKUP(年度マスタ!$K$4&amp;"_"&amp;Q$18,データシート1!$A:$BT,MATCH("da_合計",データシート1!$A$1:$BT$1,0),0))/10^3</f>
        <v>411571.04386833671</v>
      </c>
      <c r="R26" s="655">
        <f>Q26</f>
        <v>411571.04386833671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6.2912097785584958E-2</v>
      </c>
      <c r="K27" s="839">
        <f t="shared" ref="K27:P27" si="5">K25/K26</f>
        <v>0.11114154383793881</v>
      </c>
      <c r="L27" s="839">
        <f t="shared" si="5"/>
        <v>0.12533732971644782</v>
      </c>
      <c r="M27" s="839">
        <f t="shared" si="5"/>
        <v>0.1390197980211903</v>
      </c>
      <c r="N27" s="839">
        <f t="shared" si="5"/>
        <v>0.15160533290751343</v>
      </c>
      <c r="O27" s="839">
        <f t="shared" si="5"/>
        <v>0.14851823821205443</v>
      </c>
      <c r="P27" s="839">
        <f t="shared" si="5"/>
        <v>0.15500636449883745</v>
      </c>
      <c r="Q27" s="839">
        <f>Q25/Q26</f>
        <v>0.15846869407281367</v>
      </c>
      <c r="R27" s="840">
        <f>R25/R26</f>
        <v>0.16269102805351981</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0.16269102805351981</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4.2640081102532887</v>
      </c>
      <c r="AA52" s="173"/>
      <c r="AB52" s="678" t="s">
        <v>413</v>
      </c>
      <c r="AC52" s="679">
        <f>$AD6</f>
        <v>1322643.9209999999</v>
      </c>
      <c r="AD52" s="680">
        <f>R19+R20</f>
        <v>65732.516244000013</v>
      </c>
      <c r="AE52" s="681">
        <f t="shared" ref="AE52:AE54" si="6">IFERROR(AD52/AC52,"-")</f>
        <v>4.9697817530739645E-2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1343371.225131663</v>
      </c>
      <c r="Z53" s="1130"/>
      <c r="AA53" s="173"/>
      <c r="AB53" s="678" t="s">
        <v>377</v>
      </c>
      <c r="AC53" s="679">
        <f>$AD9</f>
        <v>421226.20299999998</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11072.145</v>
      </c>
      <c r="AD54" s="679">
        <f>R22</f>
        <v>0</v>
      </c>
      <c r="AE54" s="681">
        <f t="shared" si="6"/>
        <v>0</v>
      </c>
      <c r="AF54" s="473"/>
      <c r="AG54" s="41"/>
      <c r="AH54" s="420"/>
      <c r="AI54" s="442" t="s">
        <v>440</v>
      </c>
      <c r="AJ54" s="443">
        <f>VLOOKUP(年度マスタ!$K$4&amp;"_"&amp;AJ$53,データシート1!$A$1:$BT$2000,MATCH("ca_太陽光発電（10kW未満）",データシート1!$A$1:$BT$1,0),0)</f>
        <v>1938</v>
      </c>
      <c r="AK54" s="443">
        <f>VLOOKUP(年度マスタ!$K$4&amp;"_"&amp;AK$53,データシート1!$A$1:$BT$2000,MATCH("ca_太陽光発電（10kW未満）",データシート1!$A$1:$BT$1,0),0)</f>
        <v>2072</v>
      </c>
      <c r="AL54" s="443">
        <f>VLOOKUP(年度マスタ!$K$4&amp;"_"&amp;AL$53,データシート1!$A$1:$BT$2000,MATCH("ca_太陽光発電（10kW未満）",データシート1!$A$1:$BT$1,0),0)</f>
        <v>2193</v>
      </c>
      <c r="AM54" s="443">
        <f>VLOOKUP(年度マスタ!$K$4&amp;"_"&amp;AM$53,データシート1!$A$1:$BT$2000,MATCH("ca_太陽光発電（10kW未満）",データシート1!$A$1:$BT$1,0),0)</f>
        <v>2319</v>
      </c>
      <c r="AN54" s="443">
        <f>VLOOKUP(年度マスタ!$K$4&amp;"_"&amp;AN$53,データシート1!$A$1:$BT$2000,MATCH("ca_太陽光発電（10kW未満）",データシート1!$A$1:$BT$1,0),0)</f>
        <v>2444</v>
      </c>
      <c r="AO54" s="443">
        <f>VLOOKUP(年度マスタ!$K$4&amp;"_"&amp;AO$53,データシート1!$A$1:$BT$2000,MATCH("ca_太陽光発電（10kW未満）",データシート1!$A$1:$BT$1,0),0)</f>
        <v>2588</v>
      </c>
      <c r="AP54" s="443">
        <f>VLOOKUP(年度マスタ!$K$4&amp;"_"&amp;AP$53,データシート1!$A$1:$BT$2000,MATCH("ca_太陽光発電（10kW未満）",データシート1!$A$1:$BT$1,0),0)</f>
        <v>2751</v>
      </c>
      <c r="AQ54" s="443">
        <f>VLOOKUP(年度マスタ!$K$4&amp;"_"&amp;AQ$53,データシート1!$A$1:$BT$2000,MATCH("ca_太陽光発電（10kW未満）",データシート1!$A$1:$BT$1,0),0)</f>
        <v>2948</v>
      </c>
      <c r="AR54" s="443">
        <f>VLOOKUP(年度マスタ!$K$4&amp;"_"&amp;AR$53,データシート1!$A$1:$BT$2000,MATCH("ca_太陽光発電（10kW未満）",データシート1!$A$1:$BT$1,0),0)</f>
        <v>3132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亀岡市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京都府</v>
      </c>
      <c r="AY12" s="1023" t="str">
        <f>年度マスタ!$J4</f>
        <v>亀岡市</v>
      </c>
      <c r="AZ12" s="1023" t="str">
        <f>年度マスタ!$K4</f>
        <v>26206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33203</v>
      </c>
      <c r="AY21" s="18" t="str">
        <f>IF(IFERROR(比較地域マスタ!$Z6,"")=0,"",IFERROR(比較地域マスタ!$Z6,""))</f>
        <v>津山市</v>
      </c>
      <c r="BB21" s="110" t="str">
        <f t="shared" ref="BB21:BC68" si="0">AX21</f>
        <v>33203</v>
      </c>
      <c r="BC21" s="1031" t="str">
        <f t="shared" si="0"/>
        <v>津山市</v>
      </c>
      <c r="BD21" s="34">
        <f>SUM(BE21,BI21:BK21,BQ21)</f>
        <v>1209.8617688636809</v>
      </c>
      <c r="BE21" s="34">
        <f>SUM(BF21:BH21)</f>
        <v>697.44902906948448</v>
      </c>
      <c r="BF21" s="34">
        <f>VLOOKUP($AX21&amp;"_"&amp;$BC$14,データシート1!$A:$BT,MATCH($BC$12&amp;"_"&amp;BF$20,データシート1!$A$1:$BT$1,0),0)</f>
        <v>676.80639742258438</v>
      </c>
      <c r="BG21" s="34">
        <f>VLOOKUP($AX21&amp;"_"&amp;$BC$14,データシート1!$A:$BT,MATCH($BC$12&amp;"_"&amp;BG$20,データシート1!$A$1:$BT$1,0),0)</f>
        <v>7.6209497980630001</v>
      </c>
      <c r="BH21" s="34">
        <f>VLOOKUP($AX21&amp;"_"&amp;$BC$14,データシート1!$A:$BT,MATCH($BC$12&amp;"_"&amp;BH$20,データシート1!$A$1:$BT$1,0),0)</f>
        <v>13.021681848837165</v>
      </c>
      <c r="BI21" s="34">
        <f>VLOOKUP($AX21&amp;"_"&amp;$BC$14,データシート1!$A:$BT,MATCH($BC$12&amp;"_"&amp;BI$20,データシート1!$A$1:$BT$1,0),0)</f>
        <v>156.95977561338631</v>
      </c>
      <c r="BJ21" s="34">
        <f>VLOOKUP($AX21&amp;"_"&amp;$BC$14,データシート1!$A:$BT,MATCH($BC$12&amp;"_"&amp;BJ$20,データシート1!$A$1:$BT$1,0),0)</f>
        <v>144.7143182880547</v>
      </c>
      <c r="BK21" s="34">
        <f t="shared" ref="BK21:BK68" si="1">SUM(BL21,BO21:BP21)</f>
        <v>199.76630231044669</v>
      </c>
      <c r="BL21" s="34">
        <f t="shared" ref="BL21:BL67" si="2">SUM(BM21:BN21)</f>
        <v>193.99701384139865</v>
      </c>
      <c r="BM21" s="34">
        <f>VLOOKUP($AX21&amp;"_"&amp;$BC$14,データシート1!$A:$BT,MATCH($BC$12&amp;"_"&amp;BM$20,データシート1!$A$1:$BT$1,0),0)</f>
        <v>93.346796762235698</v>
      </c>
      <c r="BN21" s="34">
        <f>VLOOKUP($AX21&amp;"_"&amp;$BC$14,データシート1!$A:$BT,MATCH($BC$12&amp;"_"&amp;BN$20,データシート1!$A$1:$BT$1,0),0)</f>
        <v>100.65021707916294</v>
      </c>
      <c r="BO21" s="34">
        <f>VLOOKUP($AX21&amp;"_"&amp;$BC$14,データシート1!$A:$BT,MATCH($BC$12&amp;"_"&amp;BO$20,データシート1!$A$1:$BT$1,0),0)</f>
        <v>5.7692884690480497</v>
      </c>
      <c r="BP21" s="34">
        <f>VLOOKUP($AX21&amp;"_"&amp;$BC$14,データシート1!$A:$BT,MATCH($BC$12&amp;"_"&amp;BP$20,データシート1!$A$1:$BT$1,0),0)</f>
        <v>0</v>
      </c>
      <c r="BQ21" s="34">
        <f>VLOOKUP($AX21&amp;"_"&amp;$BC$14,データシート1!$A:$BT,MATCH($BC$12&amp;"_"&amp;BQ$20,データシート1!$A$1:$BT$1,0),0)</f>
        <v>10.97234358230871</v>
      </c>
      <c r="BR21" s="35">
        <f t="shared" ref="BR21:BR68" si="3">BD21</f>
        <v>1209.8617688636809</v>
      </c>
      <c r="BT21" s="111" t="str">
        <f t="shared" ref="BT21:BT68" si="4">AY21</f>
        <v>津山市</v>
      </c>
      <c r="BU21" s="34">
        <f>BD21</f>
        <v>1209.8617688636809</v>
      </c>
      <c r="BV21" s="60">
        <f>BE21/$BR21</f>
        <v>0.57647001254080321</v>
      </c>
      <c r="BW21" s="60">
        <f t="shared" ref="BW21:CH42" si="5">BF21/$BR21</f>
        <v>0.55940803721589649</v>
      </c>
      <c r="BX21" s="60">
        <f t="shared" si="5"/>
        <v>6.2990252227084608E-3</v>
      </c>
      <c r="BY21" s="60">
        <f t="shared" si="5"/>
        <v>1.0762950102198295E-2</v>
      </c>
      <c r="BZ21" s="60">
        <f t="shared" si="5"/>
        <v>0.12973364367138002</v>
      </c>
      <c r="CA21" s="60">
        <f t="shared" si="5"/>
        <v>0.11961227473447021</v>
      </c>
      <c r="CB21" s="60">
        <f t="shared" si="5"/>
        <v>0.16511498044778289</v>
      </c>
      <c r="CC21" s="60">
        <f t="shared" si="5"/>
        <v>0.1603464286863146</v>
      </c>
      <c r="CD21" s="60">
        <f t="shared" si="5"/>
        <v>7.715492725248134E-2</v>
      </c>
      <c r="CE21" s="60">
        <f t="shared" si="5"/>
        <v>8.3191501433833248E-2</v>
      </c>
      <c r="CF21" s="60">
        <f t="shared" si="5"/>
        <v>4.7685517614682923E-3</v>
      </c>
      <c r="CG21" s="60">
        <f t="shared" si="5"/>
        <v>0</v>
      </c>
      <c r="CH21" s="60">
        <f>BQ21/$BR21</f>
        <v>9.0690886055636664E-3</v>
      </c>
      <c r="CI21" s="112">
        <f t="shared" ref="CI21:CI68" si="6">BR21/$BR21</f>
        <v>1</v>
      </c>
      <c r="CK21" s="113" t="str">
        <f t="shared" ref="CK21:CK68" si="7">AY21</f>
        <v>津山市</v>
      </c>
      <c r="CL21" s="114">
        <f>CN21+CP21+CR21</f>
        <v>697.44902906948448</v>
      </c>
      <c r="CM21" s="61">
        <f>IF(IF(CL21=0,0,CW21/CL21)&gt;1,1,IF(CL21=0,0,CW21/CL21))</f>
        <v>8.3330820716089632E-2</v>
      </c>
      <c r="CN21" s="62">
        <f>BF21</f>
        <v>676.80639742258438</v>
      </c>
      <c r="CO21" s="61">
        <f>IF(IF(CN21=0,0,CX21/CN21)&gt;1,1,IF(CN21=0,0,CX21/CN21))</f>
        <v>8.5872415245081754E-2</v>
      </c>
      <c r="CP21" s="62">
        <f t="shared" ref="CP21:CP68" si="8">BG21</f>
        <v>7.6209497980630001</v>
      </c>
      <c r="CQ21" s="61">
        <f>IF(IF(CP21=0,0,CY21/CP21)&gt;1,1,IF(CP21=0,0,CY21/CP21))</f>
        <v>0</v>
      </c>
      <c r="CR21" s="62">
        <f t="shared" ref="CR21:CR68" si="9">BH21</f>
        <v>13.021681848837165</v>
      </c>
      <c r="CS21" s="61">
        <f>IF(IF(CR21=0,0,CZ21/CR21)&gt;1,1,IF(CR21=0,0,CZ21/CR21))</f>
        <v>0</v>
      </c>
      <c r="CT21" s="62">
        <f t="shared" ref="CT21:CT68" si="10">BI21</f>
        <v>156.95977561338631</v>
      </c>
      <c r="CU21" s="63">
        <f>IF(IF(CT21=0,0,DA21/CT21)&gt;1,1,IF(CT21=0,0,DA21/CT21))</f>
        <v>5.2440187097833865E-2</v>
      </c>
      <c r="CV21" s="16"/>
      <c r="CW21" s="956">
        <f>SUM(CX21:CZ21)</f>
        <v>58.119</v>
      </c>
      <c r="CX21" s="957">
        <f>VLOOKUP($AX21&amp;"_"&amp;$CW$14,データシート1!$A:$BT,MATCH($CW$12&amp;"_"&amp;CX$20,データシート1!$A$1:$BT$1,0),0)</f>
        <v>58.119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8.2309999999999999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66.349999999999994</v>
      </c>
      <c r="DE21" s="16"/>
      <c r="DF21" s="115">
        <f>VLOOKUP($AX21&amp;"_"&amp;$DF$14,データシート1!$A:$BT,MATCH($DF$12&amp;"_"&amp;DF$20,データシート1!$A$1:$BT$1,0),0)</f>
        <v>7</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8</v>
      </c>
      <c r="DM21" s="16"/>
      <c r="DN21" s="118">
        <f>IF($DD21=0,0,ROUND(CX21/$DD21,2))</f>
        <v>0.88</v>
      </c>
      <c r="DO21" s="119">
        <f>IF($DD21=0,0,ROUND(CY21/$DD21,2))</f>
        <v>0</v>
      </c>
      <c r="DP21" s="119">
        <f t="shared" ref="DP21:DR36" si="13">IF($DD21=0,0,ROUND(CZ21/$DD21,2))</f>
        <v>0</v>
      </c>
      <c r="DQ21" s="119">
        <f t="shared" si="13"/>
        <v>0.12</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20220</v>
      </c>
      <c r="AY22" s="18" t="str">
        <f>IF(IFERROR(比較地域マスタ!$Z7,"")=0,"",IFERROR(比較地域マスタ!$Z7,""))</f>
        <v>安曇野市</v>
      </c>
      <c r="BB22" s="110" t="str">
        <f t="shared" si="0"/>
        <v>20220</v>
      </c>
      <c r="BC22" s="1031" t="str">
        <f t="shared" si="0"/>
        <v>安曇野市</v>
      </c>
      <c r="BD22" s="34">
        <f t="shared" ref="BD22:BD68" si="14">SUM(BE22,BI22:BK22,BQ22)</f>
        <v>654.2240805657151</v>
      </c>
      <c r="BE22" s="34">
        <f t="shared" ref="BE22:BE67" si="15">SUM(BF22:BH22)</f>
        <v>206.54205234309933</v>
      </c>
      <c r="BF22" s="34">
        <f>VLOOKUP($AX22&amp;"_"&amp;$BC$14,データシート1!$A:$BT,MATCH($BC$12&amp;"_"&amp;BF$20,データシート1!$A$1:$BT$1,0),0)</f>
        <v>179.36954845273155</v>
      </c>
      <c r="BG22" s="34">
        <f>VLOOKUP($AX22&amp;"_"&amp;$BC$14,データシート1!$A:$BT,MATCH($BC$12&amp;"_"&amp;BG$20,データシート1!$A$1:$BT$1,0),0)</f>
        <v>4.4725151871251017</v>
      </c>
      <c r="BH22" s="34">
        <f>VLOOKUP($AX22&amp;"_"&amp;$BC$14,データシート1!$A:$BT,MATCH($BC$12&amp;"_"&amp;BH$20,データシート1!$A$1:$BT$1,0),0)</f>
        <v>22.699988703242671</v>
      </c>
      <c r="BI22" s="34">
        <f>VLOOKUP($AX22&amp;"_"&amp;$BC$14,データシート1!$A:$BT,MATCH($BC$12&amp;"_"&amp;BI$20,データシート1!$A$1:$BT$1,0),0)</f>
        <v>98.909479877731783</v>
      </c>
      <c r="BJ22" s="34">
        <f>VLOOKUP($AX22&amp;"_"&amp;$BC$14,データシート1!$A:$BT,MATCH($BC$12&amp;"_"&amp;BJ$20,データシート1!$A$1:$BT$1,0),0)</f>
        <v>155.51472345360941</v>
      </c>
      <c r="BK22" s="34">
        <f t="shared" si="1"/>
        <v>181.8663608263349</v>
      </c>
      <c r="BL22" s="34">
        <f t="shared" si="2"/>
        <v>176.21729141141816</v>
      </c>
      <c r="BM22" s="34">
        <f>VLOOKUP($AX22&amp;"_"&amp;$BC$14,データシート1!$A:$BT,MATCH($BC$12&amp;"_"&amp;BM$20,データシート1!$A$1:$BT$1,0),0)</f>
        <v>90.951999716545345</v>
      </c>
      <c r="BN22" s="34">
        <f>VLOOKUP($AX22&amp;"_"&amp;$BC$14,データシート1!$A:$BT,MATCH($BC$12&amp;"_"&amp;BN$20,データシート1!$A$1:$BT$1,0),0)</f>
        <v>85.265291694872815</v>
      </c>
      <c r="BO22" s="34">
        <f>VLOOKUP($AX22&amp;"_"&amp;$BC$14,データシート1!$A:$BT,MATCH($BC$12&amp;"_"&amp;BO$20,データシート1!$A$1:$BT$1,0),0)</f>
        <v>5.6490694149167302</v>
      </c>
      <c r="BP22" s="34">
        <f>VLOOKUP($AX22&amp;"_"&amp;$BC$14,データシート1!$A:$BT,MATCH($BC$12&amp;"_"&amp;BP$20,データシート1!$A$1:$BT$1,0),0)</f>
        <v>0</v>
      </c>
      <c r="BQ22" s="34">
        <f>VLOOKUP($AX22&amp;"_"&amp;$BC$14,データシート1!$A:$BT,MATCH($BC$12&amp;"_"&amp;BQ$20,データシート1!$A$1:$BT$1,0),0)</f>
        <v>11.39146406493963</v>
      </c>
      <c r="BR22" s="35">
        <f t="shared" si="3"/>
        <v>654.2240805657151</v>
      </c>
      <c r="BT22" s="121" t="str">
        <f t="shared" si="4"/>
        <v>安曇野市</v>
      </c>
      <c r="BU22" s="33">
        <f>BD22</f>
        <v>654.2240805657151</v>
      </c>
      <c r="BV22" s="59">
        <f t="shared" ref="BV22:BZ68" si="16">BE22/$BR22</f>
        <v>0.31570536530006665</v>
      </c>
      <c r="BW22" s="59">
        <f t="shared" si="5"/>
        <v>0.27417142502249175</v>
      </c>
      <c r="BX22" s="59">
        <f t="shared" si="5"/>
        <v>6.8363658874458829E-3</v>
      </c>
      <c r="BY22" s="59">
        <f t="shared" si="5"/>
        <v>3.4697574390129035E-2</v>
      </c>
      <c r="BZ22" s="59">
        <f t="shared" si="5"/>
        <v>0.15118593585274884</v>
      </c>
      <c r="CA22" s="59">
        <f t="shared" si="5"/>
        <v>0.23770865071052419</v>
      </c>
      <c r="CB22" s="59">
        <f t="shared" si="5"/>
        <v>0.27798787331257047</v>
      </c>
      <c r="CC22" s="59">
        <f t="shared" si="5"/>
        <v>0.26935311103046078</v>
      </c>
      <c r="CD22" s="59">
        <f t="shared" si="5"/>
        <v>0.1390227024934608</v>
      </c>
      <c r="CE22" s="59">
        <f t="shared" si="5"/>
        <v>0.13033040853699995</v>
      </c>
      <c r="CF22" s="59">
        <f t="shared" si="5"/>
        <v>8.6347622821096939E-3</v>
      </c>
      <c r="CG22" s="59">
        <f t="shared" si="5"/>
        <v>0</v>
      </c>
      <c r="CH22" s="59">
        <f t="shared" si="5"/>
        <v>1.7412174824089782E-2</v>
      </c>
      <c r="CI22" s="122">
        <f t="shared" si="6"/>
        <v>1</v>
      </c>
      <c r="CK22" s="123" t="str">
        <f t="shared" si="7"/>
        <v>安曇野市</v>
      </c>
      <c r="CL22" s="124">
        <f t="shared" ref="CL22:CL68" si="17">CN22+CP22+CR22</f>
        <v>206.54205234309933</v>
      </c>
      <c r="CM22" s="65">
        <f t="shared" ref="CM22:CM68" si="18">IF(IF(CL22=0,0,CW22/CL22)&gt;1,1,IF(CL22=0,0,CW22/CL22))</f>
        <v>0.52268774700014209</v>
      </c>
      <c r="CN22" s="66">
        <f t="shared" ref="CN22:CN68" si="19">BF22</f>
        <v>179.36954845273155</v>
      </c>
      <c r="CO22" s="65">
        <f t="shared" ref="CO22:CO68" si="20">IF(IF(CN22=0,0,CX22/CN22)&gt;1,1,IF(CN22=0,0,CX22/CN22))</f>
        <v>0.5771269476506482</v>
      </c>
      <c r="CP22" s="66">
        <f t="shared" si="8"/>
        <v>4.4725151871251017</v>
      </c>
      <c r="CQ22" s="65">
        <f t="shared" ref="CQ22:CQ68" si="21">IF(IF(CP22=0,0,CY22/CP22)&gt;1,1,IF(CP22=0,0,CY22/CP22))</f>
        <v>0</v>
      </c>
      <c r="CR22" s="66">
        <f t="shared" si="9"/>
        <v>22.699988703242671</v>
      </c>
      <c r="CS22" s="65">
        <f t="shared" ref="CS22:CS68" si="22">IF(IF(CR22=0,0,CZ22/CR22)&gt;1,1,IF(CR22=0,0,CZ22/CR22))</f>
        <v>0.19550670522430857</v>
      </c>
      <c r="CT22" s="66">
        <f t="shared" si="10"/>
        <v>98.909479877731783</v>
      </c>
      <c r="CU22" s="67">
        <f t="shared" ref="CU22:CU68" si="23">IF(IF(CT22=0,0,DA22/CT22)&gt;1,1,IF(CT22=0,0,DA22/CT22))</f>
        <v>8.0255199095300683E-2</v>
      </c>
      <c r="CV22" s="16"/>
      <c r="CW22" s="959">
        <f t="shared" ref="CW22:CW68" si="24">SUM(CX22:CZ22)</f>
        <v>107.95700000000001</v>
      </c>
      <c r="CX22" s="960">
        <f>VLOOKUP($AX22&amp;"_"&amp;$CW$14,データシート1!$A:$BT,MATCH($CW$12&amp;"_"&amp;CX$20,データシート1!$A$1:$BT$1,0),0)</f>
        <v>103.51900000000001</v>
      </c>
      <c r="CY22" s="960">
        <f>VLOOKUP($AX22&amp;"_"&amp;$CW$14,データシート1!$A:$BT,MATCH($CW$12&amp;"_"&amp;CY$20,データシート1!$A$1:$BT$1,0),0)</f>
        <v>0</v>
      </c>
      <c r="CZ22" s="960">
        <f>VLOOKUP($AX22&amp;"_"&amp;$CW$14,データシート1!$A:$BT,MATCH($CW$12&amp;"_"&amp;CZ$20,データシート1!$A$1:$BT$1,0),0)</f>
        <v>4.4379999999999997</v>
      </c>
      <c r="DA22" s="960">
        <f>VLOOKUP($AX22&amp;"_"&amp;$CW$14,データシート1!$A:$BT,MATCH($CW$12&amp;"_"&amp;DA$20,データシート1!$A$1:$BT$1,0),0)</f>
        <v>7.9380000000000006</v>
      </c>
      <c r="DB22" s="960">
        <f>VLOOKUP($AX22&amp;"_"&amp;$CW$14,データシート1!$A:$BT,MATCH($CW$12&amp;"_"&amp;DB$20,データシート1!$A$1:$BT$1,0),0)</f>
        <v>0</v>
      </c>
      <c r="DC22" s="960">
        <f>VLOOKUP($AX22&amp;"_"&amp;$CW$14,データシート1!$A:$BT,MATCH($CW$12&amp;"_"&amp;DC$20,データシート1!$A$1:$BT$1,0),0)</f>
        <v>0</v>
      </c>
      <c r="DD22" s="961">
        <f t="shared" si="11"/>
        <v>115.89500000000001</v>
      </c>
      <c r="DE22" s="16"/>
      <c r="DF22" s="125">
        <f>VLOOKUP($AX22&amp;"_"&amp;$DF$14,データシート1!$A:$BT,MATCH($DF$12&amp;"_"&amp;DF$20,データシート1!$A$1:$BT$1,0),0)</f>
        <v>12</v>
      </c>
      <c r="DG22" s="64">
        <f>VLOOKUP($AX22&amp;"_"&amp;$DF$14,データシート1!$A:$BT,MATCH($DF$12&amp;"_"&amp;DG$20,データシート1!$A$1:$BT$1,0),0)</f>
        <v>0</v>
      </c>
      <c r="DH22" s="64">
        <f>VLOOKUP($AX22&amp;"_"&amp;$DF$14,データシート1!$A:$BT,MATCH($DF$12&amp;"_"&amp;DH$20,データシート1!$A$1:$BT$1,0),0)</f>
        <v>1</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15</v>
      </c>
      <c r="DM22" s="16"/>
      <c r="DN22" s="126">
        <f>IF($DD22=0,0,ROUND(CX22/$DD22,2))</f>
        <v>0.89</v>
      </c>
      <c r="DO22" s="127">
        <f>IF($DD22=0,0,ROUND(CY22/$DD22,2))</f>
        <v>0</v>
      </c>
      <c r="DP22" s="127">
        <f t="shared" si="13"/>
        <v>0.04</v>
      </c>
      <c r="DQ22" s="127">
        <f t="shared" si="13"/>
        <v>7.0000000000000007E-2</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20205</v>
      </c>
      <c r="AY23" s="18" t="str">
        <f>IF(IFERROR(比較地域マスタ!$Z8,"")=0,"",IFERROR(比較地域マスタ!$Z8,""))</f>
        <v>飯田市</v>
      </c>
      <c r="BB23" s="110" t="str">
        <f t="shared" si="0"/>
        <v>20205</v>
      </c>
      <c r="BC23" s="1031" t="str">
        <f t="shared" si="0"/>
        <v>飯田市</v>
      </c>
      <c r="BD23" s="34">
        <f t="shared" si="14"/>
        <v>601.93632047356232</v>
      </c>
      <c r="BE23" s="34">
        <f t="shared" si="15"/>
        <v>103.49224351712775</v>
      </c>
      <c r="BF23" s="34">
        <f>VLOOKUP($AX23&amp;"_"&amp;$BC$14,データシート1!$A:$BT,MATCH($BC$12&amp;"_"&amp;BF$20,データシート1!$A$1:$BT$1,0),0)</f>
        <v>78.859349607387159</v>
      </c>
      <c r="BG23" s="34">
        <f>VLOOKUP($AX23&amp;"_"&amp;$BC$14,データシート1!$A:$BT,MATCH($BC$12&amp;"_"&amp;BG$20,データシート1!$A$1:$BT$1,0),0)</f>
        <v>10.481872674428649</v>
      </c>
      <c r="BH23" s="34">
        <f>VLOOKUP($AX23&amp;"_"&amp;$BC$14,データシート1!$A:$BT,MATCH($BC$12&amp;"_"&amp;BH$20,データシート1!$A$1:$BT$1,0),0)</f>
        <v>14.151021235311948</v>
      </c>
      <c r="BI23" s="34">
        <f>VLOOKUP($AX23&amp;"_"&amp;$BC$14,データシート1!$A:$BT,MATCH($BC$12&amp;"_"&amp;BI$20,データシート1!$A$1:$BT$1,0),0)</f>
        <v>139.792821082545</v>
      </c>
      <c r="BJ23" s="34">
        <f>VLOOKUP($AX23&amp;"_"&amp;$BC$14,データシート1!$A:$BT,MATCH($BC$12&amp;"_"&amp;BJ$20,データシート1!$A$1:$BT$1,0),0)</f>
        <v>153.31128260768708</v>
      </c>
      <c r="BK23" s="34">
        <f t="shared" si="1"/>
        <v>199.98633043999524</v>
      </c>
      <c r="BL23" s="34">
        <f t="shared" si="2"/>
        <v>194.24115584630232</v>
      </c>
      <c r="BM23" s="34">
        <f>VLOOKUP($AX23&amp;"_"&amp;$BC$14,データシート1!$A:$BT,MATCH($BC$12&amp;"_"&amp;BM$20,データシート1!$A$1:$BT$1,0),0)</f>
        <v>91.853106663930546</v>
      </c>
      <c r="BN23" s="34">
        <f>VLOOKUP($AX23&amp;"_"&amp;$BC$14,データシート1!$A:$BT,MATCH($BC$12&amp;"_"&amp;BN$20,データシート1!$A$1:$BT$1,0),0)</f>
        <v>102.38804918237179</v>
      </c>
      <c r="BO23" s="34">
        <f>VLOOKUP($AX23&amp;"_"&amp;$BC$14,データシート1!$A:$BT,MATCH($BC$12&amp;"_"&amp;BO$20,データシート1!$A$1:$BT$1,0),0)</f>
        <v>5.7451745936929104</v>
      </c>
      <c r="BP23" s="34">
        <f>VLOOKUP($AX23&amp;"_"&amp;$BC$14,データシート1!$A:$BT,MATCH($BC$12&amp;"_"&amp;BP$20,データシート1!$A$1:$BT$1,0),0)</f>
        <v>0</v>
      </c>
      <c r="BQ23" s="34">
        <f>VLOOKUP($AX23&amp;"_"&amp;$BC$14,データシート1!$A:$BT,MATCH($BC$12&amp;"_"&amp;BQ$20,データシート1!$A$1:$BT$1,0),0)</f>
        <v>5.3536428262072766</v>
      </c>
      <c r="BR23" s="35">
        <f t="shared" si="3"/>
        <v>601.93632047356232</v>
      </c>
      <c r="BT23" s="121" t="str">
        <f t="shared" si="4"/>
        <v>飯田市</v>
      </c>
      <c r="BU23" s="33">
        <f t="shared" ref="BU23:BU68" si="25">BD23</f>
        <v>601.93632047356232</v>
      </c>
      <c r="BV23" s="59">
        <f t="shared" si="16"/>
        <v>0.17193221275583956</v>
      </c>
      <c r="BW23" s="59">
        <f t="shared" si="5"/>
        <v>0.13100945552736545</v>
      </c>
      <c r="BX23" s="59">
        <f t="shared" si="5"/>
        <v>1.7413590637265795E-2</v>
      </c>
      <c r="BY23" s="59">
        <f t="shared" si="5"/>
        <v>2.3509166591208341E-2</v>
      </c>
      <c r="BZ23" s="59">
        <f t="shared" si="5"/>
        <v>0.23223855469057852</v>
      </c>
      <c r="CA23" s="59">
        <f t="shared" si="5"/>
        <v>0.25469684648215318</v>
      </c>
      <c r="CB23" s="59">
        <f t="shared" si="5"/>
        <v>0.33223835086518733</v>
      </c>
      <c r="CC23" s="59">
        <f t="shared" si="5"/>
        <v>0.32269386185815579</v>
      </c>
      <c r="CD23" s="59">
        <f t="shared" si="5"/>
        <v>0.15259605300385728</v>
      </c>
      <c r="CE23" s="59">
        <f t="shared" si="5"/>
        <v>0.17009780885429854</v>
      </c>
      <c r="CF23" s="59">
        <f t="shared" si="5"/>
        <v>9.5444890070315088E-3</v>
      </c>
      <c r="CG23" s="59">
        <f t="shared" si="5"/>
        <v>0</v>
      </c>
      <c r="CH23" s="59">
        <f t="shared" si="5"/>
        <v>8.8940352062414126E-3</v>
      </c>
      <c r="CI23" s="122">
        <f t="shared" si="6"/>
        <v>1</v>
      </c>
      <c r="CK23" s="123" t="str">
        <f t="shared" si="7"/>
        <v>飯田市</v>
      </c>
      <c r="CL23" s="124">
        <f t="shared" si="17"/>
        <v>103.49224351712775</v>
      </c>
      <c r="CM23" s="65">
        <f t="shared" si="18"/>
        <v>0.65648398074157033</v>
      </c>
      <c r="CN23" s="66">
        <f t="shared" si="19"/>
        <v>78.859349607387159</v>
      </c>
      <c r="CO23" s="65">
        <f t="shared" si="20"/>
        <v>0.86154654252481455</v>
      </c>
      <c r="CP23" s="66">
        <f t="shared" si="8"/>
        <v>10.481872674428649</v>
      </c>
      <c r="CQ23" s="65">
        <f t="shared" si="21"/>
        <v>0</v>
      </c>
      <c r="CR23" s="66">
        <f t="shared" si="9"/>
        <v>14.151021235311948</v>
      </c>
      <c r="CS23" s="65">
        <f t="shared" si="22"/>
        <v>0</v>
      </c>
      <c r="CT23" s="66">
        <f t="shared" si="10"/>
        <v>139.792821082545</v>
      </c>
      <c r="CU23" s="67">
        <f t="shared" si="23"/>
        <v>3.6360951589914516E-2</v>
      </c>
      <c r="CV23" s="16"/>
      <c r="CW23" s="959">
        <f t="shared" si="24"/>
        <v>67.941000000000003</v>
      </c>
      <c r="CX23" s="962">
        <f>VLOOKUP($AX23&amp;"_"&amp;$CW$14,データシート1!$A:$BT,MATCH($CW$12&amp;"_"&amp;CX$20,データシート1!$A$1:$BT$1,0),0)</f>
        <v>67.941000000000003</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5.0830000000000002</v>
      </c>
      <c r="DB23" s="962">
        <f>VLOOKUP($AX23&amp;"_"&amp;$CW$14,データシート1!$A:$BT,MATCH($CW$12&amp;"_"&amp;DB$20,データシート1!$A$1:$BT$1,0),0)</f>
        <v>0</v>
      </c>
      <c r="DC23" s="962">
        <f>VLOOKUP($AX23&amp;"_"&amp;$CW$14,データシート1!$A:$BT,MATCH($CW$12&amp;"_"&amp;DC$20,データシート1!$A$1:$BT$1,0),0)</f>
        <v>0</v>
      </c>
      <c r="DD23" s="961">
        <f t="shared" si="11"/>
        <v>73.024000000000001</v>
      </c>
      <c r="DE23" s="16"/>
      <c r="DF23" s="125">
        <f>VLOOKUP($AX23&amp;"_"&amp;$DF$14,データシート1!$A:$BT,MATCH($DF$12&amp;"_"&amp;DF$20,データシート1!$A$1:$BT$1,0),0)</f>
        <v>8</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9</v>
      </c>
      <c r="DM23" s="16"/>
      <c r="DN23" s="126">
        <f t="shared" ref="DN23:DN67" si="26">IF($DD23=0,0,ROUND(CX23/$DD23,2))</f>
        <v>0.93</v>
      </c>
      <c r="DO23" s="127">
        <f t="shared" ref="DO23:DO67" si="27">IF($DD23=0,0,ROUND(CY23/$DD23,2))</f>
        <v>0</v>
      </c>
      <c r="DP23" s="127">
        <f t="shared" si="13"/>
        <v>0</v>
      </c>
      <c r="DQ23" s="127">
        <f t="shared" si="13"/>
        <v>7.0000000000000007E-2</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06204</v>
      </c>
      <c r="AY24" s="18" t="str">
        <f>IF(IFERROR(比較地域マスタ!$Z9,"")=0,"",IFERROR(比較地域マスタ!$Z9,""))</f>
        <v>酒田市</v>
      </c>
      <c r="BB24" s="110" t="str">
        <f t="shared" si="0"/>
        <v>06204</v>
      </c>
      <c r="BC24" s="1031" t="str">
        <f t="shared" si="0"/>
        <v>酒田市</v>
      </c>
      <c r="BD24" s="34">
        <f t="shared" si="14"/>
        <v>677.60094263106191</v>
      </c>
      <c r="BE24" s="34">
        <f t="shared" si="15"/>
        <v>147.1670846543841</v>
      </c>
      <c r="BF24" s="34">
        <f>VLOOKUP($AX24&amp;"_"&amp;$BC$14,データシート1!$A:$BT,MATCH($BC$12&amp;"_"&amp;BF$20,データシート1!$A$1:$BT$1,0),0)</f>
        <v>110.75392507345354</v>
      </c>
      <c r="BG24" s="34">
        <f>VLOOKUP($AX24&amp;"_"&amp;$BC$14,データシート1!$A:$BT,MATCH($BC$12&amp;"_"&amp;BG$20,データシート1!$A$1:$BT$1,0),0)</f>
        <v>12.015891336503049</v>
      </c>
      <c r="BH24" s="34">
        <f>VLOOKUP($AX24&amp;"_"&amp;$BC$14,データシート1!$A:$BT,MATCH($BC$12&amp;"_"&amp;BH$20,データシート1!$A$1:$BT$1,0),0)</f>
        <v>24.397268244427497</v>
      </c>
      <c r="BI24" s="34">
        <f>VLOOKUP($AX24&amp;"_"&amp;$BC$14,データシート1!$A:$BT,MATCH($BC$12&amp;"_"&amp;BI$20,データシート1!$A$1:$BT$1,0),0)</f>
        <v>145.75704862126346</v>
      </c>
      <c r="BJ24" s="34">
        <f>VLOOKUP($AX24&amp;"_"&amp;$BC$14,データシート1!$A:$BT,MATCH($BC$12&amp;"_"&amp;BJ$20,データシート1!$A$1:$BT$1,0),0)</f>
        <v>176.72370613863364</v>
      </c>
      <c r="BK24" s="34">
        <f t="shared" si="1"/>
        <v>197.42216861288242</v>
      </c>
      <c r="BL24" s="34">
        <f t="shared" si="2"/>
        <v>185.19090761091377</v>
      </c>
      <c r="BM24" s="34">
        <f>VLOOKUP($AX24&amp;"_"&amp;$BC$14,データシート1!$A:$BT,MATCH($BC$12&amp;"_"&amp;BM$20,データシート1!$A$1:$BT$1,0),0)</f>
        <v>92.054258742683203</v>
      </c>
      <c r="BN24" s="34">
        <f>VLOOKUP($AX24&amp;"_"&amp;$BC$14,データシート1!$A:$BT,MATCH($BC$12&amp;"_"&amp;BN$20,データシート1!$A$1:$BT$1,0),0)</f>
        <v>93.136648868230552</v>
      </c>
      <c r="BO24" s="34">
        <f>VLOOKUP($AX24&amp;"_"&amp;$BC$14,データシート1!$A:$BT,MATCH($BC$12&amp;"_"&amp;BO$20,データシート1!$A$1:$BT$1,0),0)</f>
        <v>5.7683542753296901</v>
      </c>
      <c r="BP24" s="34">
        <f>VLOOKUP($AX24&amp;"_"&amp;$BC$14,データシート1!$A:$BT,MATCH($BC$12&amp;"_"&amp;BP$20,データシート1!$A$1:$BT$1,0),0)</f>
        <v>6.4629067266389386</v>
      </c>
      <c r="BQ24" s="34">
        <f>VLOOKUP($AX24&amp;"_"&amp;$BC$14,データシート1!$A:$BT,MATCH($BC$12&amp;"_"&amp;BQ$20,データシート1!$A$1:$BT$1,0),0)</f>
        <v>10.53093460389824</v>
      </c>
      <c r="BR24" s="35">
        <f t="shared" si="3"/>
        <v>677.60094263106191</v>
      </c>
      <c r="BT24" s="121" t="str">
        <f t="shared" si="4"/>
        <v>酒田市</v>
      </c>
      <c r="BU24" s="33">
        <f t="shared" si="25"/>
        <v>677.60094263106191</v>
      </c>
      <c r="BV24" s="59">
        <f t="shared" si="16"/>
        <v>0.21718842964259744</v>
      </c>
      <c r="BW24" s="59">
        <f t="shared" si="5"/>
        <v>0.16345007526613861</v>
      </c>
      <c r="BX24" s="59">
        <f t="shared" si="5"/>
        <v>1.7732990880807296E-2</v>
      </c>
      <c r="BY24" s="59">
        <f t="shared" si="5"/>
        <v>3.6005363495651518E-2</v>
      </c>
      <c r="BZ24" s="59">
        <f t="shared" si="5"/>
        <v>0.21510750568808581</v>
      </c>
      <c r="CA24" s="59">
        <f t="shared" si="5"/>
        <v>0.26080794021984649</v>
      </c>
      <c r="CB24" s="59">
        <f t="shared" si="5"/>
        <v>0.29135462510767823</v>
      </c>
      <c r="CC24" s="59">
        <f t="shared" si="5"/>
        <v>0.27330379277784733</v>
      </c>
      <c r="CD24" s="59">
        <f t="shared" si="5"/>
        <v>0.13585320348765309</v>
      </c>
      <c r="CE24" s="59">
        <f t="shared" si="5"/>
        <v>0.13745058929019421</v>
      </c>
      <c r="CF24" s="59">
        <f t="shared" si="5"/>
        <v>8.5129076900803922E-3</v>
      </c>
      <c r="CG24" s="59">
        <f t="shared" si="5"/>
        <v>9.5379246397504537E-3</v>
      </c>
      <c r="CH24" s="59">
        <f t="shared" si="5"/>
        <v>1.554149934179193E-2</v>
      </c>
      <c r="CI24" s="122">
        <f t="shared" si="6"/>
        <v>1</v>
      </c>
      <c r="CK24" s="123" t="str">
        <f t="shared" si="7"/>
        <v>酒田市</v>
      </c>
      <c r="CL24" s="124">
        <f t="shared" si="17"/>
        <v>147.1670846543841</v>
      </c>
      <c r="CM24" s="65">
        <f t="shared" si="18"/>
        <v>1</v>
      </c>
      <c r="CN24" s="66">
        <f t="shared" si="19"/>
        <v>110.75392507345354</v>
      </c>
      <c r="CO24" s="65">
        <f t="shared" si="20"/>
        <v>1</v>
      </c>
      <c r="CP24" s="66">
        <f t="shared" si="8"/>
        <v>12.015891336503049</v>
      </c>
      <c r="CQ24" s="65">
        <f t="shared" si="21"/>
        <v>0</v>
      </c>
      <c r="CR24" s="66">
        <f t="shared" si="9"/>
        <v>24.397268244427497</v>
      </c>
      <c r="CS24" s="65">
        <f t="shared" si="22"/>
        <v>0</v>
      </c>
      <c r="CT24" s="66">
        <f t="shared" si="10"/>
        <v>145.75704862126346</v>
      </c>
      <c r="CU24" s="67">
        <f t="shared" si="23"/>
        <v>6.2940352365653415E-2</v>
      </c>
      <c r="CV24" s="16"/>
      <c r="CW24" s="959">
        <f t="shared" si="24"/>
        <v>275.89499999999998</v>
      </c>
      <c r="CX24" s="962">
        <f>VLOOKUP($AX24&amp;"_"&amp;$CW$14,データシート1!$A:$BT,MATCH($CW$12&amp;"_"&amp;CX$20,データシート1!$A$1:$BT$1,0),0)</f>
        <v>275.89499999999998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9.1739999999999995</v>
      </c>
      <c r="DB24" s="962">
        <f>VLOOKUP($AX24&amp;"_"&amp;$CW$14,データシート1!$A:$BT,MATCH($CW$12&amp;"_"&amp;DB$20,データシート1!$A$1:$BT$1,0),0)</f>
        <v>297.46499999999997</v>
      </c>
      <c r="DC24" s="962">
        <f>VLOOKUP($AX24&amp;"_"&amp;$CW$14,データシート1!$A:$BT,MATCH($CW$12&amp;"_"&amp;DC$20,データシート1!$A$1:$BT$1,0),0)</f>
        <v>0</v>
      </c>
      <c r="DD24" s="961">
        <f t="shared" si="11"/>
        <v>582.53399999999988</v>
      </c>
      <c r="DE24" s="16"/>
      <c r="DF24" s="125">
        <f>VLOOKUP($AX24&amp;"_"&amp;$DF$14,データシート1!$A:$BT,MATCH($DF$12&amp;"_"&amp;DF$20,データシート1!$A$1:$BT$1,0),0)</f>
        <v>7</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2</v>
      </c>
      <c r="DK24" s="64">
        <f>VLOOKUP($AX24&amp;"_"&amp;$DF$14,データシート1!$A:$BT,MATCH($DF$12&amp;"_"&amp;DK$20,データシート1!$A$1:$BT$1,0),0)</f>
        <v>0</v>
      </c>
      <c r="DL24" s="68">
        <f t="shared" si="12"/>
        <v>10</v>
      </c>
      <c r="DM24" s="16"/>
      <c r="DN24" s="126">
        <f t="shared" si="26"/>
        <v>0.47</v>
      </c>
      <c r="DO24" s="127">
        <f t="shared" si="27"/>
        <v>0</v>
      </c>
      <c r="DP24" s="127">
        <f t="shared" si="13"/>
        <v>0</v>
      </c>
      <c r="DQ24" s="127">
        <f t="shared" si="13"/>
        <v>0.02</v>
      </c>
      <c r="DR24" s="127">
        <f t="shared" si="13"/>
        <v>0.51</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22209</v>
      </c>
      <c r="AY25" s="18" t="str">
        <f>IF(IFERROR(比較地域マスタ!$Z10,"")=0,"",IFERROR(比較地域マスタ!$Z10,""))</f>
        <v>島田市</v>
      </c>
      <c r="BB25" s="110" t="str">
        <f t="shared" si="0"/>
        <v>22209</v>
      </c>
      <c r="BC25" s="1031" t="str">
        <f t="shared" si="0"/>
        <v>島田市</v>
      </c>
      <c r="BD25" s="34">
        <f t="shared" si="14"/>
        <v>567.97098323070122</v>
      </c>
      <c r="BE25" s="34">
        <f t="shared" si="15"/>
        <v>186.17948473982705</v>
      </c>
      <c r="BF25" s="34">
        <f>VLOOKUP($AX25&amp;"_"&amp;$BC$14,データシート1!$A:$BT,MATCH($BC$12&amp;"_"&amp;BF$20,データシート1!$A$1:$BT$1,0),0)</f>
        <v>170.03622006257163</v>
      </c>
      <c r="BG25" s="34">
        <f>VLOOKUP($AX25&amp;"_"&amp;$BC$14,データシート1!$A:$BT,MATCH($BC$12&amp;"_"&amp;BG$20,データシート1!$A$1:$BT$1,0),0)</f>
        <v>5.9586115586074362</v>
      </c>
      <c r="BH25" s="34">
        <f>VLOOKUP($AX25&amp;"_"&amp;$BC$14,データシート1!$A:$BT,MATCH($BC$12&amp;"_"&amp;BH$20,データシート1!$A$1:$BT$1,0),0)</f>
        <v>10.184653118647994</v>
      </c>
      <c r="BI25" s="34">
        <f>VLOOKUP($AX25&amp;"_"&amp;$BC$14,データシート1!$A:$BT,MATCH($BC$12&amp;"_"&amp;BI$20,データシート1!$A$1:$BT$1,0),0)</f>
        <v>101.2313091460351</v>
      </c>
      <c r="BJ25" s="34">
        <f>VLOOKUP($AX25&amp;"_"&amp;$BC$14,データシート1!$A:$BT,MATCH($BC$12&amp;"_"&amp;BJ$20,データシート1!$A$1:$BT$1,0),0)</f>
        <v>104.93020345080924</v>
      </c>
      <c r="BK25" s="34">
        <f t="shared" si="1"/>
        <v>165.5851797541998</v>
      </c>
      <c r="BL25" s="34">
        <f t="shared" si="2"/>
        <v>159.91999549764137</v>
      </c>
      <c r="BM25" s="34">
        <f>VLOOKUP($AX25&amp;"_"&amp;$BC$14,データシート1!$A:$BT,MATCH($BC$12&amp;"_"&amp;BM$20,データシート1!$A$1:$BT$1,0),0)</f>
        <v>85.760101467659325</v>
      </c>
      <c r="BN25" s="34">
        <f>VLOOKUP($AX25&amp;"_"&amp;$BC$14,データシート1!$A:$BT,MATCH($BC$12&amp;"_"&amp;BN$20,データシート1!$A$1:$BT$1,0),0)</f>
        <v>74.159894029982027</v>
      </c>
      <c r="BO25" s="34">
        <f>VLOOKUP($AX25&amp;"_"&amp;$BC$14,データシート1!$A:$BT,MATCH($BC$12&amp;"_"&amp;BO$20,データシート1!$A$1:$BT$1,0),0)</f>
        <v>5.6651842565584198</v>
      </c>
      <c r="BP25" s="34">
        <f>VLOOKUP($AX25&amp;"_"&amp;$BC$14,データシート1!$A:$BT,MATCH($BC$12&amp;"_"&amp;BP$20,データシート1!$A$1:$BT$1,0),0)</f>
        <v>0</v>
      </c>
      <c r="BQ25" s="34">
        <f>VLOOKUP($AX25&amp;"_"&amp;$BC$14,データシート1!$A:$BT,MATCH($BC$12&amp;"_"&amp;BQ$20,データシート1!$A$1:$BT$1,0),0)</f>
        <v>10.044806139829999</v>
      </c>
      <c r="BR25" s="35">
        <f t="shared" si="3"/>
        <v>567.97098323070122</v>
      </c>
      <c r="BT25" s="121" t="str">
        <f t="shared" si="4"/>
        <v>島田市</v>
      </c>
      <c r="BU25" s="33">
        <f t="shared" si="25"/>
        <v>567.97098323070122</v>
      </c>
      <c r="BV25" s="59">
        <f t="shared" si="16"/>
        <v>0.32779752881179097</v>
      </c>
      <c r="BW25" s="59">
        <f t="shared" si="5"/>
        <v>0.29937483618508287</v>
      </c>
      <c r="BX25" s="59">
        <f t="shared" si="5"/>
        <v>1.0491049251695906E-2</v>
      </c>
      <c r="BY25" s="59">
        <f t="shared" si="5"/>
        <v>1.7931643375012244E-2</v>
      </c>
      <c r="BZ25" s="59">
        <f t="shared" si="5"/>
        <v>0.17823324101913932</v>
      </c>
      <c r="CA25" s="59">
        <f t="shared" si="5"/>
        <v>0.18474571157482561</v>
      </c>
      <c r="CB25" s="59">
        <f t="shared" si="5"/>
        <v>0.29153809726744723</v>
      </c>
      <c r="CC25" s="59">
        <f t="shared" si="5"/>
        <v>0.2815636717706832</v>
      </c>
      <c r="CD25" s="59">
        <f t="shared" si="5"/>
        <v>0.1509938077819459</v>
      </c>
      <c r="CE25" s="59">
        <f t="shared" si="5"/>
        <v>0.13056986398873727</v>
      </c>
      <c r="CF25" s="59">
        <f t="shared" si="5"/>
        <v>9.9744254967639914E-3</v>
      </c>
      <c r="CG25" s="59">
        <f t="shared" si="5"/>
        <v>0</v>
      </c>
      <c r="CH25" s="59">
        <f t="shared" si="5"/>
        <v>1.7685421326796815E-2</v>
      </c>
      <c r="CI25" s="122">
        <f t="shared" si="6"/>
        <v>1</v>
      </c>
      <c r="CK25" s="123" t="str">
        <f t="shared" si="7"/>
        <v>島田市</v>
      </c>
      <c r="CL25" s="124">
        <f t="shared" si="17"/>
        <v>186.17948473982705</v>
      </c>
      <c r="CM25" s="65">
        <f t="shared" si="18"/>
        <v>1</v>
      </c>
      <c r="CN25" s="66">
        <f t="shared" si="19"/>
        <v>170.03622006257163</v>
      </c>
      <c r="CO25" s="65">
        <f t="shared" si="20"/>
        <v>1</v>
      </c>
      <c r="CP25" s="66">
        <f t="shared" si="8"/>
        <v>5.9586115586074362</v>
      </c>
      <c r="CQ25" s="65">
        <f t="shared" si="21"/>
        <v>0</v>
      </c>
      <c r="CR25" s="66">
        <f t="shared" si="9"/>
        <v>10.184653118647994</v>
      </c>
      <c r="CS25" s="65">
        <f t="shared" si="22"/>
        <v>0</v>
      </c>
      <c r="CT25" s="66">
        <f t="shared" si="10"/>
        <v>101.2313091460351</v>
      </c>
      <c r="CU25" s="67">
        <f t="shared" si="23"/>
        <v>0.2292176224504435</v>
      </c>
      <c r="CV25" s="16"/>
      <c r="CW25" s="959">
        <f t="shared" si="24"/>
        <v>394.74799999999999</v>
      </c>
      <c r="CX25" s="962">
        <f>VLOOKUP($AX25&amp;"_"&amp;$CW$14,データシート1!$A:$BT,MATCH($CW$12&amp;"_"&amp;CX$20,データシート1!$A$1:$BT$1,0),0)</f>
        <v>394.74799999999999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23.204000000000001</v>
      </c>
      <c r="DB25" s="962">
        <f>VLOOKUP($AX25&amp;"_"&amp;$CW$14,データシート1!$A:$BT,MATCH($CW$12&amp;"_"&amp;DB$20,データシート1!$A$1:$BT$1,0),0)</f>
        <v>0</v>
      </c>
      <c r="DC25" s="962">
        <f>VLOOKUP($AX25&amp;"_"&amp;$CW$14,データシート1!$A:$BT,MATCH($CW$12&amp;"_"&amp;DC$20,データシート1!$A$1:$BT$1,0),0)</f>
        <v>0</v>
      </c>
      <c r="DD25" s="961">
        <f t="shared" si="11"/>
        <v>417.952</v>
      </c>
      <c r="DE25" s="16"/>
      <c r="DF25" s="125">
        <f>VLOOKUP($AX25&amp;"_"&amp;$DF$14,データシート1!$A:$BT,MATCH($DF$12&amp;"_"&amp;DF$20,データシート1!$A$1:$BT$1,0),0)</f>
        <v>15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3</v>
      </c>
      <c r="DJ25" s="64">
        <f>VLOOKUP($AX25&amp;"_"&amp;$DF$14,データシート1!$A:$BT,MATCH($DF$12&amp;"_"&amp;DJ$20,データシート1!$A$1:$BT$1,0),0)</f>
        <v>0</v>
      </c>
      <c r="DK25" s="64">
        <f>VLOOKUP($AX25&amp;"_"&amp;$DF$14,データシート1!$A:$BT,MATCH($DF$12&amp;"_"&amp;DK$20,データシート1!$A$1:$BT$1,0),0)</f>
        <v>0</v>
      </c>
      <c r="DL25" s="68">
        <f t="shared" si="12"/>
        <v>18</v>
      </c>
      <c r="DM25" s="16"/>
      <c r="DN25" s="126">
        <f t="shared" si="26"/>
        <v>0.94</v>
      </c>
      <c r="DO25" s="127">
        <f t="shared" si="27"/>
        <v>0</v>
      </c>
      <c r="DP25" s="127">
        <f t="shared" si="13"/>
        <v>0</v>
      </c>
      <c r="DQ25" s="127">
        <f t="shared" si="13"/>
        <v>0.06</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28206</v>
      </c>
      <c r="AY26" s="18" t="str">
        <f>IF(IFERROR(比較地域マスタ!$Z11,"")=0,"",IFERROR(比較地域マスタ!$Z11,""))</f>
        <v>芦屋市</v>
      </c>
      <c r="BB26" s="110" t="str">
        <f t="shared" si="0"/>
        <v>28206</v>
      </c>
      <c r="BC26" s="1031" t="str">
        <f t="shared" si="0"/>
        <v>芦屋市</v>
      </c>
      <c r="BD26" s="34">
        <f t="shared" si="14"/>
        <v>243.20106563929411</v>
      </c>
      <c r="BE26" s="34">
        <f t="shared" si="15"/>
        <v>7.4370898763599484</v>
      </c>
      <c r="BF26" s="34">
        <f>VLOOKUP($AX26&amp;"_"&amp;$BC$14,データシート1!$A:$BT,MATCH($BC$12&amp;"_"&amp;BF$20,データシート1!$A$1:$BT$1,0),0)</f>
        <v>5.5164291221124389</v>
      </c>
      <c r="BG26" s="34">
        <f>VLOOKUP($AX26&amp;"_"&amp;$BC$14,データシート1!$A:$BT,MATCH($BC$12&amp;"_"&amp;BG$20,データシート1!$A$1:$BT$1,0),0)</f>
        <v>1.0571396295304827</v>
      </c>
      <c r="BH26" s="34">
        <f>VLOOKUP($AX26&amp;"_"&amp;$BC$14,データシート1!$A:$BT,MATCH($BC$12&amp;"_"&amp;BH$20,データシート1!$A$1:$BT$1,0),0)</f>
        <v>0.86352112471702691</v>
      </c>
      <c r="BI26" s="34">
        <f>VLOOKUP($AX26&amp;"_"&amp;$BC$14,データシート1!$A:$BT,MATCH($BC$12&amp;"_"&amp;BI$20,データシート1!$A$1:$BT$1,0),0)</f>
        <v>73.960794991106937</v>
      </c>
      <c r="BJ26" s="34">
        <f>VLOOKUP($AX26&amp;"_"&amp;$BC$14,データシート1!$A:$BT,MATCH($BC$12&amp;"_"&amp;BJ$20,データシート1!$A$1:$BT$1,0),0)</f>
        <v>81.253021356259907</v>
      </c>
      <c r="BK26" s="34">
        <f t="shared" si="1"/>
        <v>65.592348030897313</v>
      </c>
      <c r="BL26" s="34">
        <f t="shared" si="2"/>
        <v>49.997045851447396</v>
      </c>
      <c r="BM26" s="34">
        <f>VLOOKUP($AX26&amp;"_"&amp;$BC$14,データシート1!$A:$BT,MATCH($BC$12&amp;"_"&amp;BM$20,データシート1!$A$1:$BT$1,0),0)</f>
        <v>41.465870072058486</v>
      </c>
      <c r="BN26" s="34">
        <f>VLOOKUP($AX26&amp;"_"&amp;$BC$14,データシート1!$A:$BT,MATCH($BC$12&amp;"_"&amp;BN$20,データシート1!$A$1:$BT$1,0),0)</f>
        <v>8.5311757793889083</v>
      </c>
      <c r="BO26" s="34">
        <f>VLOOKUP($AX26&amp;"_"&amp;$BC$14,データシート1!$A:$BT,MATCH($BC$12&amp;"_"&amp;BO$20,データシート1!$A$1:$BT$1,0),0)</f>
        <v>5.5718816589373201</v>
      </c>
      <c r="BP26" s="34">
        <f>VLOOKUP($AX26&amp;"_"&amp;$BC$14,データシート1!$A:$BT,MATCH($BC$12&amp;"_"&amp;BP$20,データシート1!$A$1:$BT$1,0),0)</f>
        <v>10.0234205205126</v>
      </c>
      <c r="BQ26" s="34">
        <f>VLOOKUP($AX26&amp;"_"&amp;$BC$14,データシート1!$A:$BT,MATCH($BC$12&amp;"_"&amp;BQ$20,データシート1!$A$1:$BT$1,0),0)</f>
        <v>14.95781138467</v>
      </c>
      <c r="BR26" s="35">
        <f t="shared" si="3"/>
        <v>243.20106563929411</v>
      </c>
      <c r="BT26" s="121" t="str">
        <f t="shared" si="4"/>
        <v>芦屋市</v>
      </c>
      <c r="BU26" s="33">
        <f t="shared" si="25"/>
        <v>243.20106563929411</v>
      </c>
      <c r="BV26" s="59">
        <f t="shared" si="16"/>
        <v>3.0580005300594924E-2</v>
      </c>
      <c r="BW26" s="59">
        <f t="shared" si="5"/>
        <v>2.2682586145795023E-2</v>
      </c>
      <c r="BX26" s="59">
        <f t="shared" si="5"/>
        <v>4.3467721934178898E-3</v>
      </c>
      <c r="BY26" s="59">
        <f t="shared" si="5"/>
        <v>3.5506469613820119E-3</v>
      </c>
      <c r="BZ26" s="59">
        <f t="shared" si="5"/>
        <v>0.30411377843550474</v>
      </c>
      <c r="CA26" s="59">
        <f t="shared" si="5"/>
        <v>0.33409813046120063</v>
      </c>
      <c r="CB26" s="59">
        <f t="shared" si="5"/>
        <v>0.26970419664271211</v>
      </c>
      <c r="CC26" s="59">
        <f t="shared" si="5"/>
        <v>0.20557905747666819</v>
      </c>
      <c r="CD26" s="59">
        <f t="shared" si="5"/>
        <v>0.17050036340531077</v>
      </c>
      <c r="CE26" s="59">
        <f t="shared" si="5"/>
        <v>3.50786940713574E-2</v>
      </c>
      <c r="CF26" s="59">
        <f t="shared" si="5"/>
        <v>2.2910597222469853E-2</v>
      </c>
      <c r="CG26" s="59">
        <f t="shared" si="5"/>
        <v>4.121454194357408E-2</v>
      </c>
      <c r="CH26" s="59">
        <f t="shared" si="5"/>
        <v>6.1503889159987543E-2</v>
      </c>
      <c r="CI26" s="122">
        <f t="shared" si="6"/>
        <v>1</v>
      </c>
      <c r="CK26" s="123" t="str">
        <f t="shared" si="7"/>
        <v>芦屋市</v>
      </c>
      <c r="CL26" s="124">
        <f t="shared" si="17"/>
        <v>7.4370898763599484</v>
      </c>
      <c r="CM26" s="65">
        <f t="shared" si="18"/>
        <v>0</v>
      </c>
      <c r="CN26" s="66">
        <f t="shared" si="19"/>
        <v>5.5164291221124389</v>
      </c>
      <c r="CO26" s="65">
        <f t="shared" si="20"/>
        <v>0</v>
      </c>
      <c r="CP26" s="66">
        <f t="shared" si="8"/>
        <v>1.0571396295304827</v>
      </c>
      <c r="CQ26" s="65">
        <f t="shared" si="21"/>
        <v>0</v>
      </c>
      <c r="CR26" s="66">
        <f t="shared" si="9"/>
        <v>0.86352112471702691</v>
      </c>
      <c r="CS26" s="65">
        <f t="shared" si="22"/>
        <v>0</v>
      </c>
      <c r="CT26" s="66">
        <f t="shared" si="10"/>
        <v>73.960794991106937</v>
      </c>
      <c r="CU26" s="67">
        <f t="shared" si="23"/>
        <v>0.40766192418057928</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30.151000000000003</v>
      </c>
      <c r="DB26" s="962">
        <f>VLOOKUP($AX26&amp;"_"&amp;$CW$14,データシート1!$A:$BT,MATCH($CW$12&amp;"_"&amp;DB$20,データシート1!$A$1:$BT$1,0),0)</f>
        <v>3.4390000000000001</v>
      </c>
      <c r="DC26" s="962">
        <f>VLOOKUP($AX26&amp;"_"&amp;$CW$14,データシート1!$A:$BT,MATCH($CW$12&amp;"_"&amp;DC$20,データシート1!$A$1:$BT$1,0),0)</f>
        <v>0</v>
      </c>
      <c r="DD26" s="961">
        <f t="shared" si="11"/>
        <v>33.590000000000003</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1</v>
      </c>
      <c r="DK26" s="64">
        <f>VLOOKUP($AX26&amp;"_"&amp;$DF$14,データシート1!$A:$BT,MATCH($DF$12&amp;"_"&amp;DK$20,データシート1!$A$1:$BT$1,0),0)</f>
        <v>0</v>
      </c>
      <c r="DL26" s="68">
        <f t="shared" si="12"/>
        <v>3</v>
      </c>
      <c r="DM26" s="16"/>
      <c r="DN26" s="126">
        <f t="shared" si="26"/>
        <v>0</v>
      </c>
      <c r="DO26" s="127">
        <f t="shared" si="27"/>
        <v>0</v>
      </c>
      <c r="DP26" s="127">
        <f t="shared" si="13"/>
        <v>0</v>
      </c>
      <c r="DQ26" s="127">
        <f t="shared" si="13"/>
        <v>0.9</v>
      </c>
      <c r="DR26" s="127">
        <f t="shared" si="13"/>
        <v>0.1</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08232</v>
      </c>
      <c r="AY27" s="18" t="str">
        <f>IF(IFERROR(比較地域マスタ!$Z12,"")=0,"",IFERROR(比較地域マスタ!$Z12,""))</f>
        <v>神栖市</v>
      </c>
      <c r="BB27" s="110" t="str">
        <f t="shared" si="0"/>
        <v>08232</v>
      </c>
      <c r="BC27" s="1031" t="str">
        <f t="shared" si="0"/>
        <v>神栖市</v>
      </c>
      <c r="BD27" s="34">
        <f t="shared" si="14"/>
        <v>3405.8245270000616</v>
      </c>
      <c r="BE27" s="34">
        <f t="shared" si="15"/>
        <v>2880.6612365519541</v>
      </c>
      <c r="BF27" s="34">
        <f>VLOOKUP($AX27&amp;"_"&amp;$BC$14,データシート1!$A:$BT,MATCH($BC$12&amp;"_"&amp;BF$20,データシート1!$A$1:$BT$1,0),0)</f>
        <v>2839.0668046632459</v>
      </c>
      <c r="BG27" s="34">
        <f>VLOOKUP($AX27&amp;"_"&amp;$BC$14,データシート1!$A:$BT,MATCH($BC$12&amp;"_"&amp;BG$20,データシート1!$A$1:$BT$1,0),0)</f>
        <v>13.457022135000857</v>
      </c>
      <c r="BH27" s="34">
        <f>VLOOKUP($AX27&amp;"_"&amp;$BC$14,データシート1!$A:$BT,MATCH($BC$12&amp;"_"&amp;BH$20,データシート1!$A$1:$BT$1,0),0)</f>
        <v>28.137409753707274</v>
      </c>
      <c r="BI27" s="34">
        <f>VLOOKUP($AX27&amp;"_"&amp;$BC$14,データシート1!$A:$BT,MATCH($BC$12&amp;"_"&amp;BI$20,データシート1!$A$1:$BT$1,0),0)</f>
        <v>139.95722659831054</v>
      </c>
      <c r="BJ27" s="34">
        <f>VLOOKUP($AX27&amp;"_"&amp;$BC$14,データシート1!$A:$BT,MATCH($BC$12&amp;"_"&amp;BJ$20,データシート1!$A$1:$BT$1,0),0)</f>
        <v>138.29749447798255</v>
      </c>
      <c r="BK27" s="34">
        <f t="shared" si="1"/>
        <v>246.90856937181451</v>
      </c>
      <c r="BL27" s="34">
        <f t="shared" si="2"/>
        <v>208.03990455425111</v>
      </c>
      <c r="BM27" s="34">
        <f>VLOOKUP($AX27&amp;"_"&amp;$BC$14,データシート1!$A:$BT,MATCH($BC$12&amp;"_"&amp;BM$20,データシート1!$A$1:$BT$1,0),0)</f>
        <v>99.82035994533625</v>
      </c>
      <c r="BN27" s="34">
        <f>VLOOKUP($AX27&amp;"_"&amp;$BC$14,データシート1!$A:$BT,MATCH($BC$12&amp;"_"&amp;BN$20,データシート1!$A$1:$BT$1,0),0)</f>
        <v>108.21954460891487</v>
      </c>
      <c r="BO27" s="34">
        <f>VLOOKUP($AX27&amp;"_"&amp;$BC$14,データシート1!$A:$BT,MATCH($BC$12&amp;"_"&amp;BO$20,データシート1!$A$1:$BT$1,0),0)</f>
        <v>5.5510374615964304</v>
      </c>
      <c r="BP27" s="34">
        <f>VLOOKUP($AX27&amp;"_"&amp;$BC$14,データシート1!$A:$BT,MATCH($BC$12&amp;"_"&amp;BP$20,データシート1!$A$1:$BT$1,0),0)</f>
        <v>33.317627355966984</v>
      </c>
      <c r="BQ27" s="34">
        <f>VLOOKUP($AX27&amp;"_"&amp;$BC$14,データシート1!$A:$BT,MATCH($BC$12&amp;"_"&amp;BQ$20,データシート1!$A$1:$BT$1,0),0)</f>
        <v>0</v>
      </c>
      <c r="BR27" s="35">
        <f t="shared" si="3"/>
        <v>3405.8245270000616</v>
      </c>
      <c r="BT27" s="121" t="str">
        <f t="shared" si="4"/>
        <v>神栖市</v>
      </c>
      <c r="BU27" s="33">
        <f t="shared" si="25"/>
        <v>3405.8245270000616</v>
      </c>
      <c r="BV27" s="59">
        <f t="shared" si="16"/>
        <v>0.84580436065193143</v>
      </c>
      <c r="BW27" s="59">
        <f t="shared" si="5"/>
        <v>0.83359162580344959</v>
      </c>
      <c r="BX27" s="59">
        <f t="shared" si="5"/>
        <v>3.9511789372349577E-3</v>
      </c>
      <c r="BY27" s="59">
        <f t="shared" si="5"/>
        <v>8.2615559112469705E-3</v>
      </c>
      <c r="BZ27" s="59">
        <f t="shared" si="5"/>
        <v>4.1093493070116706E-2</v>
      </c>
      <c r="CA27" s="59">
        <f t="shared" si="5"/>
        <v>4.0606171393039604E-2</v>
      </c>
      <c r="CB27" s="59">
        <f t="shared" si="5"/>
        <v>7.2495974884912218E-2</v>
      </c>
      <c r="CC27" s="59">
        <f t="shared" si="5"/>
        <v>6.1083565199848401E-2</v>
      </c>
      <c r="CD27" s="59">
        <f t="shared" si="5"/>
        <v>2.9308720738252657E-2</v>
      </c>
      <c r="CE27" s="59">
        <f t="shared" si="5"/>
        <v>3.1774844461595751E-2</v>
      </c>
      <c r="CF27" s="59">
        <f t="shared" si="5"/>
        <v>1.6298659597962107E-3</v>
      </c>
      <c r="CG27" s="59">
        <f t="shared" si="5"/>
        <v>9.782543725267611E-3</v>
      </c>
      <c r="CH27" s="59">
        <f t="shared" si="5"/>
        <v>0</v>
      </c>
      <c r="CI27" s="122">
        <f t="shared" si="6"/>
        <v>1</v>
      </c>
      <c r="CK27" s="123" t="str">
        <f t="shared" si="7"/>
        <v>神栖市</v>
      </c>
      <c r="CL27" s="124">
        <f t="shared" si="17"/>
        <v>2880.6612365519541</v>
      </c>
      <c r="CM27" s="65">
        <f t="shared" si="18"/>
        <v>1</v>
      </c>
      <c r="CN27" s="66">
        <f t="shared" si="19"/>
        <v>2839.0668046632459</v>
      </c>
      <c r="CO27" s="65">
        <f t="shared" si="20"/>
        <v>1</v>
      </c>
      <c r="CP27" s="66">
        <f t="shared" si="8"/>
        <v>13.457022135000857</v>
      </c>
      <c r="CQ27" s="65">
        <f t="shared" si="21"/>
        <v>0</v>
      </c>
      <c r="CR27" s="66">
        <f t="shared" si="9"/>
        <v>28.137409753707274</v>
      </c>
      <c r="CS27" s="65">
        <f t="shared" si="22"/>
        <v>0</v>
      </c>
      <c r="CT27" s="66">
        <f t="shared" si="10"/>
        <v>139.95722659831054</v>
      </c>
      <c r="CU27" s="67">
        <f t="shared" si="23"/>
        <v>0.56661597208984193</v>
      </c>
      <c r="CV27" s="16"/>
      <c r="CW27" s="959">
        <f t="shared" si="24"/>
        <v>4649.4139999999998</v>
      </c>
      <c r="CX27" s="962">
        <f>VLOOKUP($AX27&amp;"_"&amp;$CW$14,データシート1!$A:$BT,MATCH($CW$12&amp;"_"&amp;CX$20,データシート1!$A$1:$BT$1,0),0)</f>
        <v>4649.4139999999998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79.302000000000007</v>
      </c>
      <c r="DB27" s="962">
        <f>VLOOKUP($AX27&amp;"_"&amp;$CW$14,データシート1!$A:$BT,MATCH($CW$12&amp;"_"&amp;DB$20,データシート1!$A$1:$BT$1,0),0)</f>
        <v>2096.712</v>
      </c>
      <c r="DC27" s="962">
        <f>VLOOKUP($AX27&amp;"_"&amp;$CW$14,データシート1!$A:$BT,MATCH($CW$12&amp;"_"&amp;DC$20,データシート1!$A$1:$BT$1,0),0)</f>
        <v>0</v>
      </c>
      <c r="DD27" s="961">
        <f t="shared" si="11"/>
        <v>6825.4279999999999</v>
      </c>
      <c r="DE27" s="16"/>
      <c r="DF27" s="125">
        <f>VLOOKUP($AX27&amp;"_"&amp;$DF$14,データシート1!$A:$BT,MATCH($DF$12&amp;"_"&amp;DF$20,データシート1!$A$1:$BT$1,0),0)</f>
        <v>58</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5</v>
      </c>
      <c r="DJ27" s="64">
        <f>VLOOKUP($AX27&amp;"_"&amp;$DF$14,データシート1!$A:$BT,MATCH($DF$12&amp;"_"&amp;DJ$20,データシート1!$A$1:$BT$1,0),0)</f>
        <v>8</v>
      </c>
      <c r="DK27" s="64">
        <f>VLOOKUP($AX27&amp;"_"&amp;$DF$14,データシート1!$A:$BT,MATCH($DF$12&amp;"_"&amp;DK$20,データシート1!$A$1:$BT$1,0),0)</f>
        <v>0</v>
      </c>
      <c r="DL27" s="68">
        <f t="shared" si="12"/>
        <v>71</v>
      </c>
      <c r="DM27" s="16"/>
      <c r="DN27" s="126">
        <f t="shared" si="26"/>
        <v>0.68</v>
      </c>
      <c r="DO27" s="127">
        <f t="shared" si="27"/>
        <v>0</v>
      </c>
      <c r="DP27" s="127">
        <f t="shared" si="13"/>
        <v>0</v>
      </c>
      <c r="DQ27" s="127">
        <f t="shared" si="13"/>
        <v>0.01</v>
      </c>
      <c r="DR27" s="127">
        <f t="shared" si="13"/>
        <v>0.31</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23230</v>
      </c>
      <c r="AY28" s="18" t="str">
        <f>IF(IFERROR(比較地域マスタ!$Z13,"")=0,"",IFERROR(比較地域マスタ!$Z13,""))</f>
        <v>日進市</v>
      </c>
      <c r="BB28" s="110" t="str">
        <f t="shared" si="0"/>
        <v>23230</v>
      </c>
      <c r="BC28" s="1031" t="str">
        <f t="shared" si="0"/>
        <v>日進市</v>
      </c>
      <c r="BD28" s="34">
        <f t="shared" si="14"/>
        <v>388.70119110421842</v>
      </c>
      <c r="BE28" s="34">
        <f t="shared" si="15"/>
        <v>71.008400880782787</v>
      </c>
      <c r="BF28" s="34">
        <f>VLOOKUP($AX28&amp;"_"&amp;$BC$14,データシート1!$A:$BT,MATCH($BC$12&amp;"_"&amp;BF$20,データシート1!$A$1:$BT$1,0),0)</f>
        <v>61.753602743660345</v>
      </c>
      <c r="BG28" s="34">
        <f>VLOOKUP($AX28&amp;"_"&amp;$BC$14,データシート1!$A:$BT,MATCH($BC$12&amp;"_"&amp;BG$20,データシート1!$A$1:$BT$1,0),0)</f>
        <v>4.2695237245382724</v>
      </c>
      <c r="BH28" s="34">
        <f>VLOOKUP($AX28&amp;"_"&amp;$BC$14,データシート1!$A:$BT,MATCH($BC$12&amp;"_"&amp;BH$20,データシート1!$A$1:$BT$1,0),0)</f>
        <v>4.9852744125841815</v>
      </c>
      <c r="BI28" s="34">
        <f>VLOOKUP($AX28&amp;"_"&amp;$BC$14,データシート1!$A:$BT,MATCH($BC$12&amp;"_"&amp;BI$20,データシート1!$A$1:$BT$1,0),0)</f>
        <v>98.467527688922431</v>
      </c>
      <c r="BJ28" s="34">
        <f>VLOOKUP($AX28&amp;"_"&amp;$BC$14,データシート1!$A:$BT,MATCH($BC$12&amp;"_"&amp;BJ$20,データシート1!$A$1:$BT$1,0),0)</f>
        <v>98.248180837552525</v>
      </c>
      <c r="BK28" s="34">
        <f t="shared" si="1"/>
        <v>112.73902069571216</v>
      </c>
      <c r="BL28" s="34">
        <f t="shared" si="2"/>
        <v>107.30802712692484</v>
      </c>
      <c r="BM28" s="34">
        <f>VLOOKUP($AX28&amp;"_"&amp;$BC$14,データシート1!$A:$BT,MATCH($BC$12&amp;"_"&amp;BM$20,データシート1!$A$1:$BT$1,0),0)</f>
        <v>74.298510385759911</v>
      </c>
      <c r="BN28" s="34">
        <f>VLOOKUP($AX28&amp;"_"&amp;$BC$14,データシート1!$A:$BT,MATCH($BC$12&amp;"_"&amp;BN$20,データシート1!$A$1:$BT$1,0),0)</f>
        <v>33.00951674116493</v>
      </c>
      <c r="BO28" s="34">
        <f>VLOOKUP($AX28&amp;"_"&amp;$BC$14,データシート1!$A:$BT,MATCH($BC$12&amp;"_"&amp;BO$20,データシート1!$A$1:$BT$1,0),0)</f>
        <v>5.4309935687873097</v>
      </c>
      <c r="BP28" s="34">
        <f>VLOOKUP($AX28&amp;"_"&amp;$BC$14,データシート1!$A:$BT,MATCH($BC$12&amp;"_"&amp;BP$20,データシート1!$A$1:$BT$1,0),0)</f>
        <v>0</v>
      </c>
      <c r="BQ28" s="34">
        <f>VLOOKUP($AX28&amp;"_"&amp;$BC$14,データシート1!$A:$BT,MATCH($BC$12&amp;"_"&amp;BQ$20,データシート1!$A$1:$BT$1,0),0)</f>
        <v>8.238061001248516</v>
      </c>
      <c r="BR28" s="35">
        <f t="shared" si="3"/>
        <v>388.70119110421842</v>
      </c>
      <c r="BT28" s="121" t="str">
        <f t="shared" si="4"/>
        <v>日進市</v>
      </c>
      <c r="BU28" s="33">
        <f t="shared" si="25"/>
        <v>388.70119110421842</v>
      </c>
      <c r="BV28" s="59">
        <f t="shared" si="16"/>
        <v>0.18268120218274309</v>
      </c>
      <c r="BW28" s="59">
        <f t="shared" si="5"/>
        <v>0.15887165811926465</v>
      </c>
      <c r="BX28" s="59">
        <f t="shared" si="5"/>
        <v>1.0984076772210171E-2</v>
      </c>
      <c r="BY28" s="59">
        <f t="shared" si="5"/>
        <v>1.2825467291268298E-2</v>
      </c>
      <c r="BZ28" s="59">
        <f t="shared" si="5"/>
        <v>0.25332448148459968</v>
      </c>
      <c r="CA28" s="59">
        <f t="shared" si="5"/>
        <v>0.25276017436028453</v>
      </c>
      <c r="CB28" s="59">
        <f t="shared" si="5"/>
        <v>0.290040327315294</v>
      </c>
      <c r="CC28" s="59">
        <f t="shared" si="5"/>
        <v>0.27606817160010566</v>
      </c>
      <c r="CD28" s="59">
        <f t="shared" si="5"/>
        <v>0.19114556910590744</v>
      </c>
      <c r="CE28" s="59">
        <f t="shared" si="5"/>
        <v>8.4922602494198252E-2</v>
      </c>
      <c r="CF28" s="59">
        <f t="shared" si="5"/>
        <v>1.3972155715188311E-2</v>
      </c>
      <c r="CG28" s="59">
        <f t="shared" si="5"/>
        <v>0</v>
      </c>
      <c r="CH28" s="59">
        <f t="shared" si="5"/>
        <v>2.1193814657078657E-2</v>
      </c>
      <c r="CI28" s="122">
        <f t="shared" si="6"/>
        <v>1</v>
      </c>
      <c r="CK28" s="123" t="str">
        <f t="shared" si="7"/>
        <v>日進市</v>
      </c>
      <c r="CL28" s="124">
        <f t="shared" si="17"/>
        <v>71.008400880782787</v>
      </c>
      <c r="CM28" s="65">
        <f t="shared" si="18"/>
        <v>0.67891966868735598</v>
      </c>
      <c r="CN28" s="66">
        <f t="shared" si="19"/>
        <v>61.753602743660345</v>
      </c>
      <c r="CO28" s="65">
        <f t="shared" si="20"/>
        <v>0.78066700335065331</v>
      </c>
      <c r="CP28" s="66">
        <f t="shared" si="8"/>
        <v>4.2695237245382724</v>
      </c>
      <c r="CQ28" s="65">
        <f t="shared" si="21"/>
        <v>0</v>
      </c>
      <c r="CR28" s="66">
        <f t="shared" si="9"/>
        <v>4.9852744125841815</v>
      </c>
      <c r="CS28" s="65">
        <f t="shared" si="22"/>
        <v>0</v>
      </c>
      <c r="CT28" s="66">
        <f t="shared" si="10"/>
        <v>98.467527688922431</v>
      </c>
      <c r="CU28" s="67">
        <f t="shared" si="23"/>
        <v>0.31640887845206905</v>
      </c>
      <c r="CV28" s="16"/>
      <c r="CW28" s="959">
        <f t="shared" si="24"/>
        <v>48.209000000000003</v>
      </c>
      <c r="CX28" s="962">
        <f>VLOOKUP($AX28&amp;"_"&amp;$CW$14,データシート1!$A:$BT,MATCH($CW$12&amp;"_"&amp;CX$20,データシート1!$A$1:$BT$1,0),0)</f>
        <v>48.209000000000003</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31.155999999999999</v>
      </c>
      <c r="DB28" s="962">
        <f>VLOOKUP($AX28&amp;"_"&amp;$CW$14,データシート1!$A:$BT,MATCH($CW$12&amp;"_"&amp;DB$20,データシート1!$A$1:$BT$1,0),0)</f>
        <v>0</v>
      </c>
      <c r="DC28" s="962">
        <f>VLOOKUP($AX28&amp;"_"&amp;$CW$14,データシート1!$A:$BT,MATCH($CW$12&amp;"_"&amp;DC$20,データシート1!$A$1:$BT$1,0),0)</f>
        <v>0</v>
      </c>
      <c r="DD28" s="961">
        <f t="shared" si="11"/>
        <v>79.365000000000009</v>
      </c>
      <c r="DE28" s="16"/>
      <c r="DF28" s="125">
        <f>VLOOKUP($AX28&amp;"_"&amp;$DF$14,データシート1!$A:$BT,MATCH($DF$12&amp;"_"&amp;DF$20,データシート1!$A$1:$BT$1,0),0)</f>
        <v>5</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5</v>
      </c>
      <c r="DJ28" s="64">
        <f>VLOOKUP($AX28&amp;"_"&amp;$DF$14,データシート1!$A:$BT,MATCH($DF$12&amp;"_"&amp;DJ$20,データシート1!$A$1:$BT$1,0),0)</f>
        <v>0</v>
      </c>
      <c r="DK28" s="64">
        <f>VLOOKUP($AX28&amp;"_"&amp;$DF$14,データシート1!$A:$BT,MATCH($DF$12&amp;"_"&amp;DK$20,データシート1!$A$1:$BT$1,0),0)</f>
        <v>0</v>
      </c>
      <c r="DL28" s="68">
        <f t="shared" si="12"/>
        <v>10</v>
      </c>
      <c r="DM28" s="16"/>
      <c r="DN28" s="126">
        <f t="shared" si="26"/>
        <v>0.61</v>
      </c>
      <c r="DO28" s="127">
        <f t="shared" si="27"/>
        <v>0</v>
      </c>
      <c r="DP28" s="127">
        <f t="shared" si="13"/>
        <v>0</v>
      </c>
      <c r="DQ28" s="127">
        <f t="shared" si="13"/>
        <v>0.39</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09205</v>
      </c>
      <c r="AY29" s="18" t="str">
        <f>IF(IFERROR(比較地域マスタ!$Z14,"")=0,"",IFERROR(比較地域マスタ!$Z14,""))</f>
        <v>鹿沼市</v>
      </c>
      <c r="BB29" s="110" t="str">
        <f t="shared" si="0"/>
        <v>09205</v>
      </c>
      <c r="BC29" s="1031" t="str">
        <f t="shared" si="0"/>
        <v>鹿沼市</v>
      </c>
      <c r="BD29" s="34">
        <f t="shared" si="14"/>
        <v>716.18475538668747</v>
      </c>
      <c r="BE29" s="34">
        <f t="shared" si="15"/>
        <v>281.11447826375519</v>
      </c>
      <c r="BF29" s="34">
        <f>VLOOKUP($AX29&amp;"_"&amp;$BC$14,データシート1!$A:$BT,MATCH($BC$12&amp;"_"&amp;BF$20,データシート1!$A$1:$BT$1,0),0)</f>
        <v>257.68155365724397</v>
      </c>
      <c r="BG29" s="34">
        <f>VLOOKUP($AX29&amp;"_"&amp;$BC$14,データシート1!$A:$BT,MATCH($BC$12&amp;"_"&amp;BG$20,データシート1!$A$1:$BT$1,0),0)</f>
        <v>8.903933849313205</v>
      </c>
      <c r="BH29" s="34">
        <f>VLOOKUP($AX29&amp;"_"&amp;$BC$14,データシート1!$A:$BT,MATCH($BC$12&amp;"_"&amp;BH$20,データシート1!$A$1:$BT$1,0),0)</f>
        <v>14.528990757197997</v>
      </c>
      <c r="BI29" s="34">
        <f>VLOOKUP($AX29&amp;"_"&amp;$BC$14,データシート1!$A:$BT,MATCH($BC$12&amp;"_"&amp;BI$20,データシート1!$A$1:$BT$1,0),0)</f>
        <v>119.94437981407987</v>
      </c>
      <c r="BJ29" s="34">
        <f>VLOOKUP($AX29&amp;"_"&amp;$BC$14,データシート1!$A:$BT,MATCH($BC$12&amp;"_"&amp;BJ$20,データシート1!$A$1:$BT$1,0),0)</f>
        <v>114.48939241550353</v>
      </c>
      <c r="BK29" s="34">
        <f t="shared" si="1"/>
        <v>190.95714022884891</v>
      </c>
      <c r="BL29" s="34">
        <f t="shared" si="2"/>
        <v>185.37609179405018</v>
      </c>
      <c r="BM29" s="34">
        <f>VLOOKUP($AX29&amp;"_"&amp;$BC$14,データシート1!$A:$BT,MATCH($BC$12&amp;"_"&amp;BM$20,データシート1!$A$1:$BT$1,0),0)</f>
        <v>95.143574114337085</v>
      </c>
      <c r="BN29" s="34">
        <f>VLOOKUP($AX29&amp;"_"&amp;$BC$14,データシート1!$A:$BT,MATCH($BC$12&amp;"_"&amp;BN$20,データシート1!$A$1:$BT$1,0),0)</f>
        <v>90.232517679713098</v>
      </c>
      <c r="BO29" s="34">
        <f>VLOOKUP($AX29&amp;"_"&amp;$BC$14,データシート1!$A:$BT,MATCH($BC$12&amp;"_"&amp;BO$20,データシート1!$A$1:$BT$1,0),0)</f>
        <v>5.5810484347987197</v>
      </c>
      <c r="BP29" s="34">
        <f>VLOOKUP($AX29&amp;"_"&amp;$BC$14,データシート1!$A:$BT,MATCH($BC$12&amp;"_"&amp;BP$20,データシート1!$A$1:$BT$1,0),0)</f>
        <v>0</v>
      </c>
      <c r="BQ29" s="34">
        <f>VLOOKUP($AX29&amp;"_"&amp;$BC$14,データシート1!$A:$BT,MATCH($BC$12&amp;"_"&amp;BQ$20,データシート1!$A$1:$BT$1,0),0)</f>
        <v>9.6793646645000013</v>
      </c>
      <c r="BR29" s="35">
        <f t="shared" si="3"/>
        <v>716.18475538668747</v>
      </c>
      <c r="BT29" s="121" t="str">
        <f t="shared" si="4"/>
        <v>鹿沼市</v>
      </c>
      <c r="BU29" s="33">
        <f t="shared" si="25"/>
        <v>716.18475538668747</v>
      </c>
      <c r="BV29" s="59">
        <f t="shared" si="16"/>
        <v>0.39251670207916378</v>
      </c>
      <c r="BW29" s="59">
        <f t="shared" si="5"/>
        <v>0.35979759652677157</v>
      </c>
      <c r="BX29" s="59">
        <f t="shared" si="5"/>
        <v>1.2432453752112792E-2</v>
      </c>
      <c r="BY29" s="59">
        <f t="shared" si="5"/>
        <v>2.0286651800279387E-2</v>
      </c>
      <c r="BZ29" s="59">
        <f t="shared" si="5"/>
        <v>0.16747686810133044</v>
      </c>
      <c r="CA29" s="59">
        <f t="shared" si="5"/>
        <v>0.15986013602549753</v>
      </c>
      <c r="CB29" s="59">
        <f t="shared" si="5"/>
        <v>0.26663111549441737</v>
      </c>
      <c r="CC29" s="59">
        <f t="shared" si="5"/>
        <v>0.25883836593807508</v>
      </c>
      <c r="CD29" s="59">
        <f t="shared" si="5"/>
        <v>0.13284780693630724</v>
      </c>
      <c r="CE29" s="59">
        <f t="shared" si="5"/>
        <v>0.12599055900176781</v>
      </c>
      <c r="CF29" s="59">
        <f t="shared" si="5"/>
        <v>7.7927495563422889E-3</v>
      </c>
      <c r="CG29" s="59">
        <f t="shared" si="5"/>
        <v>0</v>
      </c>
      <c r="CH29" s="59">
        <f t="shared" si="5"/>
        <v>1.3515178299590936E-2</v>
      </c>
      <c r="CI29" s="122">
        <f t="shared" si="6"/>
        <v>1</v>
      </c>
      <c r="CK29" s="123" t="str">
        <f t="shared" si="7"/>
        <v>鹿沼市</v>
      </c>
      <c r="CL29" s="124">
        <f t="shared" si="17"/>
        <v>281.11447826375519</v>
      </c>
      <c r="CM29" s="65">
        <f t="shared" si="18"/>
        <v>0.49099214260497204</v>
      </c>
      <c r="CN29" s="66">
        <f t="shared" si="19"/>
        <v>257.68155365724397</v>
      </c>
      <c r="CO29" s="65">
        <f t="shared" si="20"/>
        <v>0.53564175642775913</v>
      </c>
      <c r="CP29" s="66">
        <f t="shared" si="8"/>
        <v>8.903933849313205</v>
      </c>
      <c r="CQ29" s="65">
        <f t="shared" si="21"/>
        <v>0</v>
      </c>
      <c r="CR29" s="66">
        <f t="shared" si="9"/>
        <v>14.528990757197997</v>
      </c>
      <c r="CS29" s="65">
        <f t="shared" si="22"/>
        <v>0</v>
      </c>
      <c r="CT29" s="66">
        <f t="shared" si="10"/>
        <v>119.94437981407987</v>
      </c>
      <c r="CU29" s="67">
        <f t="shared" si="23"/>
        <v>0.79889528920430219</v>
      </c>
      <c r="CV29" s="16"/>
      <c r="CW29" s="959">
        <f t="shared" si="24"/>
        <v>138.02500000000001</v>
      </c>
      <c r="CX29" s="962">
        <f>VLOOKUP($AX29&amp;"_"&amp;$CW$14,データシート1!$A:$BT,MATCH($CW$12&amp;"_"&amp;CX$20,データシート1!$A$1:$BT$1,0),0)</f>
        <v>138.02500000000001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95.823000000000008</v>
      </c>
      <c r="DB29" s="962">
        <f>VLOOKUP($AX29&amp;"_"&amp;$CW$14,データシート1!$A:$BT,MATCH($CW$12&amp;"_"&amp;DB$20,データシート1!$A$1:$BT$1,0),0)</f>
        <v>0</v>
      </c>
      <c r="DC29" s="962">
        <f>VLOOKUP($AX29&amp;"_"&amp;$CW$14,データシート1!$A:$BT,MATCH($CW$12&amp;"_"&amp;DC$20,データシート1!$A$1:$BT$1,0),0)</f>
        <v>0</v>
      </c>
      <c r="DD29" s="961">
        <f t="shared" si="11"/>
        <v>233.84800000000001</v>
      </c>
      <c r="DE29" s="16"/>
      <c r="DF29" s="125">
        <f>VLOOKUP($AX29&amp;"_"&amp;$DF$14,データシート1!$A:$BT,MATCH($DF$12&amp;"_"&amp;DF$20,データシート1!$A$1:$BT$1,0),0)</f>
        <v>19</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3</v>
      </c>
      <c r="DJ29" s="64">
        <f>VLOOKUP($AX29&amp;"_"&amp;$DF$14,データシート1!$A:$BT,MATCH($DF$12&amp;"_"&amp;DJ$20,データシート1!$A$1:$BT$1,0),0)</f>
        <v>0</v>
      </c>
      <c r="DK29" s="64">
        <f>VLOOKUP($AX29&amp;"_"&amp;$DF$14,データシート1!$A:$BT,MATCH($DF$12&amp;"_"&amp;DK$20,データシート1!$A$1:$BT$1,0),0)</f>
        <v>0</v>
      </c>
      <c r="DL29" s="68">
        <f t="shared" si="12"/>
        <v>22</v>
      </c>
      <c r="DM29" s="16"/>
      <c r="DN29" s="126">
        <f t="shared" si="26"/>
        <v>0.59</v>
      </c>
      <c r="DO29" s="127">
        <f t="shared" si="27"/>
        <v>0</v>
      </c>
      <c r="DP29" s="127">
        <f t="shared" si="13"/>
        <v>0</v>
      </c>
      <c r="DQ29" s="127">
        <f t="shared" si="13"/>
        <v>0.41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13225</v>
      </c>
      <c r="AY30" s="18" t="str">
        <f>IF(IFERROR(比較地域マスタ!$Z15,"")=0,"",IFERROR(比較地域マスタ!$Z15,""))</f>
        <v>稲城市</v>
      </c>
      <c r="BB30" s="110" t="str">
        <f t="shared" si="0"/>
        <v>13225</v>
      </c>
      <c r="BC30" s="1031" t="str">
        <f t="shared" si="0"/>
        <v>稲城市</v>
      </c>
      <c r="BD30" s="34">
        <f t="shared" si="14"/>
        <v>277.23150778158794</v>
      </c>
      <c r="BE30" s="34">
        <f t="shared" si="15"/>
        <v>24.82768270732576</v>
      </c>
      <c r="BF30" s="34">
        <f>VLOOKUP($AX30&amp;"_"&amp;$BC$14,データシート1!$A:$BT,MATCH($BC$12&amp;"_"&amp;BF$20,データシート1!$A$1:$BT$1,0),0)</f>
        <v>13.621086256282064</v>
      </c>
      <c r="BG30" s="34">
        <f>VLOOKUP($AX30&amp;"_"&amp;$BC$14,データシート1!$A:$BT,MATCH($BC$12&amp;"_"&amp;BG$20,データシート1!$A$1:$BT$1,0),0)</f>
        <v>3.9672232942895334</v>
      </c>
      <c r="BH30" s="34">
        <f>VLOOKUP($AX30&amp;"_"&amp;$BC$14,データシート1!$A:$BT,MATCH($BC$12&amp;"_"&amp;BH$20,データシート1!$A$1:$BT$1,0),0)</f>
        <v>7.2393731567541622</v>
      </c>
      <c r="BI30" s="34">
        <f>VLOOKUP($AX30&amp;"_"&amp;$BC$14,データシート1!$A:$BT,MATCH($BC$12&amp;"_"&amp;BI$20,データシート1!$A$1:$BT$1,0),0)</f>
        <v>76.287354053951347</v>
      </c>
      <c r="BJ30" s="34">
        <f>VLOOKUP($AX30&amp;"_"&amp;$BC$14,データシート1!$A:$BT,MATCH($BC$12&amp;"_"&amp;BJ$20,データシート1!$A$1:$BT$1,0),0)</f>
        <v>96.920091163231021</v>
      </c>
      <c r="BK30" s="34">
        <f t="shared" si="1"/>
        <v>70.241994878809223</v>
      </c>
      <c r="BL30" s="34">
        <f t="shared" si="2"/>
        <v>64.811585181095893</v>
      </c>
      <c r="BM30" s="34">
        <f>VLOOKUP($AX30&amp;"_"&amp;$BC$14,データシート1!$A:$BT,MATCH($BC$12&amp;"_"&amp;BM$20,データシート1!$A$1:$BT$1,0),0)</f>
        <v>39.626959514272421</v>
      </c>
      <c r="BN30" s="34">
        <f>VLOOKUP($AX30&amp;"_"&amp;$BC$14,データシート1!$A:$BT,MATCH($BC$12&amp;"_"&amp;BN$20,データシート1!$A$1:$BT$1,0),0)</f>
        <v>25.184625666823468</v>
      </c>
      <c r="BO30" s="34">
        <f>VLOOKUP($AX30&amp;"_"&amp;$BC$14,データシート1!$A:$BT,MATCH($BC$12&amp;"_"&amp;BO$20,データシート1!$A$1:$BT$1,0),0)</f>
        <v>5.4304096977133298</v>
      </c>
      <c r="BP30" s="34">
        <f>VLOOKUP($AX30&amp;"_"&amp;$BC$14,データシート1!$A:$BT,MATCH($BC$12&amp;"_"&amp;BP$20,データシート1!$A$1:$BT$1,0),0)</f>
        <v>0</v>
      </c>
      <c r="BQ30" s="34">
        <f>VLOOKUP($AX30&amp;"_"&amp;$BC$14,データシート1!$A:$BT,MATCH($BC$12&amp;"_"&amp;BQ$20,データシート1!$A$1:$BT$1,0),0)</f>
        <v>8.9543849782705571</v>
      </c>
      <c r="BR30" s="35">
        <f t="shared" si="3"/>
        <v>277.23150778158794</v>
      </c>
      <c r="BT30" s="121" t="str">
        <f t="shared" si="4"/>
        <v>稲城市</v>
      </c>
      <c r="BU30" s="33">
        <f t="shared" si="25"/>
        <v>277.23150778158794</v>
      </c>
      <c r="BV30" s="59">
        <f t="shared" si="16"/>
        <v>8.9555775625928577E-2</v>
      </c>
      <c r="BW30" s="59">
        <f t="shared" si="5"/>
        <v>4.913253318599415E-2</v>
      </c>
      <c r="BX30" s="59">
        <f t="shared" si="5"/>
        <v>1.4310145791275073E-2</v>
      </c>
      <c r="BY30" s="59">
        <f t="shared" si="5"/>
        <v>2.6113096648659347E-2</v>
      </c>
      <c r="BZ30" s="59">
        <f t="shared" si="5"/>
        <v>0.27517562727413014</v>
      </c>
      <c r="CA30" s="59">
        <f t="shared" si="5"/>
        <v>0.34959984144222106</v>
      </c>
      <c r="CB30" s="59">
        <f t="shared" si="5"/>
        <v>0.25336945082789136</v>
      </c>
      <c r="CC30" s="59">
        <f t="shared" si="5"/>
        <v>0.23378145471169381</v>
      </c>
      <c r="CD30" s="59">
        <f t="shared" si="5"/>
        <v>0.14293815241769647</v>
      </c>
      <c r="CE30" s="59">
        <f t="shared" si="5"/>
        <v>9.0843302293997341E-2</v>
      </c>
      <c r="CF30" s="59">
        <f t="shared" si="5"/>
        <v>1.9587996116197531E-2</v>
      </c>
      <c r="CG30" s="59">
        <f t="shared" si="5"/>
        <v>0</v>
      </c>
      <c r="CH30" s="59">
        <f t="shared" si="5"/>
        <v>3.2299304829828776E-2</v>
      </c>
      <c r="CI30" s="122">
        <f t="shared" si="6"/>
        <v>1</v>
      </c>
      <c r="CK30" s="123" t="str">
        <f t="shared" si="7"/>
        <v>稲城市</v>
      </c>
      <c r="CL30" s="124">
        <f t="shared" si="17"/>
        <v>24.82768270732576</v>
      </c>
      <c r="CM30" s="65">
        <f t="shared" si="18"/>
        <v>0.9188533730241647</v>
      </c>
      <c r="CN30" s="66">
        <f t="shared" si="19"/>
        <v>13.621086256282064</v>
      </c>
      <c r="CO30" s="65">
        <f t="shared" si="20"/>
        <v>1</v>
      </c>
      <c r="CP30" s="66">
        <f t="shared" si="8"/>
        <v>3.9672232942895334</v>
      </c>
      <c r="CQ30" s="65">
        <f t="shared" si="21"/>
        <v>0</v>
      </c>
      <c r="CR30" s="66">
        <f t="shared" si="9"/>
        <v>7.2393731567541622</v>
      </c>
      <c r="CS30" s="65">
        <f t="shared" si="22"/>
        <v>0</v>
      </c>
      <c r="CT30" s="66">
        <f t="shared" si="10"/>
        <v>76.287354053951347</v>
      </c>
      <c r="CU30" s="67">
        <f t="shared" si="23"/>
        <v>0.7243926688153064</v>
      </c>
      <c r="CV30" s="16"/>
      <c r="CW30" s="959">
        <f t="shared" si="24"/>
        <v>22.812999999999999</v>
      </c>
      <c r="CX30" s="962">
        <f>VLOOKUP($AX30&amp;"_"&amp;$CW$14,データシート1!$A:$BT,MATCH($CW$12&amp;"_"&amp;CX$20,データシート1!$A$1:$BT$1,0),0)</f>
        <v>22.812999999999999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55.262</v>
      </c>
      <c r="DB30" s="962">
        <f>VLOOKUP($AX30&amp;"_"&amp;$CW$14,データシート1!$A:$BT,MATCH($CW$12&amp;"_"&amp;DB$20,データシート1!$A$1:$BT$1,0),0)</f>
        <v>0</v>
      </c>
      <c r="DC30" s="962">
        <f>VLOOKUP($AX30&amp;"_"&amp;$CW$14,データシート1!$A:$BT,MATCH($CW$12&amp;"_"&amp;DC$20,データシート1!$A$1:$BT$1,0),0)</f>
        <v>0</v>
      </c>
      <c r="DD30" s="961">
        <f t="shared" si="11"/>
        <v>78.075000000000003</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3</v>
      </c>
      <c r="DJ30" s="64">
        <f>VLOOKUP($AX30&amp;"_"&amp;$DF$14,データシート1!$A:$BT,MATCH($DF$12&amp;"_"&amp;DJ$20,データシート1!$A$1:$BT$1,0),0)</f>
        <v>0</v>
      </c>
      <c r="DK30" s="64">
        <f>VLOOKUP($AX30&amp;"_"&amp;$DF$14,データシート1!$A:$BT,MATCH($DF$12&amp;"_"&amp;DK$20,データシート1!$A$1:$BT$1,0),0)</f>
        <v>0</v>
      </c>
      <c r="DL30" s="68">
        <f t="shared" si="12"/>
        <v>6</v>
      </c>
      <c r="DM30" s="16"/>
      <c r="DN30" s="126">
        <f t="shared" si="26"/>
        <v>0.28999999999999998</v>
      </c>
      <c r="DO30" s="127">
        <f t="shared" si="27"/>
        <v>0</v>
      </c>
      <c r="DP30" s="127">
        <f t="shared" si="13"/>
        <v>0</v>
      </c>
      <c r="DQ30" s="127">
        <f t="shared" si="13"/>
        <v>0.71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11234</v>
      </c>
      <c r="AY31" s="18" t="str">
        <f>IF(IFERROR(比較地域マスタ!$Z16,"")=0,"",IFERROR(比較地域マスタ!$Z16,""))</f>
        <v>八潮市</v>
      </c>
      <c r="BB31" s="110" t="str">
        <f t="shared" si="0"/>
        <v>11234</v>
      </c>
      <c r="BC31" s="1031" t="str">
        <f t="shared" si="0"/>
        <v>八潮市</v>
      </c>
      <c r="BD31" s="34">
        <f t="shared" si="14"/>
        <v>569.25516272134405</v>
      </c>
      <c r="BE31" s="34">
        <f t="shared" si="15"/>
        <v>203.1663086427576</v>
      </c>
      <c r="BF31" s="34">
        <f>VLOOKUP($AX31&amp;"_"&amp;$BC$14,データシート1!$A:$BT,MATCH($BC$12&amp;"_"&amp;BF$20,データシート1!$A$1:$BT$1,0),0)</f>
        <v>191.8219789130859</v>
      </c>
      <c r="BG31" s="34">
        <f>VLOOKUP($AX31&amp;"_"&amp;$BC$14,データシート1!$A:$BT,MATCH($BC$12&amp;"_"&amp;BG$20,データシート1!$A$1:$BT$1,0),0)</f>
        <v>9.5279730599820542</v>
      </c>
      <c r="BH31" s="34">
        <f>VLOOKUP($AX31&amp;"_"&amp;$BC$14,データシート1!$A:$BT,MATCH($BC$12&amp;"_"&amp;BH$20,データシート1!$A$1:$BT$1,0),0)</f>
        <v>1.8163566696896298</v>
      </c>
      <c r="BI31" s="34">
        <f>VLOOKUP($AX31&amp;"_"&amp;$BC$14,データシート1!$A:$BT,MATCH($BC$12&amp;"_"&amp;BI$20,データシート1!$A$1:$BT$1,0),0)</f>
        <v>107.26031417297612</v>
      </c>
      <c r="BJ31" s="34">
        <f>VLOOKUP($AX31&amp;"_"&amp;$BC$14,データシート1!$A:$BT,MATCH($BC$12&amp;"_"&amp;BJ$20,データシート1!$A$1:$BT$1,0),0)</f>
        <v>110.98635342987059</v>
      </c>
      <c r="BK31" s="34">
        <f t="shared" si="1"/>
        <v>135.38788118576227</v>
      </c>
      <c r="BL31" s="34">
        <f t="shared" si="2"/>
        <v>130.00505698057785</v>
      </c>
      <c r="BM31" s="34">
        <f>VLOOKUP($AX31&amp;"_"&amp;$BC$14,データシート1!$A:$BT,MATCH($BC$12&amp;"_"&amp;BM$20,データシート1!$A$1:$BT$1,0),0)</f>
        <v>54.427946930599305</v>
      </c>
      <c r="BN31" s="34">
        <f>VLOOKUP($AX31&amp;"_"&amp;$BC$14,データシート1!$A:$BT,MATCH($BC$12&amp;"_"&amp;BN$20,データシート1!$A$1:$BT$1,0),0)</f>
        <v>75.577110049978543</v>
      </c>
      <c r="BO31" s="34">
        <f>VLOOKUP($AX31&amp;"_"&amp;$BC$14,データシート1!$A:$BT,MATCH($BC$12&amp;"_"&amp;BO$20,データシート1!$A$1:$BT$1,0),0)</f>
        <v>5.38282420518442</v>
      </c>
      <c r="BP31" s="34">
        <f>VLOOKUP($AX31&amp;"_"&amp;$BC$14,データシート1!$A:$BT,MATCH($BC$12&amp;"_"&amp;BP$20,データシート1!$A$1:$BT$1,0),0)</f>
        <v>0</v>
      </c>
      <c r="BQ31" s="34">
        <f>VLOOKUP($AX31&amp;"_"&amp;$BC$14,データシート1!$A:$BT,MATCH($BC$12&amp;"_"&amp;BQ$20,データシート1!$A$1:$BT$1,0),0)</f>
        <v>12.45430528997751</v>
      </c>
      <c r="BR31" s="35">
        <f t="shared" si="3"/>
        <v>569.25516272134405</v>
      </c>
      <c r="BT31" s="121" t="str">
        <f t="shared" si="4"/>
        <v>八潮市</v>
      </c>
      <c r="BU31" s="33">
        <f t="shared" si="25"/>
        <v>569.25516272134405</v>
      </c>
      <c r="BV31" s="59">
        <f t="shared" si="16"/>
        <v>0.35689849112920474</v>
      </c>
      <c r="BW31" s="59">
        <f t="shared" si="5"/>
        <v>0.33697011722489134</v>
      </c>
      <c r="BX31" s="59">
        <f t="shared" si="5"/>
        <v>1.6737613787169269E-2</v>
      </c>
      <c r="BY31" s="59">
        <f t="shared" si="5"/>
        <v>3.190760117144083E-3</v>
      </c>
      <c r="BZ31" s="59">
        <f t="shared" si="5"/>
        <v>0.18842220711748045</v>
      </c>
      <c r="CA31" s="59">
        <f t="shared" si="5"/>
        <v>0.19496767126238518</v>
      </c>
      <c r="CB31" s="59">
        <f t="shared" si="5"/>
        <v>0.23783338307998086</v>
      </c>
      <c r="CC31" s="59">
        <f t="shared" si="5"/>
        <v>0.22837747550515688</v>
      </c>
      <c r="CD31" s="59">
        <f t="shared" si="5"/>
        <v>9.5612566200374213E-2</v>
      </c>
      <c r="CE31" s="59">
        <f t="shared" si="5"/>
        <v>0.13276490930478266</v>
      </c>
      <c r="CF31" s="59">
        <f t="shared" si="5"/>
        <v>9.45590757482399E-3</v>
      </c>
      <c r="CG31" s="59">
        <f t="shared" si="5"/>
        <v>0</v>
      </c>
      <c r="CH31" s="59">
        <f t="shared" si="5"/>
        <v>2.1878247410948848E-2</v>
      </c>
      <c r="CI31" s="122">
        <f t="shared" si="6"/>
        <v>1</v>
      </c>
      <c r="CK31" s="123" t="str">
        <f t="shared" si="7"/>
        <v>八潮市</v>
      </c>
      <c r="CL31" s="124">
        <f t="shared" si="17"/>
        <v>203.1663086427576</v>
      </c>
      <c r="CM31" s="65">
        <f t="shared" si="18"/>
        <v>1</v>
      </c>
      <c r="CN31" s="66">
        <f t="shared" si="19"/>
        <v>191.8219789130859</v>
      </c>
      <c r="CO31" s="65">
        <f t="shared" si="20"/>
        <v>1</v>
      </c>
      <c r="CP31" s="66">
        <f t="shared" si="8"/>
        <v>9.5279730599820542</v>
      </c>
      <c r="CQ31" s="65">
        <f t="shared" si="21"/>
        <v>0</v>
      </c>
      <c r="CR31" s="66">
        <f t="shared" si="9"/>
        <v>1.8163566696896298</v>
      </c>
      <c r="CS31" s="65">
        <f t="shared" si="22"/>
        <v>0</v>
      </c>
      <c r="CT31" s="66">
        <f t="shared" si="10"/>
        <v>107.26031417297612</v>
      </c>
      <c r="CU31" s="67">
        <f t="shared" si="23"/>
        <v>0</v>
      </c>
      <c r="CV31" s="16"/>
      <c r="CW31" s="959">
        <f t="shared" si="24"/>
        <v>245.751</v>
      </c>
      <c r="CX31" s="962">
        <f>VLOOKUP($AX31&amp;"_"&amp;$CW$14,データシート1!$A:$BT,MATCH($CW$12&amp;"_"&amp;CX$20,データシート1!$A$1:$BT$1,0),0)</f>
        <v>245.751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245.751</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5</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23223</v>
      </c>
      <c r="AY32" s="18" t="str">
        <f>IF(IFERROR(比較地域マスタ!$Z17,"")=0,"",IFERROR(比較地域マスタ!$Z17,""))</f>
        <v>大府市</v>
      </c>
      <c r="AZ32" s="16"/>
      <c r="BA32" s="16"/>
      <c r="BB32" s="110" t="str">
        <f t="shared" si="0"/>
        <v>23223</v>
      </c>
      <c r="BC32" s="1031" t="str">
        <f t="shared" si="0"/>
        <v>大府市</v>
      </c>
      <c r="BD32" s="34">
        <f t="shared" si="14"/>
        <v>1186.9853020371895</v>
      </c>
      <c r="BE32" s="34">
        <f t="shared" si="15"/>
        <v>844.42809165665471</v>
      </c>
      <c r="BF32" s="34">
        <f>VLOOKUP($AX32&amp;"_"&amp;$BC$14,データシート1!$A:$BT,MATCH($BC$12&amp;"_"&amp;BF$20,データシート1!$A$1:$BT$1,0),0)</f>
        <v>833.18560480580561</v>
      </c>
      <c r="BG32" s="34">
        <f>VLOOKUP($AX32&amp;"_"&amp;$BC$14,データシート1!$A:$BT,MATCH($BC$12&amp;"_"&amp;BG$20,データシート1!$A$1:$BT$1,0),0)</f>
        <v>4.8773596990675294</v>
      </c>
      <c r="BH32" s="34">
        <f>VLOOKUP($AX32&amp;"_"&amp;$BC$14,データシート1!$A:$BT,MATCH($BC$12&amp;"_"&amp;BH$20,データシート1!$A$1:$BT$1,0),0)</f>
        <v>6.3651271517815875</v>
      </c>
      <c r="BI32" s="34">
        <f>VLOOKUP($AX32&amp;"_"&amp;$BC$14,データシート1!$A:$BT,MATCH($BC$12&amp;"_"&amp;BI$20,データシート1!$A$1:$BT$1,0),0)</f>
        <v>109.84568488934579</v>
      </c>
      <c r="BJ32" s="34">
        <f>VLOOKUP($AX32&amp;"_"&amp;$BC$14,データシート1!$A:$BT,MATCH($BC$12&amp;"_"&amp;BJ$20,データシート1!$A$1:$BT$1,0),0)</f>
        <v>101.2445465186978</v>
      </c>
      <c r="BK32" s="34">
        <f t="shared" si="1"/>
        <v>123.46490241008851</v>
      </c>
      <c r="BL32" s="34">
        <f t="shared" si="2"/>
        <v>118.05253432856099</v>
      </c>
      <c r="BM32" s="34">
        <f>VLOOKUP($AX32&amp;"_"&amp;$BC$14,データシート1!$A:$BT,MATCH($BC$12&amp;"_"&amp;BM$20,データシート1!$A$1:$BT$1,0),0)</f>
        <v>74.365108033455044</v>
      </c>
      <c r="BN32" s="34">
        <f>VLOOKUP($AX32&amp;"_"&amp;$BC$14,データシート1!$A:$BT,MATCH($BC$12&amp;"_"&amp;BN$20,データシート1!$A$1:$BT$1,0),0)</f>
        <v>43.687426295105951</v>
      </c>
      <c r="BO32" s="34">
        <f>VLOOKUP($AX32&amp;"_"&amp;$BC$14,データシート1!$A:$BT,MATCH($BC$12&amp;"_"&amp;BO$20,データシート1!$A$1:$BT$1,0),0)</f>
        <v>5.4123680815275197</v>
      </c>
      <c r="BP32" s="34">
        <f>VLOOKUP($AX32&amp;"_"&amp;$BC$14,データシート1!$A:$BT,MATCH($BC$12&amp;"_"&amp;BP$20,データシート1!$A$1:$BT$1,0),0)</f>
        <v>0</v>
      </c>
      <c r="BQ32" s="34">
        <f>VLOOKUP($AX32&amp;"_"&amp;$BC$14,データシート1!$A:$BT,MATCH($BC$12&amp;"_"&amp;BQ$20,データシート1!$A$1:$BT$1,0),0)</f>
        <v>8.0020765624025572</v>
      </c>
      <c r="BR32" s="35">
        <f t="shared" si="3"/>
        <v>1186.9853020371895</v>
      </c>
      <c r="BS32" s="21"/>
      <c r="BT32" s="121" t="str">
        <f t="shared" si="4"/>
        <v>大府市</v>
      </c>
      <c r="BU32" s="33">
        <f t="shared" si="25"/>
        <v>1186.9853020371895</v>
      </c>
      <c r="BV32" s="59">
        <f t="shared" si="16"/>
        <v>0.71140568481124955</v>
      </c>
      <c r="BW32" s="59">
        <f t="shared" si="5"/>
        <v>0.70193422224844115</v>
      </c>
      <c r="BX32" s="59">
        <f t="shared" si="5"/>
        <v>4.1090312497523386E-3</v>
      </c>
      <c r="BY32" s="59">
        <f t="shared" si="5"/>
        <v>5.3624313130561079E-3</v>
      </c>
      <c r="BZ32" s="59">
        <f t="shared" si="5"/>
        <v>9.2541739734115266E-2</v>
      </c>
      <c r="CA32" s="59">
        <f t="shared" si="5"/>
        <v>8.5295535121567748E-2</v>
      </c>
      <c r="CB32" s="59">
        <f t="shared" si="5"/>
        <v>0.10401552757071984</v>
      </c>
      <c r="CC32" s="59">
        <f t="shared" si="5"/>
        <v>9.945576758697075E-2</v>
      </c>
      <c r="CD32" s="59">
        <f t="shared" si="5"/>
        <v>6.2650403426078069E-2</v>
      </c>
      <c r="CE32" s="59">
        <f t="shared" si="5"/>
        <v>3.6805364160892681E-2</v>
      </c>
      <c r="CF32" s="59">
        <f t="shared" si="5"/>
        <v>4.559759983749103E-3</v>
      </c>
      <c r="CG32" s="59">
        <f t="shared" si="5"/>
        <v>0</v>
      </c>
      <c r="CH32" s="59">
        <f t="shared" si="5"/>
        <v>6.7415127623474515E-3</v>
      </c>
      <c r="CI32" s="122">
        <f t="shared" si="6"/>
        <v>1</v>
      </c>
      <c r="CJ32" s="16"/>
      <c r="CK32" s="123" t="str">
        <f t="shared" si="7"/>
        <v>大府市</v>
      </c>
      <c r="CL32" s="124">
        <f t="shared" si="17"/>
        <v>844.42809165665471</v>
      </c>
      <c r="CM32" s="65">
        <f t="shared" si="18"/>
        <v>0.2068986118844536</v>
      </c>
      <c r="CN32" s="66">
        <f t="shared" si="19"/>
        <v>833.18560480580561</v>
      </c>
      <c r="CO32" s="65">
        <f t="shared" si="20"/>
        <v>0.20969037269999485</v>
      </c>
      <c r="CP32" s="66">
        <f t="shared" si="8"/>
        <v>4.8773596990675294</v>
      </c>
      <c r="CQ32" s="65">
        <f t="shared" si="21"/>
        <v>0</v>
      </c>
      <c r="CR32" s="66">
        <f t="shared" si="9"/>
        <v>6.3651271517815875</v>
      </c>
      <c r="CS32" s="65">
        <f t="shared" si="22"/>
        <v>0</v>
      </c>
      <c r="CT32" s="66">
        <f t="shared" si="10"/>
        <v>109.84568488934579</v>
      </c>
      <c r="CU32" s="67">
        <f t="shared" si="23"/>
        <v>0.10715942107200335</v>
      </c>
      <c r="CV32" s="16"/>
      <c r="CW32" s="959">
        <f t="shared" si="24"/>
        <v>174.71100000000001</v>
      </c>
      <c r="CX32" s="962">
        <f>VLOOKUP($AX32&amp;"_"&amp;$CW$14,データシート1!$A:$BT,MATCH($CW$12&amp;"_"&amp;CX$20,データシート1!$A$1:$BT$1,0),0)</f>
        <v>174.71100000000001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11.771000000000001</v>
      </c>
      <c r="DB32" s="962">
        <f>VLOOKUP($AX32&amp;"_"&amp;$CW$14,データシート1!$A:$BT,MATCH($CW$12&amp;"_"&amp;DB$20,データシート1!$A$1:$BT$1,0),0)</f>
        <v>0</v>
      </c>
      <c r="DC32" s="962">
        <f>VLOOKUP($AX32&amp;"_"&amp;$CW$14,データシート1!$A:$BT,MATCH($CW$12&amp;"_"&amp;DC$20,データシート1!$A$1:$BT$1,0),0)</f>
        <v>0</v>
      </c>
      <c r="DD32" s="961">
        <f t="shared" si="11"/>
        <v>186.48200000000003</v>
      </c>
      <c r="DE32" s="16"/>
      <c r="DF32" s="125">
        <f>VLOOKUP($AX32&amp;"_"&amp;$DF$14,データシート1!$A:$BT,MATCH($DF$12&amp;"_"&amp;DF$20,データシート1!$A$1:$BT$1,0),0)</f>
        <v>14</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16</v>
      </c>
      <c r="DM32" s="16"/>
      <c r="DN32" s="126">
        <f t="shared" si="26"/>
        <v>0.94</v>
      </c>
      <c r="DO32" s="127">
        <f t="shared" si="27"/>
        <v>0</v>
      </c>
      <c r="DP32" s="127">
        <f t="shared" si="13"/>
        <v>0</v>
      </c>
      <c r="DQ32" s="127">
        <f t="shared" si="13"/>
        <v>0.06</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15206</v>
      </c>
      <c r="AY33" s="18" t="str">
        <f>IF(IFERROR(比較地域マスタ!$Z18,"")=0,"",IFERROR(比較地域マスタ!$Z18,""))</f>
        <v>新発田市</v>
      </c>
      <c r="BB33" s="110" t="str">
        <f t="shared" si="0"/>
        <v>15206</v>
      </c>
      <c r="BC33" s="1031" t="str">
        <f t="shared" si="0"/>
        <v>新発田市</v>
      </c>
      <c r="BD33" s="34">
        <f t="shared" si="14"/>
        <v>653.9117469561894</v>
      </c>
      <c r="BE33" s="34">
        <f t="shared" si="15"/>
        <v>214.61711340791541</v>
      </c>
      <c r="BF33" s="34">
        <f>VLOOKUP($AX33&amp;"_"&amp;$BC$14,データシート1!$A:$BT,MATCH($BC$12&amp;"_"&amp;BF$20,データシート1!$A$1:$BT$1,0),0)</f>
        <v>170.40105163993331</v>
      </c>
      <c r="BG33" s="34">
        <f>VLOOKUP($AX33&amp;"_"&amp;$BC$14,データシート1!$A:$BT,MATCH($BC$12&amp;"_"&amp;BG$20,データシート1!$A$1:$BT$1,0),0)</f>
        <v>11.436829825946125</v>
      </c>
      <c r="BH33" s="34">
        <f>VLOOKUP($AX33&amp;"_"&amp;$BC$14,データシート1!$A:$BT,MATCH($BC$12&amp;"_"&amp;BH$20,データシート1!$A$1:$BT$1,0),0)</f>
        <v>32.779231942035977</v>
      </c>
      <c r="BI33" s="34">
        <f>VLOOKUP($AX33&amp;"_"&amp;$BC$14,データシート1!$A:$BT,MATCH($BC$12&amp;"_"&amp;BI$20,データシート1!$A$1:$BT$1,0),0)</f>
        <v>127.08103981539617</v>
      </c>
      <c r="BJ33" s="34">
        <f>VLOOKUP($AX33&amp;"_"&amp;$BC$14,データシート1!$A:$BT,MATCH($BC$12&amp;"_"&amp;BJ$20,データシート1!$A$1:$BT$1,0),0)</f>
        <v>128.34129463874137</v>
      </c>
      <c r="BK33" s="34">
        <f t="shared" si="1"/>
        <v>166.05511458364805</v>
      </c>
      <c r="BL33" s="34">
        <f t="shared" si="2"/>
        <v>160.49975647610421</v>
      </c>
      <c r="BM33" s="34">
        <f>VLOOKUP($AX33&amp;"_"&amp;$BC$14,データシート1!$A:$BT,MATCH($BC$12&amp;"_"&amp;BM$20,データシート1!$A$1:$BT$1,0),0)</f>
        <v>87.831424224544747</v>
      </c>
      <c r="BN33" s="34">
        <f>VLOOKUP($AX33&amp;"_"&amp;$BC$14,データシート1!$A:$BT,MATCH($BC$12&amp;"_"&amp;BN$20,データシート1!$A$1:$BT$1,0),0)</f>
        <v>72.668332251559448</v>
      </c>
      <c r="BO33" s="34">
        <f>VLOOKUP($AX33&amp;"_"&amp;$BC$14,データシート1!$A:$BT,MATCH($BC$12&amp;"_"&amp;BO$20,データシート1!$A$1:$BT$1,0),0)</f>
        <v>5.5553581075438396</v>
      </c>
      <c r="BP33" s="34">
        <f>VLOOKUP($AX33&amp;"_"&amp;$BC$14,データシート1!$A:$BT,MATCH($BC$12&amp;"_"&amp;BP$20,データシート1!$A$1:$BT$1,0),0)</f>
        <v>0</v>
      </c>
      <c r="BQ33" s="34">
        <f>VLOOKUP($AX33&amp;"_"&amp;$BC$14,データシート1!$A:$BT,MATCH($BC$12&amp;"_"&amp;BQ$20,データシート1!$A$1:$BT$1,0),0)</f>
        <v>17.817184510488321</v>
      </c>
      <c r="BR33" s="35">
        <f t="shared" si="3"/>
        <v>653.9117469561894</v>
      </c>
      <c r="BT33" s="121" t="str">
        <f t="shared" si="4"/>
        <v>新発田市</v>
      </c>
      <c r="BU33" s="33">
        <f t="shared" si="25"/>
        <v>653.9117469561894</v>
      </c>
      <c r="BV33" s="59">
        <f t="shared" si="16"/>
        <v>0.32820501299588101</v>
      </c>
      <c r="BW33" s="59">
        <f t="shared" si="5"/>
        <v>0.26058723127870309</v>
      </c>
      <c r="BX33" s="59">
        <f t="shared" si="5"/>
        <v>1.7489867522921816E-2</v>
      </c>
      <c r="BY33" s="59">
        <f t="shared" si="5"/>
        <v>5.0127914194256114E-2</v>
      </c>
      <c r="BZ33" s="59">
        <f t="shared" si="5"/>
        <v>0.19433974142065735</v>
      </c>
      <c r="CA33" s="59">
        <f t="shared" si="5"/>
        <v>0.1962669966339356</v>
      </c>
      <c r="CB33" s="59">
        <f t="shared" si="5"/>
        <v>0.25394117074145994</v>
      </c>
      <c r="CC33" s="59">
        <f t="shared" si="5"/>
        <v>0.24544559296142654</v>
      </c>
      <c r="CD33" s="59">
        <f t="shared" si="5"/>
        <v>0.13431693899578967</v>
      </c>
      <c r="CE33" s="59">
        <f t="shared" si="5"/>
        <v>0.11112865396563683</v>
      </c>
      <c r="CF33" s="59">
        <f t="shared" si="5"/>
        <v>8.4955777800334205E-3</v>
      </c>
      <c r="CG33" s="59">
        <f t="shared" si="5"/>
        <v>0</v>
      </c>
      <c r="CH33" s="59">
        <f t="shared" si="5"/>
        <v>2.7247078208065944E-2</v>
      </c>
      <c r="CI33" s="122">
        <f t="shared" si="6"/>
        <v>1</v>
      </c>
      <c r="CK33" s="123" t="str">
        <f t="shared" si="7"/>
        <v>新発田市</v>
      </c>
      <c r="CL33" s="124">
        <f t="shared" si="17"/>
        <v>214.61711340791541</v>
      </c>
      <c r="CM33" s="65">
        <f t="shared" si="18"/>
        <v>0.5429017199506454</v>
      </c>
      <c r="CN33" s="66">
        <f t="shared" si="19"/>
        <v>170.40105163993331</v>
      </c>
      <c r="CO33" s="65">
        <f t="shared" si="20"/>
        <v>0.54303068619275463</v>
      </c>
      <c r="CP33" s="66">
        <f t="shared" si="8"/>
        <v>11.436829825946125</v>
      </c>
      <c r="CQ33" s="65">
        <f t="shared" si="21"/>
        <v>1</v>
      </c>
      <c r="CR33" s="66">
        <f t="shared" si="9"/>
        <v>32.779231942035977</v>
      </c>
      <c r="CS33" s="65">
        <f t="shared" si="22"/>
        <v>0.31599276085285377</v>
      </c>
      <c r="CT33" s="66">
        <f t="shared" si="10"/>
        <v>127.08103981539617</v>
      </c>
      <c r="CU33" s="67">
        <f t="shared" si="23"/>
        <v>0.25112322063431575</v>
      </c>
      <c r="CV33" s="16"/>
      <c r="CW33" s="959">
        <f t="shared" si="24"/>
        <v>116.51600000000001</v>
      </c>
      <c r="CX33" s="962">
        <f>VLOOKUP($AX33&amp;"_"&amp;$CW$14,データシート1!$A:$BT,MATCH($CW$12&amp;"_"&amp;CX$20,データシート1!$A$1:$BT$1,0),0)</f>
        <v>92.533000000000001</v>
      </c>
      <c r="CY33" s="962">
        <f>VLOOKUP($AX33&amp;"_"&amp;$CW$14,データシート1!$A:$BT,MATCH($CW$12&amp;"_"&amp;CY$20,データシート1!$A$1:$BT$1,0),0)</f>
        <v>13.625</v>
      </c>
      <c r="CZ33" s="962">
        <f>VLOOKUP($AX33&amp;"_"&amp;$CW$14,データシート1!$A:$BT,MATCH($CW$12&amp;"_"&amp;CZ$20,データシート1!$A$1:$BT$1,0),0)</f>
        <v>10.358000000000001</v>
      </c>
      <c r="DA33" s="962">
        <f>VLOOKUP($AX33&amp;"_"&amp;$CW$14,データシート1!$A:$BT,MATCH($CW$12&amp;"_"&amp;DA$20,データシート1!$A$1:$BT$1,0),0)</f>
        <v>31.912999999999997</v>
      </c>
      <c r="DB33" s="962">
        <f>VLOOKUP($AX33&amp;"_"&amp;$CW$14,データシート1!$A:$BT,MATCH($CW$12&amp;"_"&amp;DB$20,データシート1!$A$1:$BT$1,0),0)</f>
        <v>0</v>
      </c>
      <c r="DC33" s="962">
        <f>VLOOKUP($AX33&amp;"_"&amp;$CW$14,データシート1!$A:$BT,MATCH($CW$12&amp;"_"&amp;DC$20,データシート1!$A$1:$BT$1,0),0)</f>
        <v>0</v>
      </c>
      <c r="DD33" s="961">
        <f t="shared" si="11"/>
        <v>148.429</v>
      </c>
      <c r="DE33" s="16"/>
      <c r="DF33" s="125">
        <f>VLOOKUP($AX33&amp;"_"&amp;$DF$14,データシート1!$A:$BT,MATCH($DF$12&amp;"_"&amp;DF$20,データシート1!$A$1:$BT$1,0),0)</f>
        <v>8</v>
      </c>
      <c r="DG33" s="64">
        <f>VLOOKUP($AX33&amp;"_"&amp;$DF$14,データシート1!$A:$BT,MATCH($DF$12&amp;"_"&amp;DG$20,データシート1!$A$1:$BT$1,0),0)</f>
        <v>1</v>
      </c>
      <c r="DH33" s="64">
        <f>VLOOKUP($AX33&amp;"_"&amp;$DF$14,データシート1!$A:$BT,MATCH($DF$12&amp;"_"&amp;DH$20,データシート1!$A$1:$BT$1,0),0)</f>
        <v>1</v>
      </c>
      <c r="DI33" s="64">
        <f>VLOOKUP($AX33&amp;"_"&amp;$DF$14,データシート1!$A:$BT,MATCH($DF$12&amp;"_"&amp;DI$20,データシート1!$A$1:$BT$1,0),0)</f>
        <v>6</v>
      </c>
      <c r="DJ33" s="64">
        <f>VLOOKUP($AX33&amp;"_"&amp;$DF$14,データシート1!$A:$BT,MATCH($DF$12&amp;"_"&amp;DJ$20,データシート1!$A$1:$BT$1,0),0)</f>
        <v>0</v>
      </c>
      <c r="DK33" s="64">
        <f>VLOOKUP($AX33&amp;"_"&amp;$DF$14,データシート1!$A:$BT,MATCH($DF$12&amp;"_"&amp;DK$20,データシート1!$A$1:$BT$1,0),0)</f>
        <v>0</v>
      </c>
      <c r="DL33" s="68">
        <f t="shared" si="12"/>
        <v>16</v>
      </c>
      <c r="DM33" s="16"/>
      <c r="DN33" s="126">
        <f t="shared" si="26"/>
        <v>0.62</v>
      </c>
      <c r="DO33" s="127">
        <f t="shared" si="27"/>
        <v>0.09</v>
      </c>
      <c r="DP33" s="127">
        <f t="shared" si="13"/>
        <v>7.0000000000000007E-2</v>
      </c>
      <c r="DQ33" s="127">
        <f t="shared" si="13"/>
        <v>0.22</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15204</v>
      </c>
      <c r="AY34" s="18" t="str">
        <f>IF(IFERROR(比較地域マスタ!$Z19,"")=0,"",IFERROR(比較地域マスタ!$Z19,""))</f>
        <v>三条市</v>
      </c>
      <c r="BB34" s="110" t="str">
        <f t="shared" si="0"/>
        <v>15204</v>
      </c>
      <c r="BC34" s="1031" t="str">
        <f t="shared" si="0"/>
        <v>三条市</v>
      </c>
      <c r="BD34" s="34">
        <f t="shared" si="14"/>
        <v>788.56531406325053</v>
      </c>
      <c r="BE34" s="34">
        <f t="shared" si="15"/>
        <v>333.02477599411424</v>
      </c>
      <c r="BF34" s="34">
        <f>VLOOKUP($AX34&amp;"_"&amp;$BC$14,データシート1!$A:$BT,MATCH($BC$12&amp;"_"&amp;BF$20,データシート1!$A$1:$BT$1,0),0)</f>
        <v>307.52093138472628</v>
      </c>
      <c r="BG34" s="34">
        <f>VLOOKUP($AX34&amp;"_"&amp;$BC$14,データシート1!$A:$BT,MATCH($BC$12&amp;"_"&amp;BG$20,データシート1!$A$1:$BT$1,0),0)</f>
        <v>9.9399650155357264</v>
      </c>
      <c r="BH34" s="34">
        <f>VLOOKUP($AX34&amp;"_"&amp;$BC$14,データシート1!$A:$BT,MATCH($BC$12&amp;"_"&amp;BH$20,データシート1!$A$1:$BT$1,0),0)</f>
        <v>15.563879593852196</v>
      </c>
      <c r="BI34" s="34">
        <f>VLOOKUP($AX34&amp;"_"&amp;$BC$14,データシート1!$A:$BT,MATCH($BC$12&amp;"_"&amp;BI$20,データシート1!$A$1:$BT$1,0),0)</f>
        <v>146.44434748801231</v>
      </c>
      <c r="BJ34" s="34">
        <f>VLOOKUP($AX34&amp;"_"&amp;$BC$14,データシート1!$A:$BT,MATCH($BC$12&amp;"_"&amp;BJ$20,データシート1!$A$1:$BT$1,0),0)</f>
        <v>126.79280685230535</v>
      </c>
      <c r="BK34" s="34">
        <f t="shared" si="1"/>
        <v>171.57523531606867</v>
      </c>
      <c r="BL34" s="34">
        <f t="shared" si="2"/>
        <v>166.05642753775561</v>
      </c>
      <c r="BM34" s="34">
        <f>VLOOKUP($AX34&amp;"_"&amp;$BC$14,データシート1!$A:$BT,MATCH($BC$12&amp;"_"&amp;BM$20,データシート1!$A$1:$BT$1,0),0)</f>
        <v>87.459021051718892</v>
      </c>
      <c r="BN34" s="34">
        <f>VLOOKUP($AX34&amp;"_"&amp;$BC$14,データシート1!$A:$BT,MATCH($BC$12&amp;"_"&amp;BN$20,データシート1!$A$1:$BT$1,0),0)</f>
        <v>78.597406486036704</v>
      </c>
      <c r="BO34" s="34">
        <f>VLOOKUP($AX34&amp;"_"&amp;$BC$14,データシート1!$A:$BT,MATCH($BC$12&amp;"_"&amp;BO$20,データシート1!$A$1:$BT$1,0),0)</f>
        <v>5.5188077783130502</v>
      </c>
      <c r="BP34" s="34">
        <f>VLOOKUP($AX34&amp;"_"&amp;$BC$14,データシート1!$A:$BT,MATCH($BC$12&amp;"_"&amp;BP$20,データシート1!$A$1:$BT$1,0),0)</f>
        <v>0</v>
      </c>
      <c r="BQ34" s="34">
        <f>VLOOKUP($AX34&amp;"_"&amp;$BC$14,データシート1!$A:$BT,MATCH($BC$12&amp;"_"&amp;BQ$20,データシート1!$A$1:$BT$1,0),0)</f>
        <v>10.72814841275</v>
      </c>
      <c r="BR34" s="35">
        <f t="shared" si="3"/>
        <v>788.56531406325053</v>
      </c>
      <c r="BT34" s="121" t="str">
        <f t="shared" si="4"/>
        <v>三条市</v>
      </c>
      <c r="BU34" s="33">
        <f t="shared" si="25"/>
        <v>788.56531406325053</v>
      </c>
      <c r="BV34" s="59">
        <f t="shared" si="16"/>
        <v>0.42231730213713464</v>
      </c>
      <c r="BW34" s="59">
        <f t="shared" si="5"/>
        <v>0.3899752194274933</v>
      </c>
      <c r="BX34" s="59">
        <f t="shared" si="5"/>
        <v>1.2605125838363271E-2</v>
      </c>
      <c r="BY34" s="59">
        <f t="shared" si="5"/>
        <v>1.9736956871278036E-2</v>
      </c>
      <c r="BZ34" s="59">
        <f t="shared" si="5"/>
        <v>0.18570985164618345</v>
      </c>
      <c r="CA34" s="59">
        <f t="shared" si="5"/>
        <v>0.16078922644844526</v>
      </c>
      <c r="CB34" s="59">
        <f t="shared" si="5"/>
        <v>0.21757897824847353</v>
      </c>
      <c r="CC34" s="59">
        <f t="shared" si="5"/>
        <v>0.21058043585776623</v>
      </c>
      <c r="CD34" s="59">
        <f t="shared" si="5"/>
        <v>0.11090903884811733</v>
      </c>
      <c r="CE34" s="59">
        <f t="shared" si="5"/>
        <v>9.9671397009648888E-2</v>
      </c>
      <c r="CF34" s="59">
        <f t="shared" si="5"/>
        <v>6.9985423907072694E-3</v>
      </c>
      <c r="CG34" s="59">
        <f t="shared" si="5"/>
        <v>0</v>
      </c>
      <c r="CH34" s="59">
        <f t="shared" si="5"/>
        <v>1.3604641519763193E-2</v>
      </c>
      <c r="CI34" s="122">
        <f t="shared" si="6"/>
        <v>1</v>
      </c>
      <c r="CK34" s="123" t="str">
        <f t="shared" si="7"/>
        <v>三条市</v>
      </c>
      <c r="CL34" s="124">
        <f t="shared" si="17"/>
        <v>333.02477599411424</v>
      </c>
      <c r="CM34" s="65">
        <f t="shared" si="18"/>
        <v>0.16806257081902273</v>
      </c>
      <c r="CN34" s="66">
        <f t="shared" si="19"/>
        <v>307.52093138472628</v>
      </c>
      <c r="CO34" s="65">
        <f t="shared" si="20"/>
        <v>0.18200061943094073</v>
      </c>
      <c r="CP34" s="66">
        <f t="shared" si="8"/>
        <v>9.9399650155357264</v>
      </c>
      <c r="CQ34" s="65">
        <f t="shared" si="21"/>
        <v>0</v>
      </c>
      <c r="CR34" s="66">
        <f t="shared" si="9"/>
        <v>15.563879593852196</v>
      </c>
      <c r="CS34" s="65">
        <f t="shared" si="22"/>
        <v>0</v>
      </c>
      <c r="CT34" s="66">
        <f t="shared" si="10"/>
        <v>146.44434748801231</v>
      </c>
      <c r="CU34" s="67">
        <f t="shared" si="23"/>
        <v>0</v>
      </c>
      <c r="CV34" s="16"/>
      <c r="CW34" s="959">
        <f t="shared" si="24"/>
        <v>55.969000000000001</v>
      </c>
      <c r="CX34" s="962">
        <f>VLOOKUP($AX34&amp;"_"&amp;$CW$14,データシート1!$A:$BT,MATCH($CW$12&amp;"_"&amp;CX$20,データシート1!$A$1:$BT$1,0),0)</f>
        <v>55.969000000000001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55.969000000000001</v>
      </c>
      <c r="DE34" s="16"/>
      <c r="DF34" s="125">
        <f>VLOOKUP($AX34&amp;"_"&amp;$DF$14,データシート1!$A:$BT,MATCH($DF$12&amp;"_"&amp;DF$20,データシート1!$A$1:$BT$1,0),0)</f>
        <v>7</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7</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03206</v>
      </c>
      <c r="AY35" s="18" t="str">
        <f>IF(IFERROR(比較地域マスタ!$Z20,"")=0,"",IFERROR(比較地域マスタ!$Z20,""))</f>
        <v>北上市</v>
      </c>
      <c r="BB35" s="110" t="str">
        <f t="shared" si="0"/>
        <v>03206</v>
      </c>
      <c r="BC35" s="1031" t="str">
        <f t="shared" si="0"/>
        <v>北上市</v>
      </c>
      <c r="BD35" s="34">
        <f t="shared" si="14"/>
        <v>924.82358945108956</v>
      </c>
      <c r="BE35" s="34">
        <f t="shared" si="15"/>
        <v>448.79161825383449</v>
      </c>
      <c r="BF35" s="34">
        <f>VLOOKUP($AX35&amp;"_"&amp;$BC$14,データシート1!$A:$BT,MATCH($BC$12&amp;"_"&amp;BF$20,データシート1!$A$1:$BT$1,0),0)</f>
        <v>419.21958342721945</v>
      </c>
      <c r="BG35" s="34">
        <f>VLOOKUP($AX35&amp;"_"&amp;$BC$14,データシート1!$A:$BT,MATCH($BC$12&amp;"_"&amp;BG$20,データシート1!$A$1:$BT$1,0),0)</f>
        <v>12.61514403157517</v>
      </c>
      <c r="BH35" s="34">
        <f>VLOOKUP($AX35&amp;"_"&amp;$BC$14,データシート1!$A:$BT,MATCH($BC$12&amp;"_"&amp;BH$20,データシート1!$A$1:$BT$1,0),0)</f>
        <v>16.956890795039811</v>
      </c>
      <c r="BI35" s="34">
        <f>VLOOKUP($AX35&amp;"_"&amp;$BC$14,データシート1!$A:$BT,MATCH($BC$12&amp;"_"&amp;BI$20,データシート1!$A$1:$BT$1,0),0)</f>
        <v>141.26772487886012</v>
      </c>
      <c r="BJ35" s="34">
        <f>VLOOKUP($AX35&amp;"_"&amp;$BC$14,データシート1!$A:$BT,MATCH($BC$12&amp;"_"&amp;BJ$20,データシート1!$A$1:$BT$1,0),0)</f>
        <v>159.87184984352419</v>
      </c>
      <c r="BK35" s="34">
        <f t="shared" si="1"/>
        <v>167.96206012503598</v>
      </c>
      <c r="BL35" s="34">
        <f t="shared" si="2"/>
        <v>162.56633236911674</v>
      </c>
      <c r="BM35" s="34">
        <f>VLOOKUP($AX35&amp;"_"&amp;$BC$14,データシート1!$A:$BT,MATCH($BC$12&amp;"_"&amp;BM$20,データシート1!$A$1:$BT$1,0),0)</f>
        <v>85.52089359022375</v>
      </c>
      <c r="BN35" s="34">
        <f>VLOOKUP($AX35&amp;"_"&amp;$BC$14,データシート1!$A:$BT,MATCH($BC$12&amp;"_"&amp;BN$20,データシート1!$A$1:$BT$1,0),0)</f>
        <v>77.045438778892986</v>
      </c>
      <c r="BO35" s="34">
        <f>VLOOKUP($AX35&amp;"_"&amp;$BC$14,データシート1!$A:$BT,MATCH($BC$12&amp;"_"&amp;BO$20,データシート1!$A$1:$BT$1,0),0)</f>
        <v>5.3957277559192498</v>
      </c>
      <c r="BP35" s="34">
        <f>VLOOKUP($AX35&amp;"_"&amp;$BC$14,データシート1!$A:$BT,MATCH($BC$12&amp;"_"&amp;BP$20,データシート1!$A$1:$BT$1,0),0)</f>
        <v>0</v>
      </c>
      <c r="BQ35" s="34">
        <f>VLOOKUP($AX35&amp;"_"&amp;$BC$14,データシート1!$A:$BT,MATCH($BC$12&amp;"_"&amp;BQ$20,データシート1!$A$1:$BT$1,0),0)</f>
        <v>6.9303363498349126</v>
      </c>
      <c r="BR35" s="35">
        <f t="shared" si="3"/>
        <v>924.82358945108956</v>
      </c>
      <c r="BT35" s="121" t="str">
        <f t="shared" si="4"/>
        <v>北上市</v>
      </c>
      <c r="BU35" s="33">
        <f t="shared" si="25"/>
        <v>924.82358945108956</v>
      </c>
      <c r="BV35" s="59">
        <f t="shared" si="16"/>
        <v>0.48527267618703984</v>
      </c>
      <c r="BW35" s="59">
        <f t="shared" si="5"/>
        <v>0.45329681055825877</v>
      </c>
      <c r="BX35" s="59">
        <f t="shared" si="5"/>
        <v>1.3640595001542547E-2</v>
      </c>
      <c r="BY35" s="59">
        <f t="shared" si="5"/>
        <v>1.833527062723847E-2</v>
      </c>
      <c r="BZ35" s="59">
        <f t="shared" si="5"/>
        <v>0.15275099650378376</v>
      </c>
      <c r="CA35" s="59">
        <f t="shared" si="5"/>
        <v>0.17286740051517599</v>
      </c>
      <c r="CB35" s="59">
        <f t="shared" si="5"/>
        <v>0.18161524212928704</v>
      </c>
      <c r="CC35" s="59">
        <f t="shared" si="5"/>
        <v>0.1757809102443037</v>
      </c>
      <c r="CD35" s="59">
        <f t="shared" si="5"/>
        <v>9.2472655937531775E-2</v>
      </c>
      <c r="CE35" s="59">
        <f t="shared" si="5"/>
        <v>8.3308254306771912E-2</v>
      </c>
      <c r="CF35" s="59">
        <f t="shared" si="5"/>
        <v>5.8343318849833573E-3</v>
      </c>
      <c r="CG35" s="59">
        <f t="shared" si="5"/>
        <v>0</v>
      </c>
      <c r="CH35" s="59">
        <f t="shared" si="5"/>
        <v>7.4936846647134878E-3</v>
      </c>
      <c r="CI35" s="122">
        <f t="shared" si="6"/>
        <v>1</v>
      </c>
      <c r="CK35" s="123" t="str">
        <f t="shared" si="7"/>
        <v>北上市</v>
      </c>
      <c r="CL35" s="124">
        <f t="shared" si="17"/>
        <v>448.79161825383449</v>
      </c>
      <c r="CM35" s="65">
        <f t="shared" si="18"/>
        <v>1</v>
      </c>
      <c r="CN35" s="66">
        <f t="shared" si="19"/>
        <v>419.21958342721945</v>
      </c>
      <c r="CO35" s="65">
        <f t="shared" si="20"/>
        <v>1</v>
      </c>
      <c r="CP35" s="66">
        <f t="shared" si="8"/>
        <v>12.61514403157517</v>
      </c>
      <c r="CQ35" s="65">
        <f t="shared" si="21"/>
        <v>0</v>
      </c>
      <c r="CR35" s="66">
        <f t="shared" si="9"/>
        <v>16.956890795039811</v>
      </c>
      <c r="CS35" s="65">
        <f t="shared" si="22"/>
        <v>0</v>
      </c>
      <c r="CT35" s="66">
        <f t="shared" si="10"/>
        <v>141.26772487886012</v>
      </c>
      <c r="CU35" s="67">
        <f t="shared" si="23"/>
        <v>8.5822858762654872E-2</v>
      </c>
      <c r="CV35" s="16"/>
      <c r="CW35" s="959">
        <f t="shared" si="24"/>
        <v>1389.491</v>
      </c>
      <c r="CX35" s="962">
        <f>VLOOKUP($AX35&amp;"_"&amp;$CW$14,データシート1!$A:$BT,MATCH($CW$12&amp;"_"&amp;CX$20,データシート1!$A$1:$BT$1,0),0)</f>
        <v>1389.491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12.123999999999999</v>
      </c>
      <c r="DB35" s="962">
        <f>VLOOKUP($AX35&amp;"_"&amp;$CW$14,データシート1!$A:$BT,MATCH($CW$12&amp;"_"&amp;DB$20,データシート1!$A$1:$BT$1,0),0)</f>
        <v>0.14299999999999999</v>
      </c>
      <c r="DC35" s="962">
        <f>VLOOKUP($AX35&amp;"_"&amp;$CW$14,データシート1!$A:$BT,MATCH($CW$12&amp;"_"&amp;DC$20,データシート1!$A$1:$BT$1,0),0)</f>
        <v>0</v>
      </c>
      <c r="DD35" s="961">
        <f t="shared" si="11"/>
        <v>1401.758</v>
      </c>
      <c r="DE35" s="16"/>
      <c r="DF35" s="125">
        <f>VLOOKUP($AX35&amp;"_"&amp;$DF$14,データシート1!$A:$BT,MATCH($DF$12&amp;"_"&amp;DF$20,データシート1!$A$1:$BT$1,0),0)</f>
        <v>28</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1</v>
      </c>
      <c r="DK35" s="64">
        <f>VLOOKUP($AX35&amp;"_"&amp;$DF$14,データシート1!$A:$BT,MATCH($DF$12&amp;"_"&amp;DK$20,データシート1!$A$1:$BT$1,0),0)</f>
        <v>0</v>
      </c>
      <c r="DL35" s="68">
        <f t="shared" si="12"/>
        <v>32</v>
      </c>
      <c r="DM35" s="16"/>
      <c r="DN35" s="126">
        <f t="shared" si="26"/>
        <v>0.99</v>
      </c>
      <c r="DO35" s="127">
        <f t="shared" si="27"/>
        <v>0</v>
      </c>
      <c r="DP35" s="127">
        <f t="shared" si="13"/>
        <v>0</v>
      </c>
      <c r="DQ35" s="127">
        <f t="shared" si="13"/>
        <v>0.01</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46215</v>
      </c>
      <c r="AY36" s="18" t="str">
        <f>IF(IFERROR(比較地域マスタ!$Z21,"")=0,"",IFERROR(比較地域マスタ!$Z21,""))</f>
        <v>薩摩川内市</v>
      </c>
      <c r="BB36" s="110" t="str">
        <f t="shared" si="0"/>
        <v>46215</v>
      </c>
      <c r="BC36" s="1031" t="str">
        <f t="shared" si="0"/>
        <v>薩摩川内市</v>
      </c>
      <c r="BD36" s="34">
        <f t="shared" si="14"/>
        <v>528.90025206007556</v>
      </c>
      <c r="BE36" s="34">
        <f t="shared" si="15"/>
        <v>139.92288377450649</v>
      </c>
      <c r="BF36" s="34">
        <f>VLOOKUP($AX36&amp;"_"&amp;$BC$14,データシート1!$A:$BT,MATCH($BC$12&amp;"_"&amp;BF$20,データシート1!$A$1:$BT$1,0),0)</f>
        <v>107.62821893270043</v>
      </c>
      <c r="BG36" s="34">
        <f>VLOOKUP($AX36&amp;"_"&amp;$BC$14,データシート1!$A:$BT,MATCH($BC$12&amp;"_"&amp;BG$20,データシート1!$A$1:$BT$1,0),0)</f>
        <v>10.476006544687252</v>
      </c>
      <c r="BH36" s="34">
        <f>VLOOKUP($AX36&amp;"_"&amp;$BC$14,データシート1!$A:$BT,MATCH($BC$12&amp;"_"&amp;BH$20,データシート1!$A$1:$BT$1,0),0)</f>
        <v>21.818658297118805</v>
      </c>
      <c r="BI36" s="34">
        <f>VLOOKUP($AX36&amp;"_"&amp;$BC$14,データシート1!$A:$BT,MATCH($BC$12&amp;"_"&amp;BI$20,データシート1!$A$1:$BT$1,0),0)</f>
        <v>98.541614466088348</v>
      </c>
      <c r="BJ36" s="34">
        <f>VLOOKUP($AX36&amp;"_"&amp;$BC$14,データシート1!$A:$BT,MATCH($BC$12&amp;"_"&amp;BJ$20,データシート1!$A$1:$BT$1,0),0)</f>
        <v>85.143618447718197</v>
      </c>
      <c r="BK36" s="34">
        <f t="shared" si="1"/>
        <v>195.77833653723297</v>
      </c>
      <c r="BL36" s="34">
        <f t="shared" si="2"/>
        <v>176.53070367798603</v>
      </c>
      <c r="BM36" s="34">
        <f>VLOOKUP($AX36&amp;"_"&amp;$BC$14,データシート1!$A:$BT,MATCH($BC$12&amp;"_"&amp;BM$20,データシート1!$A$1:$BT$1,0),0)</f>
        <v>83.059498896838264</v>
      </c>
      <c r="BN36" s="34">
        <f>VLOOKUP($AX36&amp;"_"&amp;$BC$14,データシート1!$A:$BT,MATCH($BC$12&amp;"_"&amp;BN$20,データシート1!$A$1:$BT$1,0),0)</f>
        <v>93.471204781147776</v>
      </c>
      <c r="BO36" s="34">
        <f>VLOOKUP($AX36&amp;"_"&amp;$BC$14,データシート1!$A:$BT,MATCH($BC$12&amp;"_"&amp;BO$20,データシート1!$A$1:$BT$1,0),0)</f>
        <v>5.4402771188635004</v>
      </c>
      <c r="BP36" s="34">
        <f>VLOOKUP($AX36&amp;"_"&amp;$BC$14,データシート1!$A:$BT,MATCH($BC$12&amp;"_"&amp;BP$20,データシート1!$A$1:$BT$1,0),0)</f>
        <v>13.807355740383445</v>
      </c>
      <c r="BQ36" s="34">
        <f>VLOOKUP($AX36&amp;"_"&amp;$BC$14,データシート1!$A:$BT,MATCH($BC$12&amp;"_"&amp;BQ$20,データシート1!$A$1:$BT$1,0),0)</f>
        <v>9.5137988345296023</v>
      </c>
      <c r="BR36" s="35">
        <f t="shared" si="3"/>
        <v>528.90025206007556</v>
      </c>
      <c r="BT36" s="121" t="str">
        <f t="shared" si="4"/>
        <v>薩摩川内市</v>
      </c>
      <c r="BU36" s="33">
        <f t="shared" si="25"/>
        <v>528.90025206007556</v>
      </c>
      <c r="BV36" s="59">
        <f t="shared" si="16"/>
        <v>0.26455439041578155</v>
      </c>
      <c r="BW36" s="59">
        <f t="shared" si="5"/>
        <v>0.20349436120229983</v>
      </c>
      <c r="BX36" s="59">
        <f t="shared" si="5"/>
        <v>1.9807149843251212E-2</v>
      </c>
      <c r="BY36" s="59">
        <f t="shared" si="5"/>
        <v>4.1252879370230505E-2</v>
      </c>
      <c r="BZ36" s="59">
        <f t="shared" si="5"/>
        <v>0.18631417565460986</v>
      </c>
      <c r="CA36" s="59">
        <f t="shared" si="5"/>
        <v>0.16098237449515734</v>
      </c>
      <c r="CB36" s="59">
        <f t="shared" si="5"/>
        <v>0.37016117079671074</v>
      </c>
      <c r="CC36" s="59">
        <f t="shared" si="5"/>
        <v>0.33376936953687564</v>
      </c>
      <c r="CD36" s="59">
        <f t="shared" si="5"/>
        <v>0.15704189698023416</v>
      </c>
      <c r="CE36" s="59">
        <f t="shared" si="5"/>
        <v>0.17672747255664151</v>
      </c>
      <c r="CF36" s="59">
        <f t="shared" si="5"/>
        <v>1.0286017254999459E-2</v>
      </c>
      <c r="CG36" s="59">
        <f t="shared" si="5"/>
        <v>2.6105784004835614E-2</v>
      </c>
      <c r="CH36" s="59">
        <f t="shared" si="5"/>
        <v>1.7987888637740656E-2</v>
      </c>
      <c r="CI36" s="122">
        <f t="shared" si="6"/>
        <v>1</v>
      </c>
      <c r="CK36" s="123" t="str">
        <f t="shared" si="7"/>
        <v>薩摩川内市</v>
      </c>
      <c r="CL36" s="124">
        <f t="shared" si="17"/>
        <v>139.92288377450649</v>
      </c>
      <c r="CM36" s="65">
        <f t="shared" si="18"/>
        <v>0.87729752767120572</v>
      </c>
      <c r="CN36" s="66">
        <f t="shared" si="19"/>
        <v>107.62821893270043</v>
      </c>
      <c r="CO36" s="65">
        <f t="shared" si="20"/>
        <v>1</v>
      </c>
      <c r="CP36" s="66">
        <f t="shared" si="8"/>
        <v>10.476006544687252</v>
      </c>
      <c r="CQ36" s="65">
        <f t="shared" si="21"/>
        <v>0</v>
      </c>
      <c r="CR36" s="66">
        <f t="shared" si="9"/>
        <v>21.818658297118805</v>
      </c>
      <c r="CS36" s="65">
        <f t="shared" si="22"/>
        <v>0</v>
      </c>
      <c r="CT36" s="66">
        <f t="shared" si="10"/>
        <v>98.541614466088348</v>
      </c>
      <c r="CU36" s="67">
        <f t="shared" si="23"/>
        <v>0.12298357466195742</v>
      </c>
      <c r="CV36" s="16"/>
      <c r="CW36" s="959">
        <f t="shared" si="24"/>
        <v>122.754</v>
      </c>
      <c r="CX36" s="962">
        <f>VLOOKUP($AX36&amp;"_"&amp;$CW$14,データシート1!$A:$BT,MATCH($CW$12&amp;"_"&amp;CX$20,データシート1!$A$1:$BT$1,0),0)</f>
        <v>122.754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12.119</v>
      </c>
      <c r="DB36" s="962">
        <f>VLOOKUP($AX36&amp;"_"&amp;$CW$14,データシート1!$A:$BT,MATCH($CW$12&amp;"_"&amp;DB$20,データシート1!$A$1:$BT$1,0),0)</f>
        <v>2.9460000000000002</v>
      </c>
      <c r="DC36" s="962">
        <f>VLOOKUP($AX36&amp;"_"&amp;$CW$14,データシート1!$A:$BT,MATCH($CW$12&amp;"_"&amp;DC$20,データシート1!$A$1:$BT$1,0),0)</f>
        <v>0</v>
      </c>
      <c r="DD36" s="961">
        <f t="shared" si="11"/>
        <v>137.81899999999999</v>
      </c>
      <c r="DE36" s="16"/>
      <c r="DF36" s="125">
        <f>VLOOKUP($AX36&amp;"_"&amp;$DF$14,データシート1!$A:$BT,MATCH($DF$12&amp;"_"&amp;DF$20,データシート1!$A$1:$BT$1,0),0)</f>
        <v>3</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2</v>
      </c>
      <c r="DK36" s="64">
        <f>VLOOKUP($AX36&amp;"_"&amp;$DF$14,データシート1!$A:$BT,MATCH($DF$12&amp;"_"&amp;DK$20,データシート1!$A$1:$BT$1,0),0)</f>
        <v>0</v>
      </c>
      <c r="DL36" s="68">
        <f t="shared" si="12"/>
        <v>7</v>
      </c>
      <c r="DM36" s="16"/>
      <c r="DN36" s="126">
        <f t="shared" si="26"/>
        <v>0.89</v>
      </c>
      <c r="DO36" s="127">
        <f t="shared" si="27"/>
        <v>0</v>
      </c>
      <c r="DP36" s="127">
        <f t="shared" si="13"/>
        <v>0</v>
      </c>
      <c r="DQ36" s="127">
        <f t="shared" si="13"/>
        <v>0.09</v>
      </c>
      <c r="DR36" s="127">
        <f t="shared" si="13"/>
        <v>0.02</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03205</v>
      </c>
      <c r="AY37" s="18" t="str">
        <f>IF(IFERROR(比較地域マスタ!$Z22,"")=0,"",IFERROR(比較地域マスタ!$Z22,""))</f>
        <v>花巻市</v>
      </c>
      <c r="BB37" s="110" t="str">
        <f t="shared" si="0"/>
        <v>03205</v>
      </c>
      <c r="BC37" s="1031" t="str">
        <f t="shared" si="0"/>
        <v>花巻市</v>
      </c>
      <c r="BD37" s="34">
        <f t="shared" si="14"/>
        <v>761.44942591763208</v>
      </c>
      <c r="BE37" s="34">
        <f t="shared" si="15"/>
        <v>302.10208812763761</v>
      </c>
      <c r="BF37" s="34">
        <f>VLOOKUP($AX37&amp;"_"&amp;$BC$14,データシート1!$A:$BT,MATCH($BC$12&amp;"_"&amp;BF$20,データシート1!$A$1:$BT$1,0),0)</f>
        <v>246.52713346452703</v>
      </c>
      <c r="BG37" s="34">
        <f>VLOOKUP($AX37&amp;"_"&amp;$BC$14,データシート1!$A:$BT,MATCH($BC$12&amp;"_"&amp;BG$20,データシート1!$A$1:$BT$1,0),0)</f>
        <v>9.6307052879184756</v>
      </c>
      <c r="BH37" s="34">
        <f>VLOOKUP($AX37&amp;"_"&amp;$BC$14,データシート1!$A:$BT,MATCH($BC$12&amp;"_"&amp;BH$20,データシート1!$A$1:$BT$1,0),0)</f>
        <v>45.944249375192079</v>
      </c>
      <c r="BI37" s="34">
        <f>VLOOKUP($AX37&amp;"_"&amp;$BC$14,データシート1!$A:$BT,MATCH($BC$12&amp;"_"&amp;BI$20,データシート1!$A$1:$BT$1,0),0)</f>
        <v>120.30992525901283</v>
      </c>
      <c r="BJ37" s="34">
        <f>VLOOKUP($AX37&amp;"_"&amp;$BC$14,データシート1!$A:$BT,MATCH($BC$12&amp;"_"&amp;BJ$20,データシート1!$A$1:$BT$1,0),0)</f>
        <v>152.93990945947797</v>
      </c>
      <c r="BK37" s="34">
        <f t="shared" si="1"/>
        <v>178.55128077643187</v>
      </c>
      <c r="BL37" s="34">
        <f t="shared" si="2"/>
        <v>173.09249494452337</v>
      </c>
      <c r="BM37" s="34">
        <f>VLOOKUP($AX37&amp;"_"&amp;$BC$14,データシート1!$A:$BT,MATCH($BC$12&amp;"_"&amp;BM$20,データシート1!$A$1:$BT$1,0),0)</f>
        <v>85.331973732476328</v>
      </c>
      <c r="BN37" s="34">
        <f>VLOOKUP($AX37&amp;"_"&amp;$BC$14,データシート1!$A:$BT,MATCH($BC$12&amp;"_"&amp;BN$20,データシート1!$A$1:$BT$1,0),0)</f>
        <v>87.760521212047024</v>
      </c>
      <c r="BO37" s="34">
        <f>VLOOKUP($AX37&amp;"_"&amp;$BC$14,データシート1!$A:$BT,MATCH($BC$12&amp;"_"&amp;BO$20,データシート1!$A$1:$BT$1,0),0)</f>
        <v>5.4587858319084903</v>
      </c>
      <c r="BP37" s="34">
        <f>VLOOKUP($AX37&amp;"_"&amp;$BC$14,データシート1!$A:$BT,MATCH($BC$12&amp;"_"&amp;BP$20,データシート1!$A$1:$BT$1,0),0)</f>
        <v>0</v>
      </c>
      <c r="BQ37" s="34">
        <f>VLOOKUP($AX37&amp;"_"&amp;$BC$14,データシート1!$A:$BT,MATCH($BC$12&amp;"_"&amp;BQ$20,データシート1!$A$1:$BT$1,0),0)</f>
        <v>7.5462222950717326</v>
      </c>
      <c r="BR37" s="35">
        <f t="shared" si="3"/>
        <v>761.44942591763208</v>
      </c>
      <c r="BT37" s="121" t="str">
        <f t="shared" si="4"/>
        <v>花巻市</v>
      </c>
      <c r="BU37" s="33">
        <f t="shared" si="25"/>
        <v>761.44942591763208</v>
      </c>
      <c r="BV37" s="59">
        <f t="shared" si="16"/>
        <v>0.39674609743591399</v>
      </c>
      <c r="BW37" s="59">
        <f t="shared" si="5"/>
        <v>0.32376035107969797</v>
      </c>
      <c r="BX37" s="59">
        <f t="shared" si="5"/>
        <v>1.2647859411427613E-2</v>
      </c>
      <c r="BY37" s="59">
        <f t="shared" si="5"/>
        <v>6.0337886944788352E-2</v>
      </c>
      <c r="BZ37" s="59">
        <f t="shared" si="5"/>
        <v>0.15800120292168565</v>
      </c>
      <c r="CA37" s="59">
        <f t="shared" si="5"/>
        <v>0.20085366703792337</v>
      </c>
      <c r="CB37" s="59">
        <f t="shared" si="5"/>
        <v>0.23448869314105467</v>
      </c>
      <c r="CC37" s="59">
        <f t="shared" si="5"/>
        <v>0.22731975237347835</v>
      </c>
      <c r="CD37" s="59">
        <f t="shared" si="5"/>
        <v>0.11206518887271037</v>
      </c>
      <c r="CE37" s="59">
        <f t="shared" si="5"/>
        <v>0.11525456350076795</v>
      </c>
      <c r="CF37" s="59">
        <f t="shared" si="5"/>
        <v>7.1689407675763102E-3</v>
      </c>
      <c r="CG37" s="59">
        <f t="shared" si="5"/>
        <v>0</v>
      </c>
      <c r="CH37" s="59">
        <f t="shared" si="5"/>
        <v>9.9103394634222578E-3</v>
      </c>
      <c r="CI37" s="122">
        <f t="shared" si="6"/>
        <v>1</v>
      </c>
      <c r="CK37" s="123" t="str">
        <f t="shared" si="7"/>
        <v>花巻市</v>
      </c>
      <c r="CL37" s="124">
        <f t="shared" si="17"/>
        <v>302.10208812763761</v>
      </c>
      <c r="CM37" s="65">
        <f t="shared" si="18"/>
        <v>0.26935265659474844</v>
      </c>
      <c r="CN37" s="66">
        <f t="shared" si="19"/>
        <v>246.52713346452703</v>
      </c>
      <c r="CO37" s="65">
        <f t="shared" si="20"/>
        <v>0.33007320069175539</v>
      </c>
      <c r="CP37" s="66">
        <f t="shared" si="8"/>
        <v>9.6307052879184756</v>
      </c>
      <c r="CQ37" s="65">
        <f t="shared" si="21"/>
        <v>0</v>
      </c>
      <c r="CR37" s="66">
        <f t="shared" si="9"/>
        <v>45.944249375192079</v>
      </c>
      <c r="CS37" s="65">
        <f t="shared" si="22"/>
        <v>0</v>
      </c>
      <c r="CT37" s="66">
        <f t="shared" si="10"/>
        <v>120.30992525901283</v>
      </c>
      <c r="CU37" s="67">
        <f t="shared" si="23"/>
        <v>0.10514510729489748</v>
      </c>
      <c r="CV37" s="16"/>
      <c r="CW37" s="959">
        <f t="shared" si="24"/>
        <v>81.372</v>
      </c>
      <c r="CX37" s="962">
        <f>VLOOKUP($AX37&amp;"_"&amp;$CW$14,データシート1!$A:$BT,MATCH($CW$12&amp;"_"&amp;CX$20,データシート1!$A$1:$BT$1,0),0)</f>
        <v>81.372</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12.65</v>
      </c>
      <c r="DB37" s="962">
        <f>VLOOKUP($AX37&amp;"_"&amp;$CW$14,データシート1!$A:$BT,MATCH($CW$12&amp;"_"&amp;DB$20,データシート1!$A$1:$BT$1,0),0)</f>
        <v>0</v>
      </c>
      <c r="DC37" s="962">
        <f>VLOOKUP($AX37&amp;"_"&amp;$CW$14,データシート1!$A:$BT,MATCH($CW$12&amp;"_"&amp;DC$20,データシート1!$A$1:$BT$1,0),0)</f>
        <v>0</v>
      </c>
      <c r="DD37" s="961">
        <f t="shared" si="11"/>
        <v>94.022000000000006</v>
      </c>
      <c r="DE37" s="16"/>
      <c r="DF37" s="125">
        <f>VLOOKUP($AX37&amp;"_"&amp;$DF$14,データシート1!$A:$BT,MATCH($DF$12&amp;"_"&amp;DF$20,データシート1!$A$1:$BT$1,0),0)</f>
        <v>8</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10</v>
      </c>
      <c r="DM37" s="16"/>
      <c r="DN37" s="126">
        <f t="shared" si="26"/>
        <v>0.87</v>
      </c>
      <c r="DO37" s="127">
        <f t="shared" si="27"/>
        <v>0</v>
      </c>
      <c r="DP37" s="127">
        <f t="shared" ref="DP37:DP68" si="29">IF($DD37=0,0,ROUND(CZ37/$DD37,2))</f>
        <v>0</v>
      </c>
      <c r="DQ37" s="127">
        <f t="shared" ref="DQ37:DQ68" si="30">IF($DD37=0,0,ROUND(DA37/$DD37,2))</f>
        <v>0.13</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11212</v>
      </c>
      <c r="AY38" s="18" t="str">
        <f>IF(IFERROR(比較地域マスタ!$Z23,"")=0,"",IFERROR(比較地域マスタ!$Z23,""))</f>
        <v>東松山市</v>
      </c>
      <c r="BB38" s="110" t="str">
        <f t="shared" si="0"/>
        <v>11212</v>
      </c>
      <c r="BC38" s="1031" t="str">
        <f t="shared" si="0"/>
        <v>東松山市</v>
      </c>
      <c r="BD38" s="34">
        <f t="shared" si="14"/>
        <v>523.36896761156015</v>
      </c>
      <c r="BE38" s="34">
        <f t="shared" si="15"/>
        <v>156.58460620010732</v>
      </c>
      <c r="BF38" s="34">
        <f>VLOOKUP($AX38&amp;"_"&amp;$BC$14,データシート1!$A:$BT,MATCH($BC$12&amp;"_"&amp;BF$20,データシート1!$A$1:$BT$1,0),0)</f>
        <v>147.62739715357779</v>
      </c>
      <c r="BG38" s="34">
        <f>VLOOKUP($AX38&amp;"_"&amp;$BC$14,データシート1!$A:$BT,MATCH($BC$12&amp;"_"&amp;BG$20,データシート1!$A$1:$BT$1,0),0)</f>
        <v>4.6325503091732685</v>
      </c>
      <c r="BH38" s="34">
        <f>VLOOKUP($AX38&amp;"_"&amp;$BC$14,データシート1!$A:$BT,MATCH($BC$12&amp;"_"&amp;BH$20,データシート1!$A$1:$BT$1,0),0)</f>
        <v>4.3246587373562617</v>
      </c>
      <c r="BI38" s="34">
        <f>VLOOKUP($AX38&amp;"_"&amp;$BC$14,データシート1!$A:$BT,MATCH($BC$12&amp;"_"&amp;BI$20,データシート1!$A$1:$BT$1,0),0)</f>
        <v>124.77540979328808</v>
      </c>
      <c r="BJ38" s="34">
        <f>VLOOKUP($AX38&amp;"_"&amp;$BC$14,データシート1!$A:$BT,MATCH($BC$12&amp;"_"&amp;BJ$20,データシート1!$A$1:$BT$1,0),0)</f>
        <v>103.53427730387179</v>
      </c>
      <c r="BK38" s="34">
        <f t="shared" si="1"/>
        <v>131.61681456701294</v>
      </c>
      <c r="BL38" s="34">
        <f t="shared" si="2"/>
        <v>126.33949586489568</v>
      </c>
      <c r="BM38" s="34">
        <f>VLOOKUP($AX38&amp;"_"&amp;$BC$14,データシート1!$A:$BT,MATCH($BC$12&amp;"_"&amp;BM$20,データシート1!$A$1:$BT$1,0),0)</f>
        <v>74.339284455777332</v>
      </c>
      <c r="BN38" s="34">
        <f>VLOOKUP($AX38&amp;"_"&amp;$BC$14,データシート1!$A:$BT,MATCH($BC$12&amp;"_"&amp;BN$20,データシート1!$A$1:$BT$1,0),0)</f>
        <v>52.00021140911835</v>
      </c>
      <c r="BO38" s="34">
        <f>VLOOKUP($AX38&amp;"_"&amp;$BC$14,データシート1!$A:$BT,MATCH($BC$12&amp;"_"&amp;BO$20,データシート1!$A$1:$BT$1,0),0)</f>
        <v>5.2773187021172498</v>
      </c>
      <c r="BP38" s="34">
        <f>VLOOKUP($AX38&amp;"_"&amp;$BC$14,データシート1!$A:$BT,MATCH($BC$12&amp;"_"&amp;BP$20,データシート1!$A$1:$BT$1,0),0)</f>
        <v>0</v>
      </c>
      <c r="BQ38" s="34">
        <f>VLOOKUP($AX38&amp;"_"&amp;$BC$14,データシート1!$A:$BT,MATCH($BC$12&amp;"_"&amp;BQ$20,データシート1!$A$1:$BT$1,0),0)</f>
        <v>6.85785974728</v>
      </c>
      <c r="BR38" s="35">
        <f t="shared" si="3"/>
        <v>523.36896761156015</v>
      </c>
      <c r="BT38" s="121" t="str">
        <f t="shared" si="4"/>
        <v>東松山市</v>
      </c>
      <c r="BU38" s="33">
        <f t="shared" si="25"/>
        <v>523.36896761156015</v>
      </c>
      <c r="BV38" s="59">
        <f t="shared" si="16"/>
        <v>0.29918588202639296</v>
      </c>
      <c r="BW38" s="59">
        <f t="shared" si="5"/>
        <v>0.28207136129466803</v>
      </c>
      <c r="BX38" s="59">
        <f t="shared" si="5"/>
        <v>8.8514042594353935E-3</v>
      </c>
      <c r="BY38" s="59">
        <f t="shared" si="5"/>
        <v>8.2631164722895556E-3</v>
      </c>
      <c r="BZ38" s="59">
        <f t="shared" si="5"/>
        <v>0.23840811648178439</v>
      </c>
      <c r="CA38" s="59">
        <f t="shared" si="5"/>
        <v>0.19782272872684728</v>
      </c>
      <c r="CB38" s="59">
        <f t="shared" si="5"/>
        <v>0.25147997438147263</v>
      </c>
      <c r="CC38" s="59">
        <f t="shared" si="5"/>
        <v>0.24139661249205693</v>
      </c>
      <c r="CD38" s="59">
        <f t="shared" si="5"/>
        <v>0.14203991649529993</v>
      </c>
      <c r="CE38" s="59">
        <f t="shared" si="5"/>
        <v>9.9356695996757019E-2</v>
      </c>
      <c r="CF38" s="59">
        <f t="shared" si="5"/>
        <v>1.0083361889415709E-2</v>
      </c>
      <c r="CG38" s="59">
        <f t="shared" si="5"/>
        <v>0</v>
      </c>
      <c r="CH38" s="59">
        <f t="shared" si="5"/>
        <v>1.3103298383502637E-2</v>
      </c>
      <c r="CI38" s="122">
        <f t="shared" si="6"/>
        <v>1</v>
      </c>
      <c r="CK38" s="123" t="str">
        <f t="shared" si="7"/>
        <v>東松山市</v>
      </c>
      <c r="CL38" s="124">
        <f t="shared" si="17"/>
        <v>156.58460620010732</v>
      </c>
      <c r="CM38" s="65">
        <f t="shared" si="18"/>
        <v>0.60014839440797851</v>
      </c>
      <c r="CN38" s="66">
        <f t="shared" si="19"/>
        <v>147.62739715357779</v>
      </c>
      <c r="CO38" s="65">
        <f t="shared" si="20"/>
        <v>0.6365620596984326</v>
      </c>
      <c r="CP38" s="66">
        <f t="shared" si="8"/>
        <v>4.6325503091732685</v>
      </c>
      <c r="CQ38" s="65">
        <f t="shared" si="21"/>
        <v>0</v>
      </c>
      <c r="CR38" s="66">
        <f t="shared" si="9"/>
        <v>4.3246587373562617</v>
      </c>
      <c r="CS38" s="65">
        <f t="shared" si="22"/>
        <v>0</v>
      </c>
      <c r="CT38" s="66">
        <f t="shared" si="10"/>
        <v>124.77540979328808</v>
      </c>
      <c r="CU38" s="67">
        <f t="shared" si="23"/>
        <v>0.11061474390559314</v>
      </c>
      <c r="CV38" s="16"/>
      <c r="CW38" s="959">
        <f t="shared" si="24"/>
        <v>93.974000000000004</v>
      </c>
      <c r="CX38" s="962">
        <f>VLOOKUP($AX38&amp;"_"&amp;$CW$14,データシート1!$A:$BT,MATCH($CW$12&amp;"_"&amp;CX$20,データシート1!$A$1:$BT$1,0),0)</f>
        <v>93.974000000000004</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13.802</v>
      </c>
      <c r="DB38" s="962">
        <f>VLOOKUP($AX38&amp;"_"&amp;$CW$14,データシート1!$A:$BT,MATCH($CW$12&amp;"_"&amp;DB$20,データシート1!$A$1:$BT$1,0),0)</f>
        <v>0</v>
      </c>
      <c r="DC38" s="962">
        <f>VLOOKUP($AX38&amp;"_"&amp;$CW$14,データシート1!$A:$BT,MATCH($CW$12&amp;"_"&amp;DC$20,データシート1!$A$1:$BT$1,0),0)</f>
        <v>0</v>
      </c>
      <c r="DD38" s="961">
        <f t="shared" si="11"/>
        <v>107.77600000000001</v>
      </c>
      <c r="DE38" s="16"/>
      <c r="DF38" s="125">
        <f>VLOOKUP($AX38&amp;"_"&amp;$DF$14,データシート1!$A:$BT,MATCH($DF$12&amp;"_"&amp;DF$20,データシート1!$A$1:$BT$1,0),0)</f>
        <v>14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16</v>
      </c>
      <c r="DM38" s="16"/>
      <c r="DN38" s="126">
        <f t="shared" si="26"/>
        <v>0.87</v>
      </c>
      <c r="DO38" s="127">
        <f t="shared" si="27"/>
        <v>0</v>
      </c>
      <c r="DP38" s="127">
        <f t="shared" si="29"/>
        <v>0</v>
      </c>
      <c r="DQ38" s="127">
        <f t="shared" si="30"/>
        <v>0.13</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16211</v>
      </c>
      <c r="AY39" s="18" t="str">
        <f>IF(IFERROR(比較地域マスタ!$Z24,"")=0,"",IFERROR(比較地域マスタ!$Z24,""))</f>
        <v>射水市</v>
      </c>
      <c r="BB39" s="110" t="str">
        <f t="shared" si="0"/>
        <v>16211</v>
      </c>
      <c r="BC39" s="1031" t="str">
        <f t="shared" si="0"/>
        <v>射水市</v>
      </c>
      <c r="BD39" s="34">
        <f t="shared" si="14"/>
        <v>961.30594712946788</v>
      </c>
      <c r="BE39" s="34">
        <f t="shared" si="15"/>
        <v>491.95046940693459</v>
      </c>
      <c r="BF39" s="34">
        <f>VLOOKUP($AX39&amp;"_"&amp;$BC$14,データシート1!$A:$BT,MATCH($BC$12&amp;"_"&amp;BF$20,データシート1!$A$1:$BT$1,0),0)</f>
        <v>450.43827467201697</v>
      </c>
      <c r="BG39" s="34">
        <f>VLOOKUP($AX39&amp;"_"&amp;$BC$14,データシート1!$A:$BT,MATCH($BC$12&amp;"_"&amp;BG$20,データシート1!$A$1:$BT$1,0),0)</f>
        <v>6.782477049275534</v>
      </c>
      <c r="BH39" s="34">
        <f>VLOOKUP($AX39&amp;"_"&amp;$BC$14,データシート1!$A:$BT,MATCH($BC$12&amp;"_"&amp;BH$20,データシート1!$A$1:$BT$1,0),0)</f>
        <v>34.729717685642065</v>
      </c>
      <c r="BI39" s="34">
        <f>VLOOKUP($AX39&amp;"_"&amp;$BC$14,データシート1!$A:$BT,MATCH($BC$12&amp;"_"&amp;BI$20,データシート1!$A$1:$BT$1,0),0)</f>
        <v>115.33942977983293</v>
      </c>
      <c r="BJ39" s="34">
        <f>VLOOKUP($AX39&amp;"_"&amp;$BC$14,データシート1!$A:$BT,MATCH($BC$12&amp;"_"&amp;BJ$20,データシート1!$A$1:$BT$1,0),0)</f>
        <v>170.86969459773823</v>
      </c>
      <c r="BK39" s="34">
        <f t="shared" si="1"/>
        <v>165.88116903936208</v>
      </c>
      <c r="BL39" s="34">
        <f t="shared" si="2"/>
        <v>157.60460569922856</v>
      </c>
      <c r="BM39" s="34">
        <f>VLOOKUP($AX39&amp;"_"&amp;$BC$14,データシート1!$A:$BT,MATCH($BC$12&amp;"_"&amp;BM$20,データシート1!$A$1:$BT$1,0),0)</f>
        <v>88.332945285759124</v>
      </c>
      <c r="BN39" s="34">
        <f>VLOOKUP($AX39&amp;"_"&amp;$BC$14,データシート1!$A:$BT,MATCH($BC$12&amp;"_"&amp;BN$20,データシート1!$A$1:$BT$1,0),0)</f>
        <v>69.271660413469419</v>
      </c>
      <c r="BO39" s="34">
        <f>VLOOKUP($AX39&amp;"_"&amp;$BC$14,データシート1!$A:$BT,MATCH($BC$12&amp;"_"&amp;BO$20,データシート1!$A$1:$BT$1,0),0)</f>
        <v>5.3587687169366802</v>
      </c>
      <c r="BP39" s="34">
        <f>VLOOKUP($AX39&amp;"_"&amp;$BC$14,データシート1!$A:$BT,MATCH($BC$12&amp;"_"&amp;BP$20,データシート1!$A$1:$BT$1,0),0)</f>
        <v>2.9177946231968273</v>
      </c>
      <c r="BQ39" s="34">
        <f>VLOOKUP($AX39&amp;"_"&amp;$BC$14,データシート1!$A:$BT,MATCH($BC$12&amp;"_"&amp;BQ$20,データシート1!$A$1:$BT$1,0),0)</f>
        <v>17.265184305599998</v>
      </c>
      <c r="BR39" s="35">
        <f t="shared" si="3"/>
        <v>961.30594712946788</v>
      </c>
      <c r="BT39" s="121" t="str">
        <f t="shared" si="4"/>
        <v>射水市</v>
      </c>
      <c r="BU39" s="33">
        <f t="shared" si="25"/>
        <v>961.30594712946788</v>
      </c>
      <c r="BV39" s="59">
        <f t="shared" si="16"/>
        <v>0.511752237543038</v>
      </c>
      <c r="BW39" s="59">
        <f t="shared" si="5"/>
        <v>0.46856911269202034</v>
      </c>
      <c r="BX39" s="59">
        <f t="shared" si="5"/>
        <v>7.0554822525841256E-3</v>
      </c>
      <c r="BY39" s="59">
        <f t="shared" si="5"/>
        <v>3.612764259843354E-2</v>
      </c>
      <c r="BZ39" s="59">
        <f t="shared" si="5"/>
        <v>0.11998202042153715</v>
      </c>
      <c r="CA39" s="59">
        <f t="shared" si="5"/>
        <v>0.17774746438214392</v>
      </c>
      <c r="CB39" s="59">
        <f t="shared" si="5"/>
        <v>0.17255814294574559</v>
      </c>
      <c r="CC39" s="59">
        <f t="shared" si="5"/>
        <v>0.16394843511563389</v>
      </c>
      <c r="CD39" s="59">
        <f t="shared" si="5"/>
        <v>9.1888483109386729E-2</v>
      </c>
      <c r="CE39" s="59">
        <f t="shared" si="5"/>
        <v>7.2059952006247152E-2</v>
      </c>
      <c r="CF39" s="59">
        <f t="shared" si="5"/>
        <v>5.5744674553802236E-3</v>
      </c>
      <c r="CG39" s="59">
        <f t="shared" si="5"/>
        <v>3.0352403747314601E-3</v>
      </c>
      <c r="CH39" s="59">
        <f t="shared" si="5"/>
        <v>1.7960134707535245E-2</v>
      </c>
      <c r="CI39" s="122">
        <f t="shared" si="6"/>
        <v>1</v>
      </c>
      <c r="CK39" s="123" t="str">
        <f t="shared" si="7"/>
        <v>射水市</v>
      </c>
      <c r="CL39" s="124">
        <f t="shared" si="17"/>
        <v>491.95046940693459</v>
      </c>
      <c r="CM39" s="65">
        <f t="shared" si="18"/>
        <v>1</v>
      </c>
      <c r="CN39" s="66">
        <f t="shared" si="19"/>
        <v>450.43827467201697</v>
      </c>
      <c r="CO39" s="65">
        <f t="shared" si="20"/>
        <v>1</v>
      </c>
      <c r="CP39" s="66">
        <f t="shared" si="8"/>
        <v>6.782477049275534</v>
      </c>
      <c r="CQ39" s="65">
        <f t="shared" si="21"/>
        <v>0</v>
      </c>
      <c r="CR39" s="66">
        <f t="shared" si="9"/>
        <v>34.729717685642065</v>
      </c>
      <c r="CS39" s="65">
        <f t="shared" si="22"/>
        <v>0</v>
      </c>
      <c r="CT39" s="66">
        <f t="shared" si="10"/>
        <v>115.33942977983293</v>
      </c>
      <c r="CU39" s="67">
        <f t="shared" si="23"/>
        <v>0.22821337031269417</v>
      </c>
      <c r="CV39" s="16"/>
      <c r="CW39" s="959">
        <f t="shared" si="24"/>
        <v>624.33199999999999</v>
      </c>
      <c r="CX39" s="962">
        <f>VLOOKUP($AX39&amp;"_"&amp;$CW$14,データシート1!$A:$BT,MATCH($CW$12&amp;"_"&amp;CX$20,データシート1!$A$1:$BT$1,0),0)</f>
        <v>624.33199999999999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26.321999999999999</v>
      </c>
      <c r="DB39" s="962">
        <f>VLOOKUP($AX39&amp;"_"&amp;$CW$14,データシート1!$A:$BT,MATCH($CW$12&amp;"_"&amp;DB$20,データシート1!$A$1:$BT$1,0),0)</f>
        <v>227.1</v>
      </c>
      <c r="DC39" s="962">
        <f>VLOOKUP($AX39&amp;"_"&amp;$CW$14,データシート1!$A:$BT,MATCH($CW$12&amp;"_"&amp;DC$20,データシート1!$A$1:$BT$1,0),0)</f>
        <v>0</v>
      </c>
      <c r="DD39" s="961">
        <f t="shared" si="11"/>
        <v>877.75400000000002</v>
      </c>
      <c r="DE39" s="16"/>
      <c r="DF39" s="125">
        <f>VLOOKUP($AX39&amp;"_"&amp;$DF$14,データシート1!$A:$BT,MATCH($DF$12&amp;"_"&amp;DF$20,データシート1!$A$1:$BT$1,0),0)</f>
        <v>18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3</v>
      </c>
      <c r="DJ39" s="64">
        <f>VLOOKUP($AX39&amp;"_"&amp;$DF$14,データシート1!$A:$BT,MATCH($DF$12&amp;"_"&amp;DJ$20,データシート1!$A$1:$BT$1,0),0)</f>
        <v>1</v>
      </c>
      <c r="DK39" s="64">
        <f>VLOOKUP($AX39&amp;"_"&amp;$DF$14,データシート1!$A:$BT,MATCH($DF$12&amp;"_"&amp;DK$20,データシート1!$A$1:$BT$1,0),0)</f>
        <v>0</v>
      </c>
      <c r="DL39" s="68">
        <f t="shared" si="12"/>
        <v>22</v>
      </c>
      <c r="DM39" s="16"/>
      <c r="DN39" s="126">
        <f t="shared" si="26"/>
        <v>0.71</v>
      </c>
      <c r="DO39" s="127">
        <f t="shared" si="27"/>
        <v>0</v>
      </c>
      <c r="DP39" s="127">
        <f t="shared" si="29"/>
        <v>0</v>
      </c>
      <c r="DQ39" s="127">
        <f t="shared" si="30"/>
        <v>0.03</v>
      </c>
      <c r="DR39" s="127">
        <f t="shared" si="31"/>
        <v>0.26</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18210</v>
      </c>
      <c r="AY40" s="18" t="str">
        <f>IF(IFERROR(比較地域マスタ!$Z25,"")=0,"",IFERROR(比較地域マスタ!$Z25,""))</f>
        <v>坂井市</v>
      </c>
      <c r="BB40" s="110" t="str">
        <f t="shared" si="0"/>
        <v>18210</v>
      </c>
      <c r="BC40" s="1031" t="str">
        <f t="shared" si="0"/>
        <v>坂井市</v>
      </c>
      <c r="BD40" s="34">
        <f t="shared" si="14"/>
        <v>776.78955123440664</v>
      </c>
      <c r="BE40" s="34">
        <f t="shared" si="15"/>
        <v>347.18131841982216</v>
      </c>
      <c r="BF40" s="34">
        <f>VLOOKUP($AX40&amp;"_"&amp;$BC$14,データシート1!$A:$BT,MATCH($BC$12&amp;"_"&amp;BF$20,データシート1!$A$1:$BT$1,0),0)</f>
        <v>321.21219675683625</v>
      </c>
      <c r="BG40" s="34">
        <f>VLOOKUP($AX40&amp;"_"&amp;$BC$14,データシート1!$A:$BT,MATCH($BC$12&amp;"_"&amp;BG$20,データシート1!$A$1:$BT$1,0),0)</f>
        <v>5.6258072801149206</v>
      </c>
      <c r="BH40" s="34">
        <f>VLOOKUP($AX40&amp;"_"&amp;$BC$14,データシート1!$A:$BT,MATCH($BC$12&amp;"_"&amp;BH$20,データシート1!$A$1:$BT$1,0),0)</f>
        <v>20.343314382870972</v>
      </c>
      <c r="BI40" s="34">
        <f>VLOOKUP($AX40&amp;"_"&amp;$BC$14,データシート1!$A:$BT,MATCH($BC$12&amp;"_"&amp;BI$20,データシート1!$A$1:$BT$1,0),0)</f>
        <v>99.39518509853319</v>
      </c>
      <c r="BJ40" s="34">
        <f>VLOOKUP($AX40&amp;"_"&amp;$BC$14,データシート1!$A:$BT,MATCH($BC$12&amp;"_"&amp;BJ$20,データシート1!$A$1:$BT$1,0),0)</f>
        <v>154.3691490907612</v>
      </c>
      <c r="BK40" s="34">
        <f t="shared" si="1"/>
        <v>160.56626402183676</v>
      </c>
      <c r="BL40" s="34">
        <f t="shared" si="2"/>
        <v>152.09122336397925</v>
      </c>
      <c r="BM40" s="34">
        <f>VLOOKUP($AX40&amp;"_"&amp;$BC$14,データシート1!$A:$BT,MATCH($BC$12&amp;"_"&amp;BM$20,データシート1!$A$1:$BT$1,0),0)</f>
        <v>85.077815362701017</v>
      </c>
      <c r="BN40" s="34">
        <f>VLOOKUP($AX40&amp;"_"&amp;$BC$14,データシート1!$A:$BT,MATCH($BC$12&amp;"_"&amp;BN$20,データシート1!$A$1:$BT$1,0),0)</f>
        <v>67.013408001278236</v>
      </c>
      <c r="BO40" s="34">
        <f>VLOOKUP($AX40&amp;"_"&amp;$BC$14,データシート1!$A:$BT,MATCH($BC$12&amp;"_"&amp;BO$20,データシート1!$A$1:$BT$1,0),0)</f>
        <v>5.25256256858074</v>
      </c>
      <c r="BP40" s="34">
        <f>VLOOKUP($AX40&amp;"_"&amp;$BC$14,データシート1!$A:$BT,MATCH($BC$12&amp;"_"&amp;BP$20,データシート1!$A$1:$BT$1,0),0)</f>
        <v>3.2224780892767688</v>
      </c>
      <c r="BQ40" s="34">
        <f>VLOOKUP($AX40&amp;"_"&amp;$BC$14,データシート1!$A:$BT,MATCH($BC$12&amp;"_"&amp;BQ$20,データシート1!$A$1:$BT$1,0),0)</f>
        <v>15.27763460345327</v>
      </c>
      <c r="BR40" s="35">
        <f t="shared" si="3"/>
        <v>776.78955123440664</v>
      </c>
      <c r="BT40" s="121" t="str">
        <f t="shared" si="4"/>
        <v>坂井市</v>
      </c>
      <c r="BU40" s="33">
        <f t="shared" si="25"/>
        <v>776.78955123440664</v>
      </c>
      <c r="BV40" s="59">
        <f t="shared" si="16"/>
        <v>0.44694385740399273</v>
      </c>
      <c r="BW40" s="59">
        <f t="shared" si="5"/>
        <v>0.41351250959335595</v>
      </c>
      <c r="BX40" s="59">
        <f t="shared" si="5"/>
        <v>7.2423827936084813E-3</v>
      </c>
      <c r="BY40" s="59">
        <f t="shared" si="5"/>
        <v>2.618896501702828E-2</v>
      </c>
      <c r="BZ40" s="59">
        <f t="shared" si="5"/>
        <v>0.12795638785380542</v>
      </c>
      <c r="CA40" s="59">
        <f t="shared" si="5"/>
        <v>0.19872711836230433</v>
      </c>
      <c r="CB40" s="59">
        <f t="shared" si="5"/>
        <v>0.2067049740392089</v>
      </c>
      <c r="CC40" s="59">
        <f t="shared" si="5"/>
        <v>0.19579463076233333</v>
      </c>
      <c r="CD40" s="59">
        <f t="shared" si="5"/>
        <v>0.10952492245486918</v>
      </c>
      <c r="CE40" s="59">
        <f t="shared" si="5"/>
        <v>8.6269708307464152E-2</v>
      </c>
      <c r="CF40" s="59">
        <f t="shared" si="5"/>
        <v>6.7618862280444201E-3</v>
      </c>
      <c r="CG40" s="59">
        <f t="shared" si="5"/>
        <v>4.1484570488311617E-3</v>
      </c>
      <c r="CH40" s="59">
        <f t="shared" si="5"/>
        <v>1.9667662340688515E-2</v>
      </c>
      <c r="CI40" s="122">
        <f t="shared" si="6"/>
        <v>1</v>
      </c>
      <c r="CK40" s="123" t="str">
        <f t="shared" si="7"/>
        <v>坂井市</v>
      </c>
      <c r="CL40" s="124">
        <f t="shared" si="17"/>
        <v>347.18131841982216</v>
      </c>
      <c r="CM40" s="65">
        <f t="shared" si="18"/>
        <v>1</v>
      </c>
      <c r="CN40" s="66">
        <f t="shared" si="19"/>
        <v>321.21219675683625</v>
      </c>
      <c r="CO40" s="65">
        <f t="shared" si="20"/>
        <v>1</v>
      </c>
      <c r="CP40" s="66">
        <f t="shared" si="8"/>
        <v>5.6258072801149206</v>
      </c>
      <c r="CQ40" s="65">
        <f t="shared" si="21"/>
        <v>0</v>
      </c>
      <c r="CR40" s="66">
        <f t="shared" si="9"/>
        <v>20.343314382870972</v>
      </c>
      <c r="CS40" s="65">
        <f t="shared" si="22"/>
        <v>0</v>
      </c>
      <c r="CT40" s="66">
        <f t="shared" si="10"/>
        <v>99.39518509853319</v>
      </c>
      <c r="CU40" s="67">
        <f t="shared" si="23"/>
        <v>6.9238766376637687E-2</v>
      </c>
      <c r="CV40" s="16"/>
      <c r="CW40" s="959">
        <f t="shared" si="24"/>
        <v>404</v>
      </c>
      <c r="CX40" s="962">
        <f>VLOOKUP($AX40&amp;"_"&amp;$CW$14,データシート1!$A:$BT,MATCH($CW$12&amp;"_"&amp;CX$20,データシート1!$A$1:$BT$1,0),0)</f>
        <v>404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6.8819999999999997</v>
      </c>
      <c r="DB40" s="962">
        <f>VLOOKUP($AX40&amp;"_"&amp;$CW$14,データシート1!$A:$BT,MATCH($CW$12&amp;"_"&amp;DB$20,データシート1!$A$1:$BT$1,0),0)</f>
        <v>32.9</v>
      </c>
      <c r="DC40" s="962">
        <f>VLOOKUP($AX40&amp;"_"&amp;$CW$14,データシート1!$A:$BT,MATCH($CW$12&amp;"_"&amp;DC$20,データシート1!$A$1:$BT$1,0),0)</f>
        <v>0</v>
      </c>
      <c r="DD40" s="961">
        <f t="shared" si="11"/>
        <v>443.78199999999998</v>
      </c>
      <c r="DE40" s="16"/>
      <c r="DF40" s="125">
        <f>VLOOKUP($AX40&amp;"_"&amp;$DF$14,データシート1!$A:$BT,MATCH($DF$12&amp;"_"&amp;DF$20,データシート1!$A$1:$BT$1,0),0)</f>
        <v>20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2</v>
      </c>
      <c r="DJ40" s="64">
        <f>VLOOKUP($AX40&amp;"_"&amp;$DF$14,データシート1!$A:$BT,MATCH($DF$12&amp;"_"&amp;DJ$20,データシート1!$A$1:$BT$1,0),0)</f>
        <v>1</v>
      </c>
      <c r="DK40" s="64">
        <f>VLOOKUP($AX40&amp;"_"&amp;$DF$14,データシート1!$A:$BT,MATCH($DF$12&amp;"_"&amp;DK$20,データシート1!$A$1:$BT$1,0),0)</f>
        <v>0</v>
      </c>
      <c r="DL40" s="68">
        <f t="shared" si="12"/>
        <v>23</v>
      </c>
      <c r="DM40" s="16"/>
      <c r="DN40" s="126">
        <f t="shared" si="26"/>
        <v>0.91</v>
      </c>
      <c r="DO40" s="127">
        <f t="shared" si="27"/>
        <v>0</v>
      </c>
      <c r="DP40" s="127">
        <f t="shared" si="29"/>
        <v>0</v>
      </c>
      <c r="DQ40" s="127">
        <f t="shared" si="30"/>
        <v>0.02</v>
      </c>
      <c r="DR40" s="127">
        <f t="shared" si="31"/>
        <v>7.0000000000000007E-2</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23237</v>
      </c>
      <c r="AY41" s="18" t="str">
        <f>IF(IFERROR(比較地域マスタ!$Z26,"")=0,"",IFERROR(比較地域マスタ!$Z26,""))</f>
        <v>あま市</v>
      </c>
      <c r="BB41" s="110" t="str">
        <f t="shared" si="0"/>
        <v>23237</v>
      </c>
      <c r="BC41" s="1031" t="str">
        <f t="shared" si="0"/>
        <v>あま市</v>
      </c>
      <c r="BD41" s="34">
        <f t="shared" si="14"/>
        <v>395.91934947613419</v>
      </c>
      <c r="BE41" s="34">
        <f t="shared" si="15"/>
        <v>109.82866362293876</v>
      </c>
      <c r="BF41" s="34">
        <f>VLOOKUP($AX41&amp;"_"&amp;$BC$14,データシート1!$A:$BT,MATCH($BC$12&amp;"_"&amp;BF$20,データシート1!$A$1:$BT$1,0),0)</f>
        <v>102.16279275863428</v>
      </c>
      <c r="BG41" s="34">
        <f>VLOOKUP($AX41&amp;"_"&amp;$BC$14,データシート1!$A:$BT,MATCH($BC$12&amp;"_"&amp;BG$20,データシート1!$A$1:$BT$1,0),0)</f>
        <v>5.7073702022178274</v>
      </c>
      <c r="BH41" s="34">
        <f>VLOOKUP($AX41&amp;"_"&amp;$BC$14,データシート1!$A:$BT,MATCH($BC$12&amp;"_"&amp;BH$20,データシート1!$A$1:$BT$1,0),0)</f>
        <v>1.9585006620866425</v>
      </c>
      <c r="BI41" s="34">
        <f>VLOOKUP($AX41&amp;"_"&amp;$BC$14,データシート1!$A:$BT,MATCH($BC$12&amp;"_"&amp;BI$20,データシート1!$A$1:$BT$1,0),0)</f>
        <v>62.744631278351498</v>
      </c>
      <c r="BJ41" s="34">
        <f>VLOOKUP($AX41&amp;"_"&amp;$BC$14,データシート1!$A:$BT,MATCH($BC$12&amp;"_"&amp;BJ$20,データシート1!$A$1:$BT$1,0),0)</f>
        <v>96.688847676956513</v>
      </c>
      <c r="BK41" s="34">
        <f t="shared" si="1"/>
        <v>121.36949352173505</v>
      </c>
      <c r="BL41" s="34">
        <f t="shared" si="2"/>
        <v>116.17975548071395</v>
      </c>
      <c r="BM41" s="34">
        <f>VLOOKUP($AX41&amp;"_"&amp;$BC$14,データシート1!$A:$BT,MATCH($BC$12&amp;"_"&amp;BM$20,データシート1!$A$1:$BT$1,0),0)</f>
        <v>68.863326852436572</v>
      </c>
      <c r="BN41" s="34">
        <f>VLOOKUP($AX41&amp;"_"&amp;$BC$14,データシート1!$A:$BT,MATCH($BC$12&amp;"_"&amp;BN$20,データシート1!$A$1:$BT$1,0),0)</f>
        <v>47.316428628277379</v>
      </c>
      <c r="BO41" s="34">
        <f>VLOOKUP($AX41&amp;"_"&amp;$BC$14,データシート1!$A:$BT,MATCH($BC$12&amp;"_"&amp;BO$20,データシート1!$A$1:$BT$1,0),0)</f>
        <v>5.1897380410210996</v>
      </c>
      <c r="BP41" s="34">
        <f>VLOOKUP($AX41&amp;"_"&amp;$BC$14,データシート1!$A:$BT,MATCH($BC$12&amp;"_"&amp;BP$20,データシート1!$A$1:$BT$1,0),0)</f>
        <v>0</v>
      </c>
      <c r="BQ41" s="34">
        <f>VLOOKUP($AX41&amp;"_"&amp;$BC$14,データシート1!$A:$BT,MATCH($BC$12&amp;"_"&amp;BQ$20,データシート1!$A$1:$BT$1,0),0)</f>
        <v>5.2877133761523449</v>
      </c>
      <c r="BR41" s="35">
        <f t="shared" si="3"/>
        <v>395.91934947613419</v>
      </c>
      <c r="BT41" s="121" t="str">
        <f t="shared" si="4"/>
        <v>あま市</v>
      </c>
      <c r="BU41" s="33">
        <f t="shared" si="25"/>
        <v>395.91934947613419</v>
      </c>
      <c r="BV41" s="59">
        <f t="shared" si="16"/>
        <v>0.27740160658543206</v>
      </c>
      <c r="BW41" s="59">
        <f t="shared" si="5"/>
        <v>0.25803940346389309</v>
      </c>
      <c r="BX41" s="59">
        <f t="shared" si="5"/>
        <v>1.4415486916134835E-2</v>
      </c>
      <c r="BY41" s="59">
        <f t="shared" si="5"/>
        <v>4.9467162054041003E-3</v>
      </c>
      <c r="BZ41" s="59">
        <f t="shared" si="5"/>
        <v>0.15847831474105237</v>
      </c>
      <c r="CA41" s="59">
        <f t="shared" si="5"/>
        <v>0.24421349399793574</v>
      </c>
      <c r="CB41" s="59">
        <f t="shared" si="5"/>
        <v>0.30655105309282477</v>
      </c>
      <c r="CC41" s="59">
        <f t="shared" si="5"/>
        <v>0.29344298437153604</v>
      </c>
      <c r="CD41" s="59">
        <f t="shared" si="5"/>
        <v>0.17393271367907118</v>
      </c>
      <c r="CE41" s="59">
        <f t="shared" si="5"/>
        <v>0.11951027069246482</v>
      </c>
      <c r="CF41" s="59">
        <f t="shared" si="5"/>
        <v>1.3108068721288739E-2</v>
      </c>
      <c r="CG41" s="59">
        <f t="shared" si="5"/>
        <v>0</v>
      </c>
      <c r="CH41" s="59">
        <f t="shared" si="5"/>
        <v>1.3355531582755051E-2</v>
      </c>
      <c r="CI41" s="122">
        <f t="shared" si="6"/>
        <v>1</v>
      </c>
      <c r="CK41" s="123" t="str">
        <f t="shared" si="7"/>
        <v>あま市</v>
      </c>
      <c r="CL41" s="124">
        <f t="shared" si="17"/>
        <v>109.82866362293876</v>
      </c>
      <c r="CM41" s="65">
        <f t="shared" si="18"/>
        <v>0.25071779161891616</v>
      </c>
      <c r="CN41" s="66">
        <f t="shared" si="19"/>
        <v>102.16279275863428</v>
      </c>
      <c r="CO41" s="65">
        <f t="shared" si="20"/>
        <v>0.26953061145318774</v>
      </c>
      <c r="CP41" s="66">
        <f t="shared" si="8"/>
        <v>5.7073702022178274</v>
      </c>
      <c r="CQ41" s="65">
        <f t="shared" si="21"/>
        <v>0</v>
      </c>
      <c r="CR41" s="66">
        <f t="shared" si="9"/>
        <v>1.9585006620866425</v>
      </c>
      <c r="CS41" s="65">
        <f t="shared" si="22"/>
        <v>0</v>
      </c>
      <c r="CT41" s="66">
        <f t="shared" si="10"/>
        <v>62.744631278351498</v>
      </c>
      <c r="CU41" s="67">
        <f t="shared" si="23"/>
        <v>0.79817187510159504</v>
      </c>
      <c r="CV41" s="16"/>
      <c r="CW41" s="959">
        <f t="shared" si="24"/>
        <v>27.536000000000001</v>
      </c>
      <c r="CX41" s="962">
        <f>VLOOKUP($AX41&amp;"_"&amp;$CW$14,データシート1!$A:$BT,MATCH($CW$12&amp;"_"&amp;CX$20,データシート1!$A$1:$BT$1,0),0)</f>
        <v>27.536000000000001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50.081000000000003</v>
      </c>
      <c r="DB41" s="962">
        <f>VLOOKUP($AX41&amp;"_"&amp;$CW$14,データシート1!$A:$BT,MATCH($CW$12&amp;"_"&amp;DB$20,データシート1!$A$1:$BT$1,0),0)</f>
        <v>0</v>
      </c>
      <c r="DC41" s="962">
        <f>VLOOKUP($AX41&amp;"_"&amp;$CW$14,データシート1!$A:$BT,MATCH($CW$12&amp;"_"&amp;DC$20,データシート1!$A$1:$BT$1,0),0)</f>
        <v>0</v>
      </c>
      <c r="DD41" s="961">
        <f t="shared" si="11"/>
        <v>77.617000000000004</v>
      </c>
      <c r="DE41" s="16"/>
      <c r="DF41" s="125">
        <f>VLOOKUP($AX41&amp;"_"&amp;$DF$14,データシート1!$A:$BT,MATCH($DF$12&amp;"_"&amp;DF$20,データシート1!$A$1:$BT$1,0),0)</f>
        <v>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5</v>
      </c>
      <c r="DM41" s="16"/>
      <c r="DN41" s="126">
        <f t="shared" si="26"/>
        <v>0.35</v>
      </c>
      <c r="DO41" s="127">
        <f t="shared" si="27"/>
        <v>0</v>
      </c>
      <c r="DP41" s="127">
        <f t="shared" si="29"/>
        <v>0</v>
      </c>
      <c r="DQ41" s="127">
        <f t="shared" si="30"/>
        <v>0.65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25209</v>
      </c>
      <c r="AY42" s="18" t="str">
        <f>IF(IFERROR(比較地域マスタ!$Z27,"")=0,"",IFERROR(比較地域マスタ!$Z27,""))</f>
        <v>甲賀市</v>
      </c>
      <c r="BB42" s="110" t="str">
        <f t="shared" si="0"/>
        <v>25209</v>
      </c>
      <c r="BC42" s="1031" t="str">
        <f t="shared" si="0"/>
        <v>甲賀市</v>
      </c>
      <c r="BD42" s="34">
        <f t="shared" si="14"/>
        <v>729.43635983782383</v>
      </c>
      <c r="BE42" s="34">
        <f t="shared" si="15"/>
        <v>376.29323075097727</v>
      </c>
      <c r="BF42" s="34">
        <f>VLOOKUP($AX42&amp;"_"&amp;$BC$14,データシート1!$A:$BT,MATCH($BC$12&amp;"_"&amp;BF$20,データシート1!$A$1:$BT$1,0),0)</f>
        <v>349.8438989513628</v>
      </c>
      <c r="BG42" s="34">
        <f>VLOOKUP($AX42&amp;"_"&amp;$BC$14,データシート1!$A:$BT,MATCH($BC$12&amp;"_"&amp;BG$20,データシート1!$A$1:$BT$1,0),0)</f>
        <v>4.3517841130821102</v>
      </c>
      <c r="BH42" s="34">
        <f>VLOOKUP($AX42&amp;"_"&amp;$BC$14,データシート1!$A:$BT,MATCH($BC$12&amp;"_"&amp;BH$20,データシート1!$A$1:$BT$1,0),0)</f>
        <v>22.097547686532366</v>
      </c>
      <c r="BI42" s="34">
        <f>VLOOKUP($AX42&amp;"_"&amp;$BC$14,データシート1!$A:$BT,MATCH($BC$12&amp;"_"&amp;BI$20,データシート1!$A$1:$BT$1,0),0)</f>
        <v>89.526605486806389</v>
      </c>
      <c r="BJ42" s="34">
        <f>VLOOKUP($AX42&amp;"_"&amp;$BC$14,データシート1!$A:$BT,MATCH($BC$12&amp;"_"&amp;BJ$20,データシート1!$A$1:$BT$1,0),0)</f>
        <v>83.792904297390137</v>
      </c>
      <c r="BK42" s="34">
        <f t="shared" si="1"/>
        <v>166.10448216235307</v>
      </c>
      <c r="BL42" s="34">
        <f t="shared" si="2"/>
        <v>160.87819379210117</v>
      </c>
      <c r="BM42" s="34">
        <f>VLOOKUP($AX42&amp;"_"&amp;$BC$14,データシート1!$A:$BT,MATCH($BC$12&amp;"_"&amp;BM$20,データシート1!$A$1:$BT$1,0),0)</f>
        <v>84.343882102387283</v>
      </c>
      <c r="BN42" s="34">
        <f>VLOOKUP($AX42&amp;"_"&amp;$BC$14,データシート1!$A:$BT,MATCH($BC$12&amp;"_"&amp;BN$20,データシート1!$A$1:$BT$1,0),0)</f>
        <v>76.534311689713903</v>
      </c>
      <c r="BO42" s="34">
        <f>VLOOKUP($AX42&amp;"_"&amp;$BC$14,データシート1!$A:$BT,MATCH($BC$12&amp;"_"&amp;BO$20,データシート1!$A$1:$BT$1,0),0)</f>
        <v>5.2262883702518996</v>
      </c>
      <c r="BP42" s="34">
        <f>VLOOKUP($AX42&amp;"_"&amp;$BC$14,データシート1!$A:$BT,MATCH($BC$12&amp;"_"&amp;BP$20,データシート1!$A$1:$BT$1,0),0)</f>
        <v>0</v>
      </c>
      <c r="BQ42" s="34">
        <f>VLOOKUP($AX42&amp;"_"&amp;$BC$14,データシート1!$A:$BT,MATCH($BC$12&amp;"_"&amp;BQ$20,データシート1!$A$1:$BT$1,0),0)</f>
        <v>13.71913714029705</v>
      </c>
      <c r="BR42" s="35">
        <f t="shared" si="3"/>
        <v>729.43635983782383</v>
      </c>
      <c r="BT42" s="121" t="str">
        <f t="shared" si="4"/>
        <v>甲賀市</v>
      </c>
      <c r="BU42" s="33">
        <f t="shared" si="25"/>
        <v>729.43635983782383</v>
      </c>
      <c r="BV42" s="59">
        <f t="shared" si="16"/>
        <v>0.51586848623043535</v>
      </c>
      <c r="BW42" s="59">
        <f t="shared" si="5"/>
        <v>0.47960852819174504</v>
      </c>
      <c r="BX42" s="59">
        <f t="shared" si="5"/>
        <v>5.9659544720935568E-3</v>
      </c>
      <c r="BY42" s="59">
        <f t="shared" si="5"/>
        <v>3.0294003566596724E-2</v>
      </c>
      <c r="BZ42" s="59">
        <f t="shared" si="5"/>
        <v>0.12273394968508412</v>
      </c>
      <c r="CA42" s="59">
        <f t="shared" ref="CA42:CH68" si="32">BJ42/$BR42</f>
        <v>0.11487349536019822</v>
      </c>
      <c r="CB42" s="59">
        <f t="shared" si="32"/>
        <v>0.22771620844247908</v>
      </c>
      <c r="CC42" s="59">
        <f t="shared" si="32"/>
        <v>0.22055137726870286</v>
      </c>
      <c r="CD42" s="59">
        <f t="shared" si="32"/>
        <v>0.11562884268771512</v>
      </c>
      <c r="CE42" s="59">
        <f t="shared" si="32"/>
        <v>0.10492253458098776</v>
      </c>
      <c r="CF42" s="59">
        <f t="shared" si="32"/>
        <v>7.1648311737762356E-3</v>
      </c>
      <c r="CG42" s="59">
        <f t="shared" si="32"/>
        <v>0</v>
      </c>
      <c r="CH42" s="59">
        <f t="shared" si="32"/>
        <v>1.8807860281803389E-2</v>
      </c>
      <c r="CI42" s="122">
        <f t="shared" si="6"/>
        <v>1</v>
      </c>
      <c r="CK42" s="123" t="str">
        <f t="shared" si="7"/>
        <v>甲賀市</v>
      </c>
      <c r="CL42" s="124">
        <f t="shared" si="17"/>
        <v>376.29323075097727</v>
      </c>
      <c r="CM42" s="65">
        <f t="shared" si="18"/>
        <v>0.8182528274173595</v>
      </c>
      <c r="CN42" s="66">
        <f t="shared" si="19"/>
        <v>349.8438989513628</v>
      </c>
      <c r="CO42" s="65">
        <f t="shared" si="20"/>
        <v>0.88011539124427141</v>
      </c>
      <c r="CP42" s="66">
        <f t="shared" si="8"/>
        <v>4.3517841130821102</v>
      </c>
      <c r="CQ42" s="65">
        <f t="shared" si="21"/>
        <v>0</v>
      </c>
      <c r="CR42" s="66">
        <f t="shared" si="9"/>
        <v>22.097547686532366</v>
      </c>
      <c r="CS42" s="65">
        <f t="shared" si="22"/>
        <v>0</v>
      </c>
      <c r="CT42" s="66">
        <f t="shared" si="10"/>
        <v>89.526605486806389</v>
      </c>
      <c r="CU42" s="67">
        <f t="shared" si="23"/>
        <v>5.259888917260433E-2</v>
      </c>
      <c r="CV42" s="16"/>
      <c r="CW42" s="959">
        <f t="shared" si="24"/>
        <v>307.90300000000002</v>
      </c>
      <c r="CX42" s="962">
        <f>VLOOKUP($AX42&amp;"_"&amp;$CW$14,データシート1!$A:$BT,MATCH($CW$12&amp;"_"&amp;CX$20,データシート1!$A$1:$BT$1,0),0)</f>
        <v>307.90300000000002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4.7089999999999996</v>
      </c>
      <c r="DB42" s="962">
        <f>VLOOKUP($AX42&amp;"_"&amp;$CW$14,データシート1!$A:$BT,MATCH($CW$12&amp;"_"&amp;DB$20,データシート1!$A$1:$BT$1,0),0)</f>
        <v>0</v>
      </c>
      <c r="DC42" s="962">
        <f>VLOOKUP($AX42&amp;"_"&amp;$CW$14,データシート1!$A:$BT,MATCH($CW$12&amp;"_"&amp;DC$20,データシート1!$A$1:$BT$1,0),0)</f>
        <v>0</v>
      </c>
      <c r="DD42" s="961">
        <f t="shared" si="11"/>
        <v>312.61200000000002</v>
      </c>
      <c r="DE42" s="16"/>
      <c r="DF42" s="125">
        <f>VLOOKUP($AX42&amp;"_"&amp;$DF$14,データシート1!$A:$BT,MATCH($DF$12&amp;"_"&amp;DF$20,データシート1!$A$1:$BT$1,0),0)</f>
        <v>37</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39</v>
      </c>
      <c r="DM42" s="16"/>
      <c r="DN42" s="126">
        <f t="shared" si="26"/>
        <v>0.98</v>
      </c>
      <c r="DO42" s="127">
        <f t="shared" si="27"/>
        <v>0</v>
      </c>
      <c r="DP42" s="127">
        <f t="shared" si="29"/>
        <v>0</v>
      </c>
      <c r="DQ42" s="127">
        <f t="shared" si="30"/>
        <v>0.02</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22216</v>
      </c>
      <c r="AY43" s="18" t="str">
        <f>IF(IFERROR(比較地域マスタ!$Z28,"")=0,"",IFERROR(比較地域マスタ!$Z28,""))</f>
        <v>袋井市</v>
      </c>
      <c r="AZ43" s="23"/>
      <c r="BB43" s="110" t="str">
        <f t="shared" si="0"/>
        <v>22216</v>
      </c>
      <c r="BC43" s="1031" t="str">
        <f t="shared" si="0"/>
        <v>袋井市</v>
      </c>
      <c r="BD43" s="34">
        <f t="shared" si="14"/>
        <v>677.43085775013003</v>
      </c>
      <c r="BE43" s="34">
        <f t="shared" si="15"/>
        <v>312.37089234267313</v>
      </c>
      <c r="BF43" s="34">
        <f>VLOOKUP($AX43&amp;"_"&amp;$BC$14,データシート1!$A:$BT,MATCH($BC$12&amp;"_"&amp;BF$20,データシート1!$A$1:$BT$1,0),0)</f>
        <v>295.6655900766001</v>
      </c>
      <c r="BG43" s="34">
        <f>VLOOKUP($AX43&amp;"_"&amp;$BC$14,データシート1!$A:$BT,MATCH($BC$12&amp;"_"&amp;BG$20,データシート1!$A$1:$BT$1,0),0)</f>
        <v>4.1635023557728781</v>
      </c>
      <c r="BH43" s="34">
        <f>VLOOKUP($AX43&amp;"_"&amp;$BC$14,データシート1!$A:$BT,MATCH($BC$12&amp;"_"&amp;BH$20,データシート1!$A$1:$BT$1,0),0)</f>
        <v>12.541799910300149</v>
      </c>
      <c r="BI43" s="34">
        <f>VLOOKUP($AX43&amp;"_"&amp;$BC$14,データシート1!$A:$BT,MATCH($BC$12&amp;"_"&amp;BI$20,データシート1!$A$1:$BT$1,0),0)</f>
        <v>103.14661883897159</v>
      </c>
      <c r="BJ43" s="34">
        <f>VLOOKUP($AX43&amp;"_"&amp;$BC$14,データシート1!$A:$BT,MATCH($BC$12&amp;"_"&amp;BJ$20,データシート1!$A$1:$BT$1,0),0)</f>
        <v>96.607573248928816</v>
      </c>
      <c r="BK43" s="34">
        <f t="shared" si="1"/>
        <v>156.8377071344656</v>
      </c>
      <c r="BL43" s="34">
        <f t="shared" si="2"/>
        <v>151.69222652085176</v>
      </c>
      <c r="BM43" s="34">
        <f>VLOOKUP($AX43&amp;"_"&amp;$BC$14,データシート1!$A:$BT,MATCH($BC$12&amp;"_"&amp;BM$20,データシート1!$A$1:$BT$1,0),0)</f>
        <v>82.643603382660473</v>
      </c>
      <c r="BN43" s="34">
        <f>VLOOKUP($AX43&amp;"_"&amp;$BC$14,データシート1!$A:$BT,MATCH($BC$12&amp;"_"&amp;BN$20,データシート1!$A$1:$BT$1,0),0)</f>
        <v>69.048623138191289</v>
      </c>
      <c r="BO43" s="34">
        <f>VLOOKUP($AX43&amp;"_"&amp;$BC$14,データシート1!$A:$BT,MATCH($BC$12&amp;"_"&amp;BO$20,データシート1!$A$1:$BT$1,0),0)</f>
        <v>5.1454806136138398</v>
      </c>
      <c r="BP43" s="34">
        <f>VLOOKUP($AX43&amp;"_"&amp;$BC$14,データシート1!$A:$BT,MATCH($BC$12&amp;"_"&amp;BP$20,データシート1!$A$1:$BT$1,0),0)</f>
        <v>0</v>
      </c>
      <c r="BQ43" s="34">
        <f>VLOOKUP($AX43&amp;"_"&amp;$BC$14,データシート1!$A:$BT,MATCH($BC$12&amp;"_"&amp;BQ$20,データシート1!$A$1:$BT$1,0),0)</f>
        <v>8.4680661850908052</v>
      </c>
      <c r="BR43" s="35">
        <f t="shared" si="3"/>
        <v>677.43085775013003</v>
      </c>
      <c r="BT43" s="121" t="str">
        <f t="shared" si="4"/>
        <v>袋井市</v>
      </c>
      <c r="BU43" s="33">
        <f t="shared" si="25"/>
        <v>677.43085775013003</v>
      </c>
      <c r="BV43" s="59">
        <f t="shared" si="16"/>
        <v>0.4611111064236329</v>
      </c>
      <c r="BW43" s="59">
        <f t="shared" si="16"/>
        <v>0.43645131705183732</v>
      </c>
      <c r="BX43" s="59">
        <f t="shared" si="16"/>
        <v>6.146018162799108E-3</v>
      </c>
      <c r="BY43" s="59">
        <f t="shared" si="16"/>
        <v>1.8513771208996482E-2</v>
      </c>
      <c r="BZ43" s="59">
        <f t="shared" si="16"/>
        <v>0.15226147090721567</v>
      </c>
      <c r="CA43" s="59">
        <f t="shared" si="32"/>
        <v>0.14260875799159781</v>
      </c>
      <c r="CB43" s="59">
        <f t="shared" si="32"/>
        <v>0.23151839828399889</v>
      </c>
      <c r="CC43" s="59">
        <f t="shared" si="32"/>
        <v>0.22392281778342513</v>
      </c>
      <c r="CD43" s="59">
        <f t="shared" si="32"/>
        <v>0.12199562868620242</v>
      </c>
      <c r="CE43" s="59">
        <f t="shared" si="32"/>
        <v>0.10192718909722272</v>
      </c>
      <c r="CF43" s="59">
        <f t="shared" si="32"/>
        <v>7.5955805005737537E-3</v>
      </c>
      <c r="CG43" s="59">
        <f t="shared" si="32"/>
        <v>0</v>
      </c>
      <c r="CH43" s="59">
        <f t="shared" si="32"/>
        <v>1.2500266393554582E-2</v>
      </c>
      <c r="CI43" s="122">
        <f t="shared" si="6"/>
        <v>1</v>
      </c>
      <c r="CJ43" s="23"/>
      <c r="CK43" s="123" t="str">
        <f t="shared" si="7"/>
        <v>袋井市</v>
      </c>
      <c r="CL43" s="124">
        <f t="shared" si="17"/>
        <v>312.37089234267313</v>
      </c>
      <c r="CM43" s="65">
        <f t="shared" si="18"/>
        <v>0.62590658986727421</v>
      </c>
      <c r="CN43" s="66">
        <f t="shared" si="19"/>
        <v>295.6655900766001</v>
      </c>
      <c r="CO43" s="65">
        <f t="shared" si="20"/>
        <v>0.66127072801859221</v>
      </c>
      <c r="CP43" s="66">
        <f t="shared" si="8"/>
        <v>4.1635023557728781</v>
      </c>
      <c r="CQ43" s="65">
        <f t="shared" si="21"/>
        <v>0</v>
      </c>
      <c r="CR43" s="66">
        <f t="shared" si="9"/>
        <v>12.541799910300149</v>
      </c>
      <c r="CS43" s="65">
        <f t="shared" si="22"/>
        <v>0</v>
      </c>
      <c r="CT43" s="66">
        <f t="shared" si="10"/>
        <v>103.14661883897159</v>
      </c>
      <c r="CU43" s="67">
        <f t="shared" si="23"/>
        <v>6.307526192552089E-2</v>
      </c>
      <c r="CV43" s="16"/>
      <c r="CW43" s="959">
        <f t="shared" si="24"/>
        <v>195.51499999999999</v>
      </c>
      <c r="CX43" s="962">
        <f>VLOOKUP($AX43&amp;"_"&amp;$CW$14,データシート1!$A:$BT,MATCH($CW$12&amp;"_"&amp;CX$20,データシート1!$A$1:$BT$1,0),0)</f>
        <v>195.51499999999999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6.5060000000000002</v>
      </c>
      <c r="DB43" s="962">
        <f>VLOOKUP($AX43&amp;"_"&amp;$CW$14,データシート1!$A:$BT,MATCH($CW$12&amp;"_"&amp;DB$20,データシート1!$A$1:$BT$1,0),0)</f>
        <v>0</v>
      </c>
      <c r="DC43" s="962">
        <f>VLOOKUP($AX43&amp;"_"&amp;$CW$14,データシート1!$A:$BT,MATCH($CW$12&amp;"_"&amp;DC$20,データシート1!$A$1:$BT$1,0),0)</f>
        <v>0</v>
      </c>
      <c r="DD43" s="961">
        <f t="shared" si="11"/>
        <v>202.02099999999999</v>
      </c>
      <c r="DE43" s="16"/>
      <c r="DF43" s="125">
        <f>VLOOKUP($AX43&amp;"_"&amp;$DF$14,データシート1!$A:$BT,MATCH($DF$12&amp;"_"&amp;DF$20,データシート1!$A$1:$BT$1,0),0)</f>
        <v>28</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29</v>
      </c>
      <c r="DM43" s="16"/>
      <c r="DN43" s="126">
        <f t="shared" si="26"/>
        <v>0.97</v>
      </c>
      <c r="DO43" s="127">
        <f t="shared" si="27"/>
        <v>0</v>
      </c>
      <c r="DP43" s="127">
        <f t="shared" si="29"/>
        <v>0</v>
      </c>
      <c r="DQ43" s="127">
        <f t="shared" si="30"/>
        <v>0.03</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34204</v>
      </c>
      <c r="AY44" s="18" t="str">
        <f>IF(IFERROR(比較地域マスタ!$Z29,"")=0,"",IFERROR(比較地域マスタ!$Z29,""))</f>
        <v>三原市</v>
      </c>
      <c r="BB44" s="110" t="str">
        <f t="shared" si="0"/>
        <v>34204</v>
      </c>
      <c r="BC44" s="1031" t="str">
        <f t="shared" si="0"/>
        <v>三原市</v>
      </c>
      <c r="BD44" s="34">
        <f t="shared" si="14"/>
        <v>1484.1060803546834</v>
      </c>
      <c r="BE44" s="34">
        <f t="shared" si="15"/>
        <v>1049.8673029305464</v>
      </c>
      <c r="BF44" s="34">
        <f>VLOOKUP($AX44&amp;"_"&amp;$BC$14,データシート1!$A:$BT,MATCH($BC$12&amp;"_"&amp;BF$20,データシート1!$A$1:$BT$1,0),0)</f>
        <v>1019.1021383288356</v>
      </c>
      <c r="BG44" s="34">
        <f>VLOOKUP($AX44&amp;"_"&amp;$BC$14,データシート1!$A:$BT,MATCH($BC$12&amp;"_"&amp;BG$20,データシート1!$A$1:$BT$1,0),0)</f>
        <v>5.3028694227470732</v>
      </c>
      <c r="BH44" s="34">
        <f>VLOOKUP($AX44&amp;"_"&amp;$BC$14,データシート1!$A:$BT,MATCH($BC$12&amp;"_"&amp;BH$20,データシート1!$A$1:$BT$1,0),0)</f>
        <v>25.462295178963728</v>
      </c>
      <c r="BI44" s="34">
        <f>VLOOKUP($AX44&amp;"_"&amp;$BC$14,データシート1!$A:$BT,MATCH($BC$12&amp;"_"&amp;BI$20,データシート1!$A$1:$BT$1,0),0)</f>
        <v>133.80148628814516</v>
      </c>
      <c r="BJ44" s="34">
        <f>VLOOKUP($AX44&amp;"_"&amp;$BC$14,データシート1!$A:$BT,MATCH($BC$12&amp;"_"&amp;BJ$20,データシート1!$A$1:$BT$1,0),0)</f>
        <v>125.92622407372913</v>
      </c>
      <c r="BK44" s="34">
        <f t="shared" si="1"/>
        <v>162.5898223999028</v>
      </c>
      <c r="BL44" s="34">
        <f t="shared" si="2"/>
        <v>141.62702750624817</v>
      </c>
      <c r="BM44" s="34">
        <f>VLOOKUP($AX44&amp;"_"&amp;$BC$14,データシート1!$A:$BT,MATCH($BC$12&amp;"_"&amp;BM$20,データシート1!$A$1:$BT$1,0),0)</f>
        <v>73.860868700906181</v>
      </c>
      <c r="BN44" s="34">
        <f>VLOOKUP($AX44&amp;"_"&amp;$BC$14,データシート1!$A:$BT,MATCH($BC$12&amp;"_"&amp;BN$20,データシート1!$A$1:$BT$1,0),0)</f>
        <v>67.766158805341973</v>
      </c>
      <c r="BO44" s="34">
        <f>VLOOKUP($AX44&amp;"_"&amp;$BC$14,データシート1!$A:$BT,MATCH($BC$12&amp;"_"&amp;BO$20,データシート1!$A$1:$BT$1,0),0)</f>
        <v>5.27352354013642</v>
      </c>
      <c r="BP44" s="34">
        <f>VLOOKUP($AX44&amp;"_"&amp;$BC$14,データシート1!$A:$BT,MATCH($BC$12&amp;"_"&amp;BP$20,データシート1!$A$1:$BT$1,0),0)</f>
        <v>15.689271353518208</v>
      </c>
      <c r="BQ44" s="34">
        <f>VLOOKUP($AX44&amp;"_"&amp;$BC$14,データシート1!$A:$BT,MATCH($BC$12&amp;"_"&amp;BQ$20,データシート1!$A$1:$BT$1,0),0)</f>
        <v>11.921244662359999</v>
      </c>
      <c r="BR44" s="35">
        <f t="shared" si="3"/>
        <v>1484.1060803546834</v>
      </c>
      <c r="BT44" s="121" t="str">
        <f t="shared" si="4"/>
        <v>三原市</v>
      </c>
      <c r="BU44" s="33">
        <f t="shared" si="25"/>
        <v>1484.1060803546834</v>
      </c>
      <c r="BV44" s="59">
        <f t="shared" si="16"/>
        <v>0.7074071839121101</v>
      </c>
      <c r="BW44" s="59">
        <f t="shared" si="16"/>
        <v>0.68667742273873211</v>
      </c>
      <c r="BX44" s="59">
        <f t="shared" si="16"/>
        <v>3.5731067293247338E-3</v>
      </c>
      <c r="BY44" s="59">
        <f t="shared" si="16"/>
        <v>1.7156654444053319E-2</v>
      </c>
      <c r="BZ44" s="59">
        <f t="shared" si="16"/>
        <v>9.0156281993109433E-2</v>
      </c>
      <c r="CA44" s="59">
        <f t="shared" si="32"/>
        <v>8.4849880841155426E-2</v>
      </c>
      <c r="CB44" s="59">
        <f t="shared" si="32"/>
        <v>0.10955404371165019</v>
      </c>
      <c r="CC44" s="59">
        <f t="shared" si="32"/>
        <v>9.5429180825403678E-2</v>
      </c>
      <c r="CD44" s="59">
        <f t="shared" si="32"/>
        <v>4.9767917319801243E-2</v>
      </c>
      <c r="CE44" s="59">
        <f t="shared" si="32"/>
        <v>4.5661263505602429E-2</v>
      </c>
      <c r="CF44" s="59">
        <f t="shared" si="32"/>
        <v>3.5533332892727664E-3</v>
      </c>
      <c r="CG44" s="59">
        <f t="shared" si="32"/>
        <v>1.0571529596973731E-2</v>
      </c>
      <c r="CH44" s="59">
        <f t="shared" si="32"/>
        <v>8.032609541974902E-3</v>
      </c>
      <c r="CI44" s="122">
        <f t="shared" si="6"/>
        <v>1</v>
      </c>
      <c r="CK44" s="123" t="str">
        <f t="shared" si="7"/>
        <v>三原市</v>
      </c>
      <c r="CL44" s="124">
        <f t="shared" si="17"/>
        <v>1049.8673029305464</v>
      </c>
      <c r="CM44" s="65">
        <f t="shared" si="18"/>
        <v>0.35077671146823275</v>
      </c>
      <c r="CN44" s="66">
        <f t="shared" si="19"/>
        <v>1019.1021383288356</v>
      </c>
      <c r="CO44" s="65">
        <f t="shared" si="20"/>
        <v>0.35122092922594383</v>
      </c>
      <c r="CP44" s="66">
        <f t="shared" si="8"/>
        <v>5.3028694227470732</v>
      </c>
      <c r="CQ44" s="65">
        <f t="shared" si="21"/>
        <v>0</v>
      </c>
      <c r="CR44" s="66">
        <f t="shared" si="9"/>
        <v>25.462295178963728</v>
      </c>
      <c r="CS44" s="65">
        <f t="shared" si="22"/>
        <v>0.40605137625385035</v>
      </c>
      <c r="CT44" s="66">
        <f t="shared" si="10"/>
        <v>133.80148628814516</v>
      </c>
      <c r="CU44" s="67">
        <f t="shared" si="23"/>
        <v>0.14312247592496805</v>
      </c>
      <c r="CV44" s="16"/>
      <c r="CW44" s="959">
        <f t="shared" si="24"/>
        <v>368.26900000000001</v>
      </c>
      <c r="CX44" s="962">
        <f>VLOOKUP($AX44&amp;"_"&amp;$CW$14,データシート1!$A:$BT,MATCH($CW$12&amp;"_"&amp;CX$20,データシート1!$A$1:$BT$1,0),0)</f>
        <v>357.93</v>
      </c>
      <c r="CY44" s="962">
        <f>VLOOKUP($AX44&amp;"_"&amp;$CW$14,データシート1!$A:$BT,MATCH($CW$12&amp;"_"&amp;CY$20,データシート1!$A$1:$BT$1,0),0)</f>
        <v>0</v>
      </c>
      <c r="CZ44" s="962">
        <f>VLOOKUP($AX44&amp;"_"&amp;$CW$14,データシート1!$A:$BT,MATCH($CW$12&amp;"_"&amp;CZ$20,データシート1!$A$1:$BT$1,0),0)</f>
        <v>10.339</v>
      </c>
      <c r="DA44" s="962">
        <f>VLOOKUP($AX44&amp;"_"&amp;$CW$14,データシート1!$A:$BT,MATCH($CW$12&amp;"_"&amp;DA$20,データシート1!$A$1:$BT$1,0),0)</f>
        <v>19.149999999999999</v>
      </c>
      <c r="DB44" s="962">
        <f>VLOOKUP($AX44&amp;"_"&amp;$CW$14,データシート1!$A:$BT,MATCH($CW$12&amp;"_"&amp;DB$20,データシート1!$A$1:$BT$1,0),0)</f>
        <v>0</v>
      </c>
      <c r="DC44" s="962">
        <f>VLOOKUP($AX44&amp;"_"&amp;$CW$14,データシート1!$A:$BT,MATCH($CW$12&amp;"_"&amp;DC$20,データシート1!$A$1:$BT$1,0),0)</f>
        <v>0</v>
      </c>
      <c r="DD44" s="961">
        <f t="shared" si="11"/>
        <v>387.41899999999998</v>
      </c>
      <c r="DE44" s="16"/>
      <c r="DF44" s="125">
        <f>VLOOKUP($AX44&amp;"_"&amp;$DF$14,データシート1!$A:$BT,MATCH($DF$12&amp;"_"&amp;DF$20,データシート1!$A$1:$BT$1,0),0)</f>
        <v>17</v>
      </c>
      <c r="DG44" s="64">
        <f>VLOOKUP($AX44&amp;"_"&amp;$DF$14,データシート1!$A:$BT,MATCH($DF$12&amp;"_"&amp;DG$20,データシート1!$A$1:$BT$1,0),0)</f>
        <v>0</v>
      </c>
      <c r="DH44" s="64">
        <f>VLOOKUP($AX44&amp;"_"&amp;$DF$14,データシート1!$A:$BT,MATCH($DF$12&amp;"_"&amp;DH$20,データシート1!$A$1:$BT$1,0),0)</f>
        <v>1</v>
      </c>
      <c r="DI44" s="64">
        <f>VLOOKUP($AX44&amp;"_"&amp;$DF$14,データシート1!$A:$BT,MATCH($DF$12&amp;"_"&amp;DI$20,データシート1!$A$1:$BT$1,0),0)</f>
        <v>3</v>
      </c>
      <c r="DJ44" s="64">
        <f>VLOOKUP($AX44&amp;"_"&amp;$DF$14,データシート1!$A:$BT,MATCH($DF$12&amp;"_"&amp;DJ$20,データシート1!$A$1:$BT$1,0),0)</f>
        <v>0</v>
      </c>
      <c r="DK44" s="64">
        <f>VLOOKUP($AX44&amp;"_"&amp;$DF$14,データシート1!$A:$BT,MATCH($DF$12&amp;"_"&amp;DK$20,データシート1!$A$1:$BT$1,0),0)</f>
        <v>0</v>
      </c>
      <c r="DL44" s="68">
        <f t="shared" si="12"/>
        <v>21</v>
      </c>
      <c r="DM44" s="16"/>
      <c r="DN44" s="126">
        <f t="shared" si="26"/>
        <v>0.92</v>
      </c>
      <c r="DO44" s="127">
        <f t="shared" si="27"/>
        <v>0</v>
      </c>
      <c r="DP44" s="127">
        <f t="shared" si="29"/>
        <v>0.03</v>
      </c>
      <c r="DQ44" s="127">
        <f t="shared" si="30"/>
        <v>0.05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28216</v>
      </c>
      <c r="AY45" s="18" t="str">
        <f>IF(IFERROR(比較地域マスタ!$Z30,"")=0,"",IFERROR(比較地域マスタ!$Z30,""))</f>
        <v>高砂市</v>
      </c>
      <c r="BB45" s="110" t="str">
        <f t="shared" si="0"/>
        <v>28216</v>
      </c>
      <c r="BC45" s="1031" t="str">
        <f t="shared" si="0"/>
        <v>高砂市</v>
      </c>
      <c r="BD45" s="34">
        <f t="shared" si="14"/>
        <v>1692.0353423087411</v>
      </c>
      <c r="BE45" s="34">
        <f t="shared" si="15"/>
        <v>1421.057638964606</v>
      </c>
      <c r="BF45" s="34">
        <f>VLOOKUP($AX45&amp;"_"&amp;$BC$14,データシート1!$A:$BT,MATCH($BC$12&amp;"_"&amp;BF$20,データシート1!$A$1:$BT$1,0),0)</f>
        <v>1413.6567084275916</v>
      </c>
      <c r="BG45" s="34">
        <f>VLOOKUP($AX45&amp;"_"&amp;$BC$14,データシート1!$A:$BT,MATCH($BC$12&amp;"_"&amp;BG$20,データシート1!$A$1:$BT$1,0),0)</f>
        <v>6.3774980929052072</v>
      </c>
      <c r="BH45" s="34">
        <f>VLOOKUP($AX45&amp;"_"&amp;$BC$14,データシート1!$A:$BT,MATCH($BC$12&amp;"_"&amp;BH$20,データシート1!$A$1:$BT$1,0),0)</f>
        <v>1.023432444109069</v>
      </c>
      <c r="BI45" s="34">
        <f>VLOOKUP($AX45&amp;"_"&amp;$BC$14,データシート1!$A:$BT,MATCH($BC$12&amp;"_"&amp;BI$20,データシート1!$A$1:$BT$1,0),0)</f>
        <v>74.041651709041929</v>
      </c>
      <c r="BJ45" s="34">
        <f>VLOOKUP($AX45&amp;"_"&amp;$BC$14,データシート1!$A:$BT,MATCH($BC$12&amp;"_"&amp;BJ$20,データシート1!$A$1:$BT$1,0),0)</f>
        <v>71.821931309929397</v>
      </c>
      <c r="BK45" s="34">
        <f t="shared" si="1"/>
        <v>125.11412032516378</v>
      </c>
      <c r="BL45" s="34">
        <f t="shared" si="2"/>
        <v>107.65688119022829</v>
      </c>
      <c r="BM45" s="34">
        <f>VLOOKUP($AX45&amp;"_"&amp;$BC$14,データシート1!$A:$BT,MATCH($BC$12&amp;"_"&amp;BM$20,データシート1!$A$1:$BT$1,0),0)</f>
        <v>66.274173406329794</v>
      </c>
      <c r="BN45" s="34">
        <f>VLOOKUP($AX45&amp;"_"&amp;$BC$14,データシート1!$A:$BT,MATCH($BC$12&amp;"_"&amp;BN$20,データシート1!$A$1:$BT$1,0),0)</f>
        <v>41.382707783898489</v>
      </c>
      <c r="BO45" s="34">
        <f>VLOOKUP($AX45&amp;"_"&amp;$BC$14,データシート1!$A:$BT,MATCH($BC$12&amp;"_"&amp;BO$20,データシート1!$A$1:$BT$1,0),0)</f>
        <v>5.19458417093509</v>
      </c>
      <c r="BP45" s="34">
        <f>VLOOKUP($AX45&amp;"_"&amp;$BC$14,データシート1!$A:$BT,MATCH($BC$12&amp;"_"&amp;BP$20,データシート1!$A$1:$BT$1,0),0)</f>
        <v>12.262654964000401</v>
      </c>
      <c r="BQ45" s="34">
        <f>VLOOKUP($AX45&amp;"_"&amp;$BC$14,データシート1!$A:$BT,MATCH($BC$12&amp;"_"&amp;BQ$20,データシート1!$A$1:$BT$1,0),0)</f>
        <v>0</v>
      </c>
      <c r="BR45" s="35">
        <f t="shared" si="3"/>
        <v>1692.0353423087411</v>
      </c>
      <c r="BT45" s="121" t="str">
        <f t="shared" si="4"/>
        <v>高砂市</v>
      </c>
      <c r="BU45" s="33">
        <f t="shared" si="25"/>
        <v>1692.0353423087411</v>
      </c>
      <c r="BV45" s="59">
        <f t="shared" si="16"/>
        <v>0.83985103823281104</v>
      </c>
      <c r="BW45" s="59">
        <f t="shared" si="16"/>
        <v>0.83547705717464005</v>
      </c>
      <c r="BX45" s="59">
        <f t="shared" si="16"/>
        <v>3.7691281815681616E-3</v>
      </c>
      <c r="BY45" s="59">
        <f t="shared" si="16"/>
        <v>6.048528766028139E-4</v>
      </c>
      <c r="BZ45" s="59">
        <f t="shared" si="16"/>
        <v>4.3758927403971297E-2</v>
      </c>
      <c r="CA45" s="59">
        <f t="shared" si="32"/>
        <v>4.2447063317205963E-2</v>
      </c>
      <c r="CB45" s="59">
        <f t="shared" si="32"/>
        <v>7.3942971046011732E-2</v>
      </c>
      <c r="CC45" s="59">
        <f t="shared" si="32"/>
        <v>6.3625669333439036E-2</v>
      </c>
      <c r="CD45" s="59">
        <f t="shared" si="32"/>
        <v>3.9168315075440621E-2</v>
      </c>
      <c r="CE45" s="59">
        <f t="shared" si="32"/>
        <v>2.4457354257998411E-2</v>
      </c>
      <c r="CF45" s="59">
        <f t="shared" si="32"/>
        <v>3.0700210811478714E-3</v>
      </c>
      <c r="CG45" s="59">
        <f t="shared" si="32"/>
        <v>7.2472806314248179E-3</v>
      </c>
      <c r="CH45" s="59">
        <f t="shared" si="32"/>
        <v>0</v>
      </c>
      <c r="CI45" s="122">
        <f t="shared" si="6"/>
        <v>1</v>
      </c>
      <c r="CK45" s="123" t="str">
        <f t="shared" si="7"/>
        <v>高砂市</v>
      </c>
      <c r="CL45" s="124">
        <f t="shared" si="17"/>
        <v>1421.057638964606</v>
      </c>
      <c r="CM45" s="65">
        <f t="shared" si="18"/>
        <v>1</v>
      </c>
      <c r="CN45" s="66">
        <f t="shared" si="19"/>
        <v>1413.6567084275916</v>
      </c>
      <c r="CO45" s="65">
        <f t="shared" si="20"/>
        <v>1</v>
      </c>
      <c r="CP45" s="66">
        <f t="shared" si="8"/>
        <v>6.3774980929052072</v>
      </c>
      <c r="CQ45" s="65">
        <f t="shared" si="21"/>
        <v>0</v>
      </c>
      <c r="CR45" s="66">
        <f t="shared" si="9"/>
        <v>1.023432444109069</v>
      </c>
      <c r="CS45" s="65">
        <f t="shared" si="22"/>
        <v>0</v>
      </c>
      <c r="CT45" s="66">
        <f t="shared" si="10"/>
        <v>74.041651709041929</v>
      </c>
      <c r="CU45" s="67">
        <f t="shared" si="23"/>
        <v>4.2773221921699071E-2</v>
      </c>
      <c r="CV45" s="16"/>
      <c r="CW45" s="959">
        <f t="shared" si="24"/>
        <v>1516.9369999999999</v>
      </c>
      <c r="CX45" s="962">
        <f>VLOOKUP($AX45&amp;"_"&amp;$CW$14,データシート1!$A:$BT,MATCH($CW$12&amp;"_"&amp;CX$20,データシート1!$A$1:$BT$1,0),0)</f>
        <v>1516.9369999999999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3.1669999999999998</v>
      </c>
      <c r="DB45" s="962">
        <f>VLOOKUP($AX45&amp;"_"&amp;$CW$14,データシート1!$A:$BT,MATCH($CW$12&amp;"_"&amp;DB$20,データシート1!$A$1:$BT$1,0),0)</f>
        <v>206.232</v>
      </c>
      <c r="DC45" s="962">
        <f>VLOOKUP($AX45&amp;"_"&amp;$CW$14,データシート1!$A:$BT,MATCH($CW$12&amp;"_"&amp;DC$20,データシート1!$A$1:$BT$1,0),0)</f>
        <v>0</v>
      </c>
      <c r="DD45" s="961">
        <f t="shared" si="11"/>
        <v>1726.3359999999998</v>
      </c>
      <c r="DE45" s="16"/>
      <c r="DF45" s="125">
        <f>VLOOKUP($AX45&amp;"_"&amp;$DF$14,データシート1!$A:$BT,MATCH($DF$12&amp;"_"&amp;DF$20,データシート1!$A$1:$BT$1,0),0)</f>
        <v>15</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1</v>
      </c>
      <c r="DK45" s="64">
        <f>VLOOKUP($AX45&amp;"_"&amp;$DF$14,データシート1!$A:$BT,MATCH($DF$12&amp;"_"&amp;DK$20,データシート1!$A$1:$BT$1,0),0)</f>
        <v>0</v>
      </c>
      <c r="DL45" s="68">
        <f t="shared" si="12"/>
        <v>17</v>
      </c>
      <c r="DM45" s="16"/>
      <c r="DN45" s="126">
        <f t="shared" si="26"/>
        <v>0.88</v>
      </c>
      <c r="DO45" s="127">
        <f t="shared" si="27"/>
        <v>0</v>
      </c>
      <c r="DP45" s="127">
        <f t="shared" si="29"/>
        <v>0</v>
      </c>
      <c r="DQ45" s="127">
        <f t="shared" si="30"/>
        <v>0</v>
      </c>
      <c r="DR45" s="127">
        <f t="shared" si="31"/>
        <v>0.12</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26206</v>
      </c>
      <c r="AY46" s="18" t="str">
        <f>IF(IFERROR(比較地域マスタ!$Z31,"")=0,"",IFERROR(比較地域マスタ!$Z31,""))</f>
        <v>亀岡市</v>
      </c>
      <c r="BB46" s="110" t="str">
        <f t="shared" si="0"/>
        <v>26206</v>
      </c>
      <c r="BC46" s="1031" t="str">
        <f t="shared" si="0"/>
        <v>亀岡市</v>
      </c>
      <c r="BD46" s="34">
        <f t="shared" si="14"/>
        <v>360.54822579216619</v>
      </c>
      <c r="BE46" s="34">
        <f t="shared" si="15"/>
        <v>60.428760552653898</v>
      </c>
      <c r="BF46" s="34">
        <f>VLOOKUP($AX46&amp;"_"&amp;$BC$14,データシート1!$A:$BT,MATCH($BC$12&amp;"_"&amp;BF$20,データシート1!$A$1:$BT$1,0),0)</f>
        <v>41.560569762935017</v>
      </c>
      <c r="BG46" s="34">
        <f>VLOOKUP($AX46&amp;"_"&amp;$BC$14,データシート1!$A:$BT,MATCH($BC$12&amp;"_"&amp;BG$20,データシート1!$A$1:$BT$1,0),0)</f>
        <v>3.7352443521830088</v>
      </c>
      <c r="BH46" s="34">
        <f>VLOOKUP($AX46&amp;"_"&amp;$BC$14,データシート1!$A:$BT,MATCH($BC$12&amp;"_"&amp;BH$20,データシート1!$A$1:$BT$1,0),0)</f>
        <v>15.132946437535873</v>
      </c>
      <c r="BI46" s="34">
        <f>VLOOKUP($AX46&amp;"_"&amp;$BC$14,データシート1!$A:$BT,MATCH($BC$12&amp;"_"&amp;BI$20,データシート1!$A$1:$BT$1,0),0)</f>
        <v>69.393425700296859</v>
      </c>
      <c r="BJ46" s="34">
        <f>VLOOKUP($AX46&amp;"_"&amp;$BC$14,データシート1!$A:$BT,MATCH($BC$12&amp;"_"&amp;BJ$20,データシート1!$A$1:$BT$1,0),0)</f>
        <v>86.456263097815594</v>
      </c>
      <c r="BK46" s="34">
        <f t="shared" si="1"/>
        <v>131.93183912719982</v>
      </c>
      <c r="BL46" s="34">
        <f t="shared" si="2"/>
        <v>126.82191626199102</v>
      </c>
      <c r="BM46" s="34">
        <f>VLOOKUP($AX46&amp;"_"&amp;$BC$14,データシート1!$A:$BT,MATCH($BC$12&amp;"_"&amp;BM$20,データシート1!$A$1:$BT$1,0),0)</f>
        <v>66.034965528894219</v>
      </c>
      <c r="BN46" s="34">
        <f>VLOOKUP($AX46&amp;"_"&amp;$BC$14,データシート1!$A:$BT,MATCH($BC$12&amp;"_"&amp;BN$20,データシート1!$A$1:$BT$1,0),0)</f>
        <v>60.786950733096795</v>
      </c>
      <c r="BO46" s="34">
        <f>VLOOKUP($AX46&amp;"_"&amp;$BC$14,データシート1!$A:$BT,MATCH($BC$12&amp;"_"&amp;BO$20,データシート1!$A$1:$BT$1,0),0)</f>
        <v>5.1099228652087998</v>
      </c>
      <c r="BP46" s="34">
        <f>VLOOKUP($AX46&amp;"_"&amp;$BC$14,データシート1!$A:$BT,MATCH($BC$12&amp;"_"&amp;BP$20,データシート1!$A$1:$BT$1,0),0)</f>
        <v>0</v>
      </c>
      <c r="BQ46" s="34">
        <f>VLOOKUP($AX46&amp;"_"&amp;$BC$14,データシート1!$A:$BT,MATCH($BC$12&amp;"_"&amp;BQ$20,データシート1!$A$1:$BT$1,0),0)</f>
        <v>12.3379373142</v>
      </c>
      <c r="BR46" s="35">
        <f t="shared" si="3"/>
        <v>360.54822579216619</v>
      </c>
      <c r="BT46" s="121" t="str">
        <f t="shared" si="4"/>
        <v>亀岡市</v>
      </c>
      <c r="BU46" s="33">
        <f t="shared" si="25"/>
        <v>360.54822579216619</v>
      </c>
      <c r="BV46" s="59">
        <f t="shared" si="16"/>
        <v>0.167602434930542</v>
      </c>
      <c r="BW46" s="59">
        <f t="shared" si="16"/>
        <v>0.1152704875238857</v>
      </c>
      <c r="BX46" s="59">
        <f t="shared" si="16"/>
        <v>1.035990218500242E-2</v>
      </c>
      <c r="BY46" s="59">
        <f t="shared" si="16"/>
        <v>4.1972045221653882E-2</v>
      </c>
      <c r="BZ46" s="59">
        <f t="shared" si="16"/>
        <v>0.19246641845992021</v>
      </c>
      <c r="CA46" s="59">
        <f t="shared" si="32"/>
        <v>0.23979112061323052</v>
      </c>
      <c r="CB46" s="59">
        <f t="shared" si="32"/>
        <v>0.36592008971152279</v>
      </c>
      <c r="CC46" s="59">
        <f t="shared" si="32"/>
        <v>0.3517474423382575</v>
      </c>
      <c r="CD46" s="59">
        <f t="shared" si="32"/>
        <v>0.18315154757399721</v>
      </c>
      <c r="CE46" s="59">
        <f t="shared" si="32"/>
        <v>0.16859589476426026</v>
      </c>
      <c r="CF46" s="59">
        <f t="shared" si="32"/>
        <v>1.4172647373265276E-2</v>
      </c>
      <c r="CG46" s="59">
        <f t="shared" si="32"/>
        <v>0</v>
      </c>
      <c r="CH46" s="59">
        <f t="shared" si="32"/>
        <v>3.4219936284784438E-2</v>
      </c>
      <c r="CI46" s="122">
        <f t="shared" si="6"/>
        <v>1</v>
      </c>
      <c r="CK46" s="123" t="str">
        <f t="shared" si="7"/>
        <v>亀岡市</v>
      </c>
      <c r="CL46" s="124">
        <f t="shared" si="17"/>
        <v>60.428760552653898</v>
      </c>
      <c r="CM46" s="65">
        <f t="shared" si="18"/>
        <v>0.38458508477515602</v>
      </c>
      <c r="CN46" s="66">
        <f t="shared" si="19"/>
        <v>41.560569762935017</v>
      </c>
      <c r="CO46" s="65">
        <f t="shared" si="20"/>
        <v>0.49347254181030387</v>
      </c>
      <c r="CP46" s="66">
        <f t="shared" si="8"/>
        <v>3.7352443521830088</v>
      </c>
      <c r="CQ46" s="65">
        <f t="shared" si="21"/>
        <v>0</v>
      </c>
      <c r="CR46" s="66">
        <f t="shared" si="9"/>
        <v>15.132946437535873</v>
      </c>
      <c r="CS46" s="65">
        <f t="shared" si="22"/>
        <v>0.18046716885391248</v>
      </c>
      <c r="CT46" s="66">
        <f t="shared" si="10"/>
        <v>69.393425700296859</v>
      </c>
      <c r="CU46" s="67">
        <f t="shared" si="23"/>
        <v>0.23059821357012994</v>
      </c>
      <c r="CV46" s="16"/>
      <c r="CW46" s="959">
        <f t="shared" si="24"/>
        <v>23.240000000000002</v>
      </c>
      <c r="CX46" s="962">
        <f>VLOOKUP($AX46&amp;"_"&amp;$CW$14,データシート1!$A:$BT,MATCH($CW$12&amp;"_"&amp;CX$20,データシート1!$A$1:$BT$1,0),0)</f>
        <v>20.509</v>
      </c>
      <c r="CY46" s="962">
        <f>VLOOKUP($AX46&amp;"_"&amp;$CW$14,データシート1!$A:$BT,MATCH($CW$12&amp;"_"&amp;CY$20,データシート1!$A$1:$BT$1,0),0)</f>
        <v>0</v>
      </c>
      <c r="CZ46" s="962">
        <f>VLOOKUP($AX46&amp;"_"&amp;$CW$14,データシート1!$A:$BT,MATCH($CW$12&amp;"_"&amp;CZ$20,データシート1!$A$1:$BT$1,0),0)</f>
        <v>2.7309999999999999</v>
      </c>
      <c r="DA46" s="962">
        <f>VLOOKUP($AX46&amp;"_"&amp;$CW$14,データシート1!$A:$BT,MATCH($CW$12&amp;"_"&amp;DA$20,データシート1!$A$1:$BT$1,0),0)</f>
        <v>16.001999999999999</v>
      </c>
      <c r="DB46" s="962">
        <f>VLOOKUP($AX46&amp;"_"&amp;$CW$14,データシート1!$A:$BT,MATCH($CW$12&amp;"_"&amp;DB$20,データシート1!$A$1:$BT$1,0),0)</f>
        <v>0</v>
      </c>
      <c r="DC46" s="962">
        <f>VLOOKUP($AX46&amp;"_"&amp;$CW$14,データシート1!$A:$BT,MATCH($CW$12&amp;"_"&amp;DC$20,データシート1!$A$1:$BT$1,0),0)</f>
        <v>0</v>
      </c>
      <c r="DD46" s="961">
        <f t="shared" si="11"/>
        <v>39.242000000000004</v>
      </c>
      <c r="DE46" s="16"/>
      <c r="DF46" s="125">
        <f>VLOOKUP($AX46&amp;"_"&amp;$DF$14,データシート1!$A:$BT,MATCH($DF$12&amp;"_"&amp;DF$20,データシート1!$A$1:$BT$1,0),0)</f>
        <v>6</v>
      </c>
      <c r="DG46" s="64">
        <f>VLOOKUP($AX46&amp;"_"&amp;$DF$14,データシート1!$A:$BT,MATCH($DF$12&amp;"_"&amp;DG$20,データシート1!$A$1:$BT$1,0),0)</f>
        <v>0</v>
      </c>
      <c r="DH46" s="64">
        <f>VLOOKUP($AX46&amp;"_"&amp;$DF$14,データシート1!$A:$BT,MATCH($DF$12&amp;"_"&amp;DH$20,データシート1!$A$1:$BT$1,0),0)</f>
        <v>1</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9</v>
      </c>
      <c r="DM46" s="16"/>
      <c r="DN46" s="126">
        <f t="shared" si="26"/>
        <v>0.52</v>
      </c>
      <c r="DO46" s="127">
        <f t="shared" si="27"/>
        <v>0</v>
      </c>
      <c r="DP46" s="127">
        <f t="shared" si="29"/>
        <v>7.0000000000000007E-2</v>
      </c>
      <c r="DQ46" s="127">
        <f t="shared" si="30"/>
        <v>0.41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12210</v>
      </c>
      <c r="AY47" s="18" t="str">
        <f>IF(IFERROR(比較地域マスタ!$Z32,"")=0,"",IFERROR(比較地域マスタ!$Z32,""))</f>
        <v>茂原市</v>
      </c>
      <c r="BB47" s="110" t="str">
        <f t="shared" si="0"/>
        <v>12210</v>
      </c>
      <c r="BC47" s="1031" t="str">
        <f t="shared" si="0"/>
        <v>茂原市</v>
      </c>
      <c r="BD47" s="34">
        <f t="shared" si="14"/>
        <v>986.34085392726706</v>
      </c>
      <c r="BE47" s="34">
        <f t="shared" si="15"/>
        <v>602.84341602575694</v>
      </c>
      <c r="BF47" s="34">
        <f>VLOOKUP($AX47&amp;"_"&amp;$BC$14,データシート1!$A:$BT,MATCH($BC$12&amp;"_"&amp;BF$20,データシート1!$A$1:$BT$1,0),0)</f>
        <v>587.73185710725954</v>
      </c>
      <c r="BG47" s="34">
        <f>VLOOKUP($AX47&amp;"_"&amp;$BC$14,データシート1!$A:$BT,MATCH($BC$12&amp;"_"&amp;BG$20,データシート1!$A$1:$BT$1,0),0)</f>
        <v>5.5294160897710016</v>
      </c>
      <c r="BH47" s="34">
        <f>VLOOKUP($AX47&amp;"_"&amp;$BC$14,データシート1!$A:$BT,MATCH($BC$12&amp;"_"&amp;BH$20,データシート1!$A$1:$BT$1,0),0)</f>
        <v>9.5821428287263952</v>
      </c>
      <c r="BI47" s="34">
        <f>VLOOKUP($AX47&amp;"_"&amp;$BC$14,データシート1!$A:$BT,MATCH($BC$12&amp;"_"&amp;BI$20,データシート1!$A$1:$BT$1,0),0)</f>
        <v>121.53367016643612</v>
      </c>
      <c r="BJ47" s="34">
        <f>VLOOKUP($AX47&amp;"_"&amp;$BC$14,データシート1!$A:$BT,MATCH($BC$12&amp;"_"&amp;BJ$20,データシート1!$A$1:$BT$1,0),0)</f>
        <v>99.22203504707312</v>
      </c>
      <c r="BK47" s="34">
        <f t="shared" si="1"/>
        <v>147.34090296551869</v>
      </c>
      <c r="BL47" s="34">
        <f t="shared" si="2"/>
        <v>142.21369751652026</v>
      </c>
      <c r="BM47" s="34">
        <f>VLOOKUP($AX47&amp;"_"&amp;$BC$14,データシート1!$A:$BT,MATCH($BC$12&amp;"_"&amp;BM$20,データシート1!$A$1:$BT$1,0),0)</f>
        <v>81.20835611804695</v>
      </c>
      <c r="BN47" s="34">
        <f>VLOOKUP($AX47&amp;"_"&amp;$BC$14,データシート1!$A:$BT,MATCH($BC$12&amp;"_"&amp;BN$20,データシート1!$A$1:$BT$1,0),0)</f>
        <v>61.005341398473313</v>
      </c>
      <c r="BO47" s="34">
        <f>VLOOKUP($AX47&amp;"_"&amp;$BC$14,データシート1!$A:$BT,MATCH($BC$12&amp;"_"&amp;BO$20,データシート1!$A$1:$BT$1,0),0)</f>
        <v>5.12720544899845</v>
      </c>
      <c r="BP47" s="34">
        <f>VLOOKUP($AX47&amp;"_"&amp;$BC$14,データシート1!$A:$BT,MATCH($BC$12&amp;"_"&amp;BP$20,データシート1!$A$1:$BT$1,0),0)</f>
        <v>0</v>
      </c>
      <c r="BQ47" s="34">
        <f>VLOOKUP($AX47&amp;"_"&amp;$BC$14,データシート1!$A:$BT,MATCH($BC$12&amp;"_"&amp;BQ$20,データシート1!$A$1:$BT$1,0),0)</f>
        <v>15.40082972248219</v>
      </c>
      <c r="BR47" s="35">
        <f t="shared" si="3"/>
        <v>986.34085392726706</v>
      </c>
      <c r="BT47" s="121" t="str">
        <f t="shared" si="4"/>
        <v>茂原市</v>
      </c>
      <c r="BU47" s="33">
        <f t="shared" si="25"/>
        <v>986.34085392726706</v>
      </c>
      <c r="BV47" s="59">
        <f t="shared" si="16"/>
        <v>0.61119177374174827</v>
      </c>
      <c r="BW47" s="59">
        <f t="shared" si="16"/>
        <v>0.59587094539085061</v>
      </c>
      <c r="BX47" s="59">
        <f t="shared" si="16"/>
        <v>5.6059891139607423E-3</v>
      </c>
      <c r="BY47" s="59">
        <f t="shared" si="16"/>
        <v>9.7148392369368324E-3</v>
      </c>
      <c r="BZ47" s="59">
        <f t="shared" si="16"/>
        <v>0.12321670514055179</v>
      </c>
      <c r="CA47" s="59">
        <f t="shared" si="32"/>
        <v>0.10059609175875196</v>
      </c>
      <c r="CB47" s="59">
        <f t="shared" si="32"/>
        <v>0.14938132429459688</v>
      </c>
      <c r="CC47" s="59">
        <f t="shared" si="32"/>
        <v>0.14418311575585119</v>
      </c>
      <c r="CD47" s="59">
        <f t="shared" si="32"/>
        <v>8.2332953962824765E-2</v>
      </c>
      <c r="CE47" s="59">
        <f t="shared" si="32"/>
        <v>6.1850161793026423E-2</v>
      </c>
      <c r="CF47" s="59">
        <f t="shared" si="32"/>
        <v>5.1982085387457053E-3</v>
      </c>
      <c r="CG47" s="59">
        <f t="shared" si="32"/>
        <v>0</v>
      </c>
      <c r="CH47" s="59">
        <f t="shared" si="32"/>
        <v>1.5614105064351161E-2</v>
      </c>
      <c r="CI47" s="122">
        <f t="shared" si="6"/>
        <v>1</v>
      </c>
      <c r="CK47" s="123" t="str">
        <f t="shared" si="7"/>
        <v>茂原市</v>
      </c>
      <c r="CL47" s="124">
        <f t="shared" si="17"/>
        <v>602.84341602575694</v>
      </c>
      <c r="CM47" s="65">
        <f t="shared" si="18"/>
        <v>0.49833836119587704</v>
      </c>
      <c r="CN47" s="66">
        <f t="shared" si="19"/>
        <v>587.73185710725954</v>
      </c>
      <c r="CO47" s="65">
        <f t="shared" si="20"/>
        <v>0.49440233073323209</v>
      </c>
      <c r="CP47" s="66">
        <f t="shared" si="8"/>
        <v>5.5294160897710016</v>
      </c>
      <c r="CQ47" s="65">
        <f t="shared" si="21"/>
        <v>1</v>
      </c>
      <c r="CR47" s="66">
        <f t="shared" si="9"/>
        <v>9.5821428287263952</v>
      </c>
      <c r="CS47" s="65">
        <f t="shared" si="22"/>
        <v>0</v>
      </c>
      <c r="CT47" s="66">
        <f t="shared" si="10"/>
        <v>121.53367016643612</v>
      </c>
      <c r="CU47" s="67">
        <f t="shared" si="23"/>
        <v>0</v>
      </c>
      <c r="CV47" s="16"/>
      <c r="CW47" s="959">
        <f t="shared" si="24"/>
        <v>300.42</v>
      </c>
      <c r="CX47" s="962">
        <f>VLOOKUP($AX47&amp;"_"&amp;$CW$14,データシート1!$A:$BT,MATCH($CW$12&amp;"_"&amp;CX$20,データシート1!$A$1:$BT$1,0),0)</f>
        <v>290.57600000000002</v>
      </c>
      <c r="CY47" s="962">
        <f>VLOOKUP($AX47&amp;"_"&amp;$CW$14,データシート1!$A:$BT,MATCH($CW$12&amp;"_"&amp;CY$20,データシート1!$A$1:$BT$1,0),0)</f>
        <v>9.8439999999999994</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300.42</v>
      </c>
      <c r="DE47" s="16"/>
      <c r="DF47" s="125">
        <f>VLOOKUP($AX47&amp;"_"&amp;$DF$14,データシート1!$A:$BT,MATCH($DF$12&amp;"_"&amp;DF$20,データシート1!$A$1:$BT$1,0),0)</f>
        <v>6</v>
      </c>
      <c r="DG47" s="64">
        <f>VLOOKUP($AX47&amp;"_"&amp;$DF$14,データシート1!$A:$BT,MATCH($DF$12&amp;"_"&amp;DG$20,データシート1!$A$1:$BT$1,0),0)</f>
        <v>2</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8</v>
      </c>
      <c r="DM47" s="16"/>
      <c r="DN47" s="126">
        <f t="shared" si="26"/>
        <v>0.97</v>
      </c>
      <c r="DO47" s="127">
        <f t="shared" si="27"/>
        <v>0.03</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27224</v>
      </c>
      <c r="AY48" s="18" t="str">
        <f>IF(IFERROR(比較地域マスタ!$Z33,"")=0,"",IFERROR(比較地域マスタ!$Z33,""))</f>
        <v>摂津市</v>
      </c>
      <c r="BB48" s="110" t="str">
        <f t="shared" si="0"/>
        <v>27224</v>
      </c>
      <c r="BC48" s="1031" t="str">
        <f t="shared" si="0"/>
        <v>摂津市</v>
      </c>
      <c r="BD48" s="34">
        <f t="shared" si="14"/>
        <v>549.11844347153112</v>
      </c>
      <c r="BE48" s="34">
        <f t="shared" si="15"/>
        <v>227.73463420592643</v>
      </c>
      <c r="BF48" s="34">
        <f>VLOOKUP($AX48&amp;"_"&amp;$BC$14,データシート1!$A:$BT,MATCH($BC$12&amp;"_"&amp;BF$20,データシート1!$A$1:$BT$1,0),0)</f>
        <v>219.98541016623577</v>
      </c>
      <c r="BG48" s="34">
        <f>VLOOKUP($AX48&amp;"_"&amp;$BC$14,データシート1!$A:$BT,MATCH($BC$12&amp;"_"&amp;BG$20,データシート1!$A$1:$BT$1,0),0)</f>
        <v>6.4931906993700013</v>
      </c>
      <c r="BH48" s="34">
        <f>VLOOKUP($AX48&amp;"_"&amp;$BC$14,データシート1!$A:$BT,MATCH($BC$12&amp;"_"&amp;BH$20,データシート1!$A$1:$BT$1,0),0)</f>
        <v>1.2560333403206676</v>
      </c>
      <c r="BI48" s="34">
        <f>VLOOKUP($AX48&amp;"_"&amp;$BC$14,データシート1!$A:$BT,MATCH($BC$12&amp;"_"&amp;BI$20,データシート1!$A$1:$BT$1,0),0)</f>
        <v>98.429942850616726</v>
      </c>
      <c r="BJ48" s="34">
        <f>VLOOKUP($AX48&amp;"_"&amp;$BC$14,データシート1!$A:$BT,MATCH($BC$12&amp;"_"&amp;BJ$20,データシート1!$A$1:$BT$1,0),0)</f>
        <v>82.245708887521729</v>
      </c>
      <c r="BK48" s="34">
        <f t="shared" si="1"/>
        <v>127.59126980842618</v>
      </c>
      <c r="BL48" s="34">
        <f t="shared" si="2"/>
        <v>122.52974985524985</v>
      </c>
      <c r="BM48" s="34">
        <f>VLOOKUP($AX48&amp;"_"&amp;$BC$14,データシート1!$A:$BT,MATCH($BC$12&amp;"_"&amp;BM$20,データシート1!$A$1:$BT$1,0),0)</f>
        <v>45.233394141668967</v>
      </c>
      <c r="BN48" s="34">
        <f>VLOOKUP($AX48&amp;"_"&amp;$BC$14,データシート1!$A:$BT,MATCH($BC$12&amp;"_"&amp;BN$20,データシート1!$A$1:$BT$1,0),0)</f>
        <v>77.29635571358088</v>
      </c>
      <c r="BO48" s="34">
        <f>VLOOKUP($AX48&amp;"_"&amp;$BC$14,データシート1!$A:$BT,MATCH($BC$12&amp;"_"&amp;BO$20,データシート1!$A$1:$BT$1,0),0)</f>
        <v>5.0615199531763304</v>
      </c>
      <c r="BP48" s="34">
        <f>VLOOKUP($AX48&amp;"_"&amp;$BC$14,データシート1!$A:$BT,MATCH($BC$12&amp;"_"&amp;BP$20,データシート1!$A$1:$BT$1,0),0)</f>
        <v>0</v>
      </c>
      <c r="BQ48" s="34">
        <f>VLOOKUP($AX48&amp;"_"&amp;$BC$14,データシート1!$A:$BT,MATCH($BC$12&amp;"_"&amp;BQ$20,データシート1!$A$1:$BT$1,0),0)</f>
        <v>13.116887719039999</v>
      </c>
      <c r="BR48" s="35">
        <f t="shared" si="3"/>
        <v>549.11844347153112</v>
      </c>
      <c r="BT48" s="121" t="str">
        <f t="shared" si="4"/>
        <v>摂津市</v>
      </c>
      <c r="BU48" s="33">
        <f t="shared" si="25"/>
        <v>549.11844347153112</v>
      </c>
      <c r="BV48" s="59">
        <f t="shared" si="16"/>
        <v>0.41472770931929781</v>
      </c>
      <c r="BW48" s="59">
        <f t="shared" si="16"/>
        <v>0.40061559173916333</v>
      </c>
      <c r="BX48" s="59">
        <f t="shared" si="16"/>
        <v>1.1824754343197796E-2</v>
      </c>
      <c r="BY48" s="59">
        <f t="shared" si="16"/>
        <v>2.2873632369366705E-3</v>
      </c>
      <c r="BZ48" s="59">
        <f t="shared" si="16"/>
        <v>0.1792508410905703</v>
      </c>
      <c r="CA48" s="59">
        <f t="shared" si="32"/>
        <v>0.14977772075467674</v>
      </c>
      <c r="CB48" s="59">
        <f t="shared" si="32"/>
        <v>0.23235655499347857</v>
      </c>
      <c r="CC48" s="59">
        <f t="shared" si="32"/>
        <v>0.22313901729582383</v>
      </c>
      <c r="CD48" s="59">
        <f t="shared" si="32"/>
        <v>8.2374567234899443E-2</v>
      </c>
      <c r="CE48" s="59">
        <f t="shared" si="32"/>
        <v>0.14076445006092439</v>
      </c>
      <c r="CF48" s="59">
        <f t="shared" si="32"/>
        <v>9.2175376976547374E-3</v>
      </c>
      <c r="CG48" s="59">
        <f t="shared" si="32"/>
        <v>0</v>
      </c>
      <c r="CH48" s="59">
        <f t="shared" si="32"/>
        <v>2.3887173841976483E-2</v>
      </c>
      <c r="CI48" s="122">
        <f t="shared" si="6"/>
        <v>1</v>
      </c>
      <c r="CK48" s="123" t="str">
        <f t="shared" si="7"/>
        <v>摂津市</v>
      </c>
      <c r="CL48" s="124">
        <f t="shared" si="17"/>
        <v>227.73463420592643</v>
      </c>
      <c r="CM48" s="65">
        <f t="shared" si="18"/>
        <v>1</v>
      </c>
      <c r="CN48" s="66">
        <f t="shared" si="19"/>
        <v>219.98541016623577</v>
      </c>
      <c r="CO48" s="65">
        <f t="shared" si="20"/>
        <v>1</v>
      </c>
      <c r="CP48" s="66">
        <f t="shared" si="8"/>
        <v>6.4931906993700013</v>
      </c>
      <c r="CQ48" s="65">
        <f t="shared" si="21"/>
        <v>0</v>
      </c>
      <c r="CR48" s="66">
        <f t="shared" si="9"/>
        <v>1.2560333403206676</v>
      </c>
      <c r="CS48" s="65">
        <f t="shared" si="22"/>
        <v>0</v>
      </c>
      <c r="CT48" s="66">
        <f t="shared" si="10"/>
        <v>98.429942850616726</v>
      </c>
      <c r="CU48" s="67">
        <f t="shared" si="23"/>
        <v>0.16116030895267972</v>
      </c>
      <c r="CV48" s="16"/>
      <c r="CW48" s="959">
        <f t="shared" si="24"/>
        <v>260.74299999999999</v>
      </c>
      <c r="CX48" s="962">
        <f>VLOOKUP($AX48&amp;"_"&amp;$CW$14,データシート1!$A:$BT,MATCH($CW$12&amp;"_"&amp;CX$20,データシート1!$A$1:$BT$1,0),0)</f>
        <v>260.74299999999999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15.863</v>
      </c>
      <c r="DB48" s="962">
        <f>VLOOKUP($AX48&amp;"_"&amp;$CW$14,データシート1!$A:$BT,MATCH($CW$12&amp;"_"&amp;DB$20,データシート1!$A$1:$BT$1,0),0)</f>
        <v>0</v>
      </c>
      <c r="DC48" s="962">
        <f>VLOOKUP($AX48&amp;"_"&amp;$CW$14,データシート1!$A:$BT,MATCH($CW$12&amp;"_"&amp;DC$20,データシート1!$A$1:$BT$1,0),0)</f>
        <v>0</v>
      </c>
      <c r="DD48" s="961">
        <f t="shared" si="11"/>
        <v>276.60599999999999</v>
      </c>
      <c r="DE48" s="16"/>
      <c r="DF48" s="125">
        <f>VLOOKUP($AX48&amp;"_"&amp;$DF$14,データシート1!$A:$BT,MATCH($DF$12&amp;"_"&amp;DF$20,データシート1!$A$1:$BT$1,0),0)</f>
        <v>7</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9</v>
      </c>
      <c r="DM48" s="16"/>
      <c r="DN48" s="126">
        <f t="shared" si="26"/>
        <v>0.94</v>
      </c>
      <c r="DO48" s="127">
        <f t="shared" si="27"/>
        <v>0</v>
      </c>
      <c r="DP48" s="127">
        <f t="shared" si="29"/>
        <v>0</v>
      </c>
      <c r="DQ48" s="127">
        <f t="shared" si="30"/>
        <v>0.06</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23234</v>
      </c>
      <c r="AY49" s="18" t="str">
        <f>IF(IFERROR(比較地域マスタ!$Z34,"")=0,"",IFERROR(比較地域マスタ!$Z34,""))</f>
        <v>北名古屋市</v>
      </c>
      <c r="BB49" s="110" t="str">
        <f t="shared" si="0"/>
        <v>23234</v>
      </c>
      <c r="BC49" s="1031" t="str">
        <f t="shared" si="0"/>
        <v>北名古屋市</v>
      </c>
      <c r="BD49" s="34">
        <f t="shared" si="14"/>
        <v>438.91284093389743</v>
      </c>
      <c r="BE49" s="34">
        <f t="shared" si="15"/>
        <v>134.69962395957305</v>
      </c>
      <c r="BF49" s="34">
        <f>VLOOKUP($AX49&amp;"_"&amp;$BC$14,データシート1!$A:$BT,MATCH($BC$12&amp;"_"&amp;BF$20,データシート1!$A$1:$BT$1,0),0)</f>
        <v>128.73562296720644</v>
      </c>
      <c r="BG49" s="34">
        <f>VLOOKUP($AX49&amp;"_"&amp;$BC$14,データシート1!$A:$BT,MATCH($BC$12&amp;"_"&amp;BG$20,データシート1!$A$1:$BT$1,0),0)</f>
        <v>4.9402392826395225</v>
      </c>
      <c r="BH49" s="34">
        <f>VLOOKUP($AX49&amp;"_"&amp;$BC$14,データシート1!$A:$BT,MATCH($BC$12&amp;"_"&amp;BH$20,データシート1!$A$1:$BT$1,0),0)</f>
        <v>1.0237617097271086</v>
      </c>
      <c r="BI49" s="34">
        <f>VLOOKUP($AX49&amp;"_"&amp;$BC$14,データシート1!$A:$BT,MATCH($BC$12&amp;"_"&amp;BI$20,データシート1!$A$1:$BT$1,0),0)</f>
        <v>89.821905475128574</v>
      </c>
      <c r="BJ49" s="34">
        <f>VLOOKUP($AX49&amp;"_"&amp;$BC$14,データシート1!$A:$BT,MATCH($BC$12&amp;"_"&amp;BJ$20,データシート1!$A$1:$BT$1,0),0)</f>
        <v>95.90408523665657</v>
      </c>
      <c r="BK49" s="34">
        <f t="shared" si="1"/>
        <v>118.48722626253928</v>
      </c>
      <c r="BL49" s="34">
        <f t="shared" si="2"/>
        <v>113.45349857248414</v>
      </c>
      <c r="BM49" s="34">
        <f>VLOOKUP($AX49&amp;"_"&amp;$BC$14,データシート1!$A:$BT,MATCH($BC$12&amp;"_"&amp;BM$20,データシート1!$A$1:$BT$1,0),0)</f>
        <v>63.140006557656726</v>
      </c>
      <c r="BN49" s="34">
        <f>VLOOKUP($AX49&amp;"_"&amp;$BC$14,データシート1!$A:$BT,MATCH($BC$12&amp;"_"&amp;BN$20,データシート1!$A$1:$BT$1,0),0)</f>
        <v>50.313492014827403</v>
      </c>
      <c r="BO49" s="34">
        <f>VLOOKUP($AX49&amp;"_"&amp;$BC$14,データシート1!$A:$BT,MATCH($BC$12&amp;"_"&amp;BO$20,データシート1!$A$1:$BT$1,0),0)</f>
        <v>5.0337276900551498</v>
      </c>
      <c r="BP49" s="34">
        <f>VLOOKUP($AX49&amp;"_"&amp;$BC$14,データシート1!$A:$BT,MATCH($BC$12&amp;"_"&amp;BP$20,データシート1!$A$1:$BT$1,0),0)</f>
        <v>0</v>
      </c>
      <c r="BQ49" s="34">
        <f>VLOOKUP($AX49&amp;"_"&amp;$BC$14,データシート1!$A:$BT,MATCH($BC$12&amp;"_"&amp;BQ$20,データシート1!$A$1:$BT$1,0),0)</f>
        <v>0</v>
      </c>
      <c r="BR49" s="35">
        <f t="shared" si="3"/>
        <v>438.91284093389743</v>
      </c>
      <c r="BT49" s="121" t="str">
        <f t="shared" si="4"/>
        <v>北名古屋市</v>
      </c>
      <c r="BU49" s="33">
        <f t="shared" si="25"/>
        <v>438.91284093389743</v>
      </c>
      <c r="BV49" s="59">
        <f t="shared" si="16"/>
        <v>0.30689378709669496</v>
      </c>
      <c r="BW49" s="59">
        <f t="shared" si="16"/>
        <v>0.29330566563805477</v>
      </c>
      <c r="BX49" s="59">
        <f t="shared" si="16"/>
        <v>1.1255627135738206E-2</v>
      </c>
      <c r="BY49" s="59">
        <f t="shared" si="16"/>
        <v>2.3324943229020099E-3</v>
      </c>
      <c r="BZ49" s="59">
        <f t="shared" si="16"/>
        <v>0.20464633771937474</v>
      </c>
      <c r="CA49" s="59">
        <f t="shared" si="32"/>
        <v>0.21850371256533874</v>
      </c>
      <c r="CB49" s="59">
        <f t="shared" si="32"/>
        <v>0.26995616261859168</v>
      </c>
      <c r="CC49" s="59">
        <f t="shared" si="32"/>
        <v>0.25848753554597148</v>
      </c>
      <c r="CD49" s="59">
        <f t="shared" si="32"/>
        <v>0.14385545527287488</v>
      </c>
      <c r="CE49" s="59">
        <f t="shared" si="32"/>
        <v>0.11463208027309658</v>
      </c>
      <c r="CF49" s="59">
        <f t="shared" si="32"/>
        <v>1.1468627072620223E-2</v>
      </c>
      <c r="CG49" s="59">
        <f t="shared" si="32"/>
        <v>0</v>
      </c>
      <c r="CH49" s="59">
        <f t="shared" si="32"/>
        <v>0</v>
      </c>
      <c r="CI49" s="122">
        <f t="shared" si="6"/>
        <v>1</v>
      </c>
      <c r="CK49" s="123" t="str">
        <f t="shared" si="7"/>
        <v>北名古屋市</v>
      </c>
      <c r="CL49" s="124">
        <f t="shared" si="17"/>
        <v>134.69962395957305</v>
      </c>
      <c r="CM49" s="65">
        <f t="shared" si="18"/>
        <v>0.26586562714345913</v>
      </c>
      <c r="CN49" s="66">
        <f t="shared" si="19"/>
        <v>128.73562296720644</v>
      </c>
      <c r="CO49" s="65">
        <f t="shared" si="20"/>
        <v>0.2781825199162053</v>
      </c>
      <c r="CP49" s="66">
        <f t="shared" si="8"/>
        <v>4.9402392826395225</v>
      </c>
      <c r="CQ49" s="65">
        <f t="shared" si="21"/>
        <v>0</v>
      </c>
      <c r="CR49" s="66">
        <f t="shared" si="9"/>
        <v>1.0237617097271086</v>
      </c>
      <c r="CS49" s="65">
        <f t="shared" si="22"/>
        <v>0</v>
      </c>
      <c r="CT49" s="66">
        <f t="shared" si="10"/>
        <v>89.821905475128574</v>
      </c>
      <c r="CU49" s="67">
        <f t="shared" si="23"/>
        <v>0.71317792314857709</v>
      </c>
      <c r="CV49" s="16"/>
      <c r="CW49" s="959">
        <f t="shared" si="24"/>
        <v>35.811999999999998</v>
      </c>
      <c r="CX49" s="962">
        <f>VLOOKUP($AX49&amp;"_"&amp;$CW$14,データシート1!$A:$BT,MATCH($CW$12&amp;"_"&amp;CX$20,データシート1!$A$1:$BT$1,0),0)</f>
        <v>35.811999999999998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64.058999999999997</v>
      </c>
      <c r="DB49" s="962">
        <f>VLOOKUP($AX49&amp;"_"&amp;$CW$14,データシート1!$A:$BT,MATCH($CW$12&amp;"_"&amp;DB$20,データシート1!$A$1:$BT$1,0),0)</f>
        <v>0</v>
      </c>
      <c r="DC49" s="962">
        <f>VLOOKUP($AX49&amp;"_"&amp;$CW$14,データシート1!$A:$BT,MATCH($CW$12&amp;"_"&amp;DC$20,データシート1!$A$1:$BT$1,0),0)</f>
        <v>0</v>
      </c>
      <c r="DD49" s="961">
        <f t="shared" si="11"/>
        <v>99.870999999999995</v>
      </c>
      <c r="DE49" s="16"/>
      <c r="DF49" s="125">
        <f>VLOOKUP($AX49&amp;"_"&amp;$DF$14,データシート1!$A:$BT,MATCH($DF$12&amp;"_"&amp;DF$20,データシート1!$A$1:$BT$1,0),0)</f>
        <v>7</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9</v>
      </c>
      <c r="DM49" s="16"/>
      <c r="DN49" s="126">
        <f t="shared" si="26"/>
        <v>0.36</v>
      </c>
      <c r="DO49" s="127">
        <f t="shared" si="27"/>
        <v>0</v>
      </c>
      <c r="DP49" s="127">
        <f t="shared" si="29"/>
        <v>0</v>
      </c>
      <c r="DQ49" s="127">
        <f t="shared" si="30"/>
        <v>0.64</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亀岡市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京都府</v>
      </c>
      <c r="AY4" s="1038" t="str">
        <f>年度マスタ!$J4</f>
        <v>亀岡市</v>
      </c>
      <c r="AZ4" s="1038" t="str">
        <f>年度マスタ!$K4</f>
        <v>26206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33203</v>
      </c>
      <c r="AY13" s="18" t="str">
        <f>IF(IFERROR(比較地域マスタ!$Z6,"")=0,"",IFERROR(比較地域マスタ!$Z6,""))</f>
        <v>津山市</v>
      </c>
      <c r="BC13" s="844" t="str">
        <f t="shared" ref="BC13:BC59" si="0">AX13</f>
        <v>33203</v>
      </c>
      <c r="BD13" s="1031" t="str">
        <f>AY13</f>
        <v>津山市</v>
      </c>
      <c r="BE13" s="34">
        <f>VLOOKUP($BC13&amp;"_"&amp;$AZ$7,データシート1!$A:$BT,MATCH("cb_"&amp;BE$12,データシート1!$A$1:$BT$1,0),0)</f>
        <v>18627.146999999935</v>
      </c>
      <c r="BF13" s="34">
        <f>VLOOKUP($BC13&amp;"_"&amp;$AZ$7,データシート1!$A:$BT,MATCH("cb_"&amp;BF$12,データシート1!$A$1:$BT$1,0),0)</f>
        <v>140161.77499999973</v>
      </c>
      <c r="BG13" s="34">
        <f>VLOOKUP($BC13&amp;"_"&amp;$AZ$7,データシート1!$A:$BT,MATCH("cb_"&amp;BG$12,データシート1!$A$1:$BT$1,0),0)</f>
        <v>0</v>
      </c>
      <c r="BH13" s="34">
        <f>VLOOKUP($BC13&amp;"_"&amp;$AZ$7,データシート1!$A:$BT,MATCH("cb_"&amp;BH$12,データシート1!$A$1:$BT$1,0),0)</f>
        <v>1986.9</v>
      </c>
      <c r="BI13" s="34">
        <f>VLOOKUP($BC13&amp;"_"&amp;$AZ$7,データシート1!$A:$BT,MATCH("cb_"&amp;BI$12,データシート1!$A$1:$BT$1,0),0)</f>
        <v>0</v>
      </c>
      <c r="BJ13" s="34">
        <f>VLOOKUP($BC13&amp;"_"&amp;$AZ$7,データシート1!$A:$BT,MATCH("cb_"&amp;BJ$12,データシート1!$A$1:$BT$1,0),0)</f>
        <v>1536.318</v>
      </c>
      <c r="BK13" s="34">
        <f>SUM(BE13:BJ13)</f>
        <v>162312.13999999966</v>
      </c>
      <c r="BL13" s="36"/>
      <c r="BM13" s="844" t="str">
        <f>AX13</f>
        <v>33203</v>
      </c>
      <c r="BN13" s="1031" t="str">
        <f>AY13</f>
        <v>津山市</v>
      </c>
      <c r="BO13" s="34">
        <f>BE13*VLOOKUP(BO$12,別紙!$B$4:$E$10,MATCH("設備利用率",別紙!$B$4:$E$4,0),0)/100*8760/10^3</f>
        <v>22354.811657639922</v>
      </c>
      <c r="BP13" s="34">
        <f>BF13*VLOOKUP(BP$12,別紙!$B$4:$E$10,MATCH("設備利用率",別紙!$B$4:$E$4,0),0)/100*8760/10^3</f>
        <v>185400.38949899966</v>
      </c>
      <c r="BQ13" s="34">
        <f>BG13*VLOOKUP(BQ$12,別紙!$B$4:$E$10,MATCH("設備利用率",別紙!$B$4:$E$4,0),0)/100*8760/10^3</f>
        <v>0</v>
      </c>
      <c r="BR13" s="34">
        <f>BH13*VLOOKUP(BR$12,別紙!$B$4:$E$10,MATCH("設備利用率",別紙!$B$4:$E$4,0),0)/100*8760/10^3</f>
        <v>10443.1464</v>
      </c>
      <c r="BS13" s="34">
        <f>BI13*VLOOKUP(BS$12,別紙!$B$4:$E$10,MATCH("設備利用率",別紙!$B$4:$E$4,0),0)/100*8760/10^3</f>
        <v>0</v>
      </c>
      <c r="BT13" s="34">
        <f>BJ13*VLOOKUP(BT$12,別紙!$B$4:$E$10,MATCH("設備利用率",別紙!$B$4:$E$4,0),0)/100*8760/10^3</f>
        <v>10766.516544</v>
      </c>
      <c r="BU13" s="34">
        <f>SUM(BO13:BT13)</f>
        <v>228964.86410063959</v>
      </c>
      <c r="BV13" s="36"/>
      <c r="BW13" s="33" t="str">
        <f>AX13</f>
        <v>33203</v>
      </c>
      <c r="BX13" s="33" t="str">
        <f>AY13</f>
        <v>津山市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661964.92347119376</v>
      </c>
      <c r="BZ13" s="36"/>
      <c r="CA13" s="33" t="str">
        <f>AX13</f>
        <v>33203</v>
      </c>
      <c r="CB13" s="33" t="str">
        <f>AY13</f>
        <v>津山市</v>
      </c>
      <c r="CC13" s="223">
        <f>BO13/$BY13</f>
        <v>3.3770387017511991E-2</v>
      </c>
      <c r="CD13" s="223">
        <f t="shared" ref="CD13:CH28" si="1">BP13/$BY13</f>
        <v>0.28007585134088692</v>
      </c>
      <c r="CE13" s="223">
        <f t="shared" si="1"/>
        <v>0</v>
      </c>
      <c r="CF13" s="223">
        <f t="shared" si="1"/>
        <v>1.5775981520649934E-2</v>
      </c>
      <c r="CG13" s="223">
        <f t="shared" si="1"/>
        <v>0</v>
      </c>
      <c r="CH13" s="223">
        <f t="shared" si="1"/>
        <v>1.6264481941947666E-2</v>
      </c>
      <c r="CI13" s="223">
        <f>BU13/BY13</f>
        <v>0.34588670182099657</v>
      </c>
      <c r="CK13" s="18" t="str">
        <f>AX13</f>
        <v>33203</v>
      </c>
      <c r="CL13" s="18" t="str">
        <f>AY13</f>
        <v>津山市</v>
      </c>
      <c r="CM13" s="18">
        <f>VLOOKUP($CK13&amp;"_"&amp;$AZ$7,データシート1!$A:$BT,MATCH("ca_太陽光発電（10kW未満）",データシート1!$A$1:$BT$1,0),0)</f>
        <v>3683</v>
      </c>
      <c r="CN13" s="18">
        <f>VLOOKUP($CK13&amp;"_"&amp;$AZ$5,データシート1!$A:$BT,MATCH("ab_家庭",データシート1!$A$1:$BT$1,0),0)</f>
        <v>45710</v>
      </c>
      <c r="CO13" s="223">
        <f>CM13/CN13</f>
        <v>8.0573178735506457E-2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20220</v>
      </c>
      <c r="AY14" s="18" t="str">
        <f>IF(IFERROR(比較地域マスタ!$Z7,"")=0,"",IFERROR(比較地域マスタ!$Z7,""))</f>
        <v>安曇野市</v>
      </c>
      <c r="BC14" s="844" t="str">
        <f t="shared" si="0"/>
        <v>20220</v>
      </c>
      <c r="BD14" s="1031" t="str">
        <f t="shared" ref="BD14:BD60" si="2">AY14</f>
        <v>安曇野市</v>
      </c>
      <c r="BE14" s="34">
        <f>VLOOKUP($BC14&amp;"_"&amp;$AZ$7,データシート1!$A:$BT,MATCH("cb_"&amp;BE$12,データシート1!$A$1:$BT$1,0),0)</f>
        <v>26314.899999999965</v>
      </c>
      <c r="BF14" s="34">
        <f>VLOOKUP($BC14&amp;"_"&amp;$AZ$7,データシート1!$A:$BT,MATCH("cb_"&amp;BF$12,データシート1!$A$1:$BT$1,0),0)</f>
        <v>34208.100000000028</v>
      </c>
      <c r="BG14" s="34">
        <f>VLOOKUP($BC14&amp;"_"&amp;$AZ$7,データシート1!$A:$BT,MATCH("cb_"&amp;BG$12,データシート1!$A$1:$BT$1,0),0)</f>
        <v>0</v>
      </c>
      <c r="BH14" s="34">
        <f>VLOOKUP($BC14&amp;"_"&amp;$AZ$7,データシート1!$A:$BT,MATCH("cb_"&amp;BH$12,データシート1!$A$1:$BT$1,0),0)</f>
        <v>211.2</v>
      </c>
      <c r="BI14" s="34">
        <f>VLOOKUP($BC14&amp;"_"&amp;$AZ$7,データシート1!$A:$BT,MATCH("cb_"&amp;BI$12,データシート1!$A$1:$BT$1,0),0)</f>
        <v>0</v>
      </c>
      <c r="BJ14" s="34">
        <f>VLOOKUP($BC14&amp;"_"&amp;$AZ$7,データシート1!$A:$BT,MATCH("cb_"&amp;BJ$12,データシート1!$A$1:$BT$1,0),0)</f>
        <v>3981.13</v>
      </c>
      <c r="BK14" s="34">
        <f t="shared" ref="BK14:BK60" si="3">SUM(BE14:BJ14)</f>
        <v>64715.329999999987</v>
      </c>
      <c r="BL14" s="36"/>
      <c r="BM14" s="844" t="str">
        <f t="shared" ref="BM14:BM60" si="4">AX14</f>
        <v>20220</v>
      </c>
      <c r="BN14" s="1031" t="str">
        <f t="shared" ref="BN14:BN60" si="5">AY14</f>
        <v>安曇野市</v>
      </c>
      <c r="BO14" s="34">
        <f>BE14*VLOOKUP(BO$12,別紙!$B$4:$E$10,MATCH("設備利用率",別紙!$B$4:$E$4,0),0)/100*8760/10^3</f>
        <v>31581.037787999954</v>
      </c>
      <c r="BP14" s="34">
        <f>BF14*VLOOKUP(BP$12,別紙!$B$4:$E$10,MATCH("設備利用率",別紙!$B$4:$E$4,0),0)/100*8760/10^3</f>
        <v>45249.106356000026</v>
      </c>
      <c r="BQ14" s="34">
        <f>BG14*VLOOKUP(BQ$12,別紙!$B$4:$E$10,MATCH("設備利用率",別紙!$B$4:$E$4,0),0)/100*8760/10^3</f>
        <v>0</v>
      </c>
      <c r="BR14" s="34">
        <f>BH14*VLOOKUP(BR$12,別紙!$B$4:$E$10,MATCH("設備利用率",別紙!$B$4:$E$4,0),0)/100*8760/10^3</f>
        <v>1110.0672</v>
      </c>
      <c r="BS14" s="34">
        <f>BI14*VLOOKUP(BS$12,別紙!$B$4:$E$10,MATCH("設備利用率",別紙!$B$4:$E$4,0),0)/100*8760/10^3</f>
        <v>0</v>
      </c>
      <c r="BT14" s="34">
        <f>BJ14*VLOOKUP(BT$12,別紙!$B$4:$E$10,MATCH("設備利用率",別紙!$B$4:$E$4,0),0)/100*8760/10^3</f>
        <v>27899.759040000004</v>
      </c>
      <c r="BU14" s="34">
        <f t="shared" ref="BU14:BU60" si="6">SUM(BO14:BT14)</f>
        <v>105839.97038399999</v>
      </c>
      <c r="BV14" s="36"/>
      <c r="BW14" s="33" t="str">
        <f t="shared" ref="BW14:BW60" si="7">AX14</f>
        <v>20220</v>
      </c>
      <c r="BX14" s="33" t="str">
        <f t="shared" ref="BX14:BX60" si="8">AY14</f>
        <v>安曇野市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694616.27524304914</v>
      </c>
      <c r="BZ14" s="36"/>
      <c r="CA14" s="33" t="str">
        <f t="shared" ref="CA14:CA60" si="9">AX14</f>
        <v>20220</v>
      </c>
      <c r="CB14" s="33" t="str">
        <f t="shared" ref="CB14:CB60" si="10">AY14</f>
        <v>安曇野市</v>
      </c>
      <c r="CC14" s="223">
        <f t="shared" ref="CC14:CC60" si="11">BO14/$BY14</f>
        <v>4.5465444611054666E-2</v>
      </c>
      <c r="CD14" s="223">
        <f t="shared" si="1"/>
        <v>6.5142594506826343E-2</v>
      </c>
      <c r="CE14" s="223">
        <f t="shared" si="1"/>
        <v>0</v>
      </c>
      <c r="CF14" s="223">
        <f t="shared" si="1"/>
        <v>1.5981013396376047E-3</v>
      </c>
      <c r="CG14" s="223">
        <f t="shared" si="1"/>
        <v>0</v>
      </c>
      <c r="CH14" s="223">
        <f t="shared" si="1"/>
        <v>4.0165714559794563E-2</v>
      </c>
      <c r="CI14" s="223">
        <f t="shared" ref="CI14:CI60" si="12">BU14/BY14</f>
        <v>0.15237185501731318</v>
      </c>
      <c r="CK14" s="18" t="str">
        <f t="shared" ref="CK14:CK60" si="13">AX14</f>
        <v>20220</v>
      </c>
      <c r="CL14" s="18" t="str">
        <f t="shared" ref="CL14:CL60" si="14">AY14</f>
        <v>安曇野市</v>
      </c>
      <c r="CM14" s="18">
        <f>VLOOKUP($CK14&amp;"_"&amp;$AZ$7,データシート1!$A:$BT,MATCH("ca_太陽光発電（10kW未満）",データシート1!$A$1:$BT$1,0),0)</f>
        <v>5514</v>
      </c>
      <c r="CN14" s="18">
        <f>VLOOKUP($CK14&amp;"_"&amp;$AZ$5,データシート1!$A:$BT,MATCH("ab_家庭",データシート1!$A$1:$BT$1,0),0)</f>
        <v>41226</v>
      </c>
      <c r="CO14" s="223">
        <f t="shared" ref="CO14:CO60" si="15">CM14/CN14</f>
        <v>0.13375054577208559</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20205</v>
      </c>
      <c r="AY15" s="18" t="str">
        <f>IF(IFERROR(比較地域マスタ!$Z8,"")=0,"",IFERROR(比較地域マスタ!$Z8,""))</f>
        <v>飯田市</v>
      </c>
      <c r="BC15" s="844" t="str">
        <f t="shared" si="0"/>
        <v>20205</v>
      </c>
      <c r="BD15" s="1031" t="str">
        <f t="shared" si="2"/>
        <v>飯田市</v>
      </c>
      <c r="BE15" s="34">
        <f>VLOOKUP($BC15&amp;"_"&amp;$AZ$7,データシート1!$A:$BT,MATCH("cb_"&amp;BE$12,データシート1!$A$1:$BT$1,0),0)</f>
        <v>26411.099999999944</v>
      </c>
      <c r="BF15" s="34">
        <f>VLOOKUP($BC15&amp;"_"&amp;$AZ$7,データシート1!$A:$BT,MATCH("cb_"&amp;BF$12,データシート1!$A$1:$BT$1,0),0)</f>
        <v>44053.89999999998</v>
      </c>
      <c r="BG15" s="34">
        <f>VLOOKUP($BC15&amp;"_"&amp;$AZ$7,データシート1!$A:$BT,MATCH("cb_"&amp;BG$12,データシート1!$A$1:$BT$1,0),0)</f>
        <v>0</v>
      </c>
      <c r="BH15" s="34">
        <f>VLOOKUP($BC15&amp;"_"&amp;$AZ$7,データシート1!$A:$BT,MATCH("cb_"&amp;BH$12,データシート1!$A$1:$BT$1,0),0)</f>
        <v>343.5</v>
      </c>
      <c r="BI15" s="34">
        <f>VLOOKUP($BC15&amp;"_"&amp;$AZ$7,データシート1!$A:$BT,MATCH("cb_"&amp;BI$12,データシート1!$A$1:$BT$1,0),0)</f>
        <v>0</v>
      </c>
      <c r="BJ15" s="34">
        <f>VLOOKUP($BC15&amp;"_"&amp;$AZ$7,データシート1!$A:$BT,MATCH("cb_"&amp;BJ$12,データシート1!$A$1:$BT$1,0),0)</f>
        <v>1002.5</v>
      </c>
      <c r="BK15" s="34">
        <f t="shared" si="3"/>
        <v>71810.999999999927</v>
      </c>
      <c r="BL15" s="36"/>
      <c r="BM15" s="844" t="str">
        <f t="shared" si="4"/>
        <v>20205</v>
      </c>
      <c r="BN15" s="1031" t="str">
        <f t="shared" si="5"/>
        <v>飯田市</v>
      </c>
      <c r="BO15" s="34">
        <f>BE15*VLOOKUP(BO$12,別紙!$B$4:$E$10,MATCH("設備利用率",別紙!$B$4:$E$4,0),0)/100*8760/10^3</f>
        <v>31696.489331999932</v>
      </c>
      <c r="BP15" s="34">
        <f>BF15*VLOOKUP(BP$12,別紙!$B$4:$E$10,MATCH("設備利用率",別紙!$B$4:$E$4,0),0)/100*8760/10^3</f>
        <v>58272.736763999972</v>
      </c>
      <c r="BQ15" s="34">
        <f>BG15*VLOOKUP(BQ$12,別紙!$B$4:$E$10,MATCH("設備利用率",別紙!$B$4:$E$4,0),0)/100*8760/10^3</f>
        <v>0</v>
      </c>
      <c r="BR15" s="34">
        <f>BH15*VLOOKUP(BR$12,別紙!$B$4:$E$10,MATCH("設備利用率",別紙!$B$4:$E$4,0),0)/100*8760/10^3</f>
        <v>1805.4359999999999</v>
      </c>
      <c r="BS15" s="34">
        <f>BI15*VLOOKUP(BS$12,別紙!$B$4:$E$10,MATCH("設備利用率",別紙!$B$4:$E$4,0),0)/100*8760/10^3</f>
        <v>0</v>
      </c>
      <c r="BT15" s="34">
        <f>BJ15*VLOOKUP(BT$12,別紙!$B$4:$E$10,MATCH("設備利用率",別紙!$B$4:$E$4,0),0)/100*8760/10^3</f>
        <v>7025.52</v>
      </c>
      <c r="BU15" s="34">
        <f t="shared" si="6"/>
        <v>98800.182095999917</v>
      </c>
      <c r="BV15" s="36"/>
      <c r="BW15" s="33" t="str">
        <f t="shared" si="7"/>
        <v>20205</v>
      </c>
      <c r="BX15" s="33" t="str">
        <f t="shared" si="8"/>
        <v>飯田市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556720.20145703666</v>
      </c>
      <c r="BZ15" s="36"/>
      <c r="CA15" s="33" t="str">
        <f t="shared" si="9"/>
        <v>20205</v>
      </c>
      <c r="CB15" s="33" t="str">
        <f t="shared" si="10"/>
        <v>飯田市</v>
      </c>
      <c r="CC15" s="223">
        <f t="shared" si="11"/>
        <v>5.6934325805035511E-2</v>
      </c>
      <c r="CD15" s="223">
        <f t="shared" si="1"/>
        <v>0.10467149676173015</v>
      </c>
      <c r="CE15" s="223">
        <f t="shared" si="1"/>
        <v>0</v>
      </c>
      <c r="CF15" s="223">
        <f t="shared" si="1"/>
        <v>3.2429863246831174E-3</v>
      </c>
      <c r="CG15" s="223">
        <f t="shared" si="1"/>
        <v>0</v>
      </c>
      <c r="CH15" s="223">
        <f t="shared" si="1"/>
        <v>1.2619480991731491E-2</v>
      </c>
      <c r="CI15" s="223">
        <f t="shared" si="12"/>
        <v>0.17746828988318031</v>
      </c>
      <c r="CK15" s="18" t="str">
        <f t="shared" si="13"/>
        <v>20205</v>
      </c>
      <c r="CL15" s="18" t="str">
        <f t="shared" si="14"/>
        <v>飯田市</v>
      </c>
      <c r="CM15" s="18">
        <f>VLOOKUP($CK15&amp;"_"&amp;$AZ$7,データシート1!$A:$BT,MATCH("ca_太陽光発電（10kW未満）",データシート1!$A$1:$BT$1,0),0)</f>
        <v>5605</v>
      </c>
      <c r="CN15" s="18">
        <f>VLOOKUP($CK15&amp;"_"&amp;$AZ$5,データシート1!$A:$BT,MATCH("ab_家庭",データシート1!$A$1:$BT$1,0),0)</f>
        <v>40218</v>
      </c>
      <c r="CO15" s="223">
        <f t="shared" si="15"/>
        <v>0.13936545825252375</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06204</v>
      </c>
      <c r="AY16" s="18" t="str">
        <f>IF(IFERROR(比較地域マスタ!$Z9,"")=0,"",IFERROR(比較地域マスタ!$Z9,""))</f>
        <v>酒田市</v>
      </c>
      <c r="BC16" s="844" t="str">
        <f t="shared" si="0"/>
        <v>06204</v>
      </c>
      <c r="BD16" s="1031" t="str">
        <f t="shared" si="2"/>
        <v>酒田市</v>
      </c>
      <c r="BE16" s="34">
        <f>VLOOKUP($BC16&amp;"_"&amp;$AZ$7,データシート1!$A:$BT,MATCH("cb_"&amp;BE$12,データシート1!$A$1:$BT$1,0),0)</f>
        <v>7349.0999999999822</v>
      </c>
      <c r="BF16" s="34">
        <f>VLOOKUP($BC16&amp;"_"&amp;$AZ$7,データシート1!$A:$BT,MATCH("cb_"&amp;BF$12,データシート1!$A$1:$BT$1,0),0)</f>
        <v>36064.100000000006</v>
      </c>
      <c r="BG16" s="34">
        <f>VLOOKUP($BC16&amp;"_"&amp;$AZ$7,データシート1!$A:$BT,MATCH("cb_"&amp;BG$12,データシート1!$A$1:$BT$1,0),0)</f>
        <v>46089.5</v>
      </c>
      <c r="BH16" s="34">
        <f>VLOOKUP($BC16&amp;"_"&amp;$AZ$7,データシート1!$A:$BT,MATCH("cb_"&amp;BH$12,データシート1!$A$1:$BT$1,0),0)</f>
        <v>610</v>
      </c>
      <c r="BI16" s="34">
        <f>VLOOKUP($BC16&amp;"_"&amp;$AZ$7,データシート1!$A:$BT,MATCH("cb_"&amp;BI$12,データシート1!$A$1:$BT$1,0),0)</f>
        <v>0</v>
      </c>
      <c r="BJ16" s="34">
        <f>VLOOKUP($BC16&amp;"_"&amp;$AZ$7,データシート1!$A:$BT,MATCH("cb_"&amp;BJ$12,データシート1!$A$1:$BT$1,0),0)</f>
        <v>50363.9</v>
      </c>
      <c r="BK16" s="34">
        <f t="shared" si="3"/>
        <v>140476.59999999998</v>
      </c>
      <c r="BL16" s="36"/>
      <c r="BM16" s="844" t="str">
        <f t="shared" si="4"/>
        <v>06204</v>
      </c>
      <c r="BN16" s="1031" t="str">
        <f t="shared" si="5"/>
        <v>酒田市</v>
      </c>
      <c r="BO16" s="34">
        <f>BE16*VLOOKUP(BO$12,別紙!$B$4:$E$10,MATCH("設備利用率",別紙!$B$4:$E$4,0),0)/100*8760/10^3</f>
        <v>8819.8018919999777</v>
      </c>
      <c r="BP16" s="34">
        <f>BF16*VLOOKUP(BP$12,別紙!$B$4:$E$10,MATCH("設備利用率",別紙!$B$4:$E$4,0),0)/100*8760/10^3</f>
        <v>47704.148915999998</v>
      </c>
      <c r="BQ16" s="34">
        <f>BG16*VLOOKUP(BQ$12,別紙!$B$4:$E$10,MATCH("設備利用率",別紙!$B$4:$E$4,0),0)/100*8760/10^3</f>
        <v>100128.51696000001</v>
      </c>
      <c r="BR16" s="34">
        <f>BH16*VLOOKUP(BR$12,別紙!$B$4:$E$10,MATCH("設備利用率",別紙!$B$4:$E$4,0),0)/100*8760/10^3</f>
        <v>3206.16</v>
      </c>
      <c r="BS16" s="34">
        <f>BI16*VLOOKUP(BS$12,別紙!$B$4:$E$10,MATCH("設備利用率",別紙!$B$4:$E$4,0),0)/100*8760/10^3</f>
        <v>0</v>
      </c>
      <c r="BT16" s="34">
        <f>BJ16*VLOOKUP(BT$12,別紙!$B$4:$E$10,MATCH("設備利用率",別紙!$B$4:$E$4,0),0)/100*8760/10^3</f>
        <v>352950.21120000002</v>
      </c>
      <c r="BU16" s="34">
        <f t="shared" si="6"/>
        <v>512808.83896800003</v>
      </c>
      <c r="BV16" s="36"/>
      <c r="BW16" s="33" t="str">
        <f t="shared" si="7"/>
        <v>06204</v>
      </c>
      <c r="BX16" s="33" t="str">
        <f t="shared" si="8"/>
        <v>酒田市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717695.51288952329</v>
      </c>
      <c r="BZ16" s="36"/>
      <c r="CA16" s="33" t="str">
        <f t="shared" si="9"/>
        <v>06204</v>
      </c>
      <c r="CB16" s="33" t="str">
        <f t="shared" si="10"/>
        <v>酒田市</v>
      </c>
      <c r="CC16" s="223">
        <f t="shared" si="11"/>
        <v>1.2289058150148463E-2</v>
      </c>
      <c r="CD16" s="223">
        <f t="shared" si="1"/>
        <v>6.6468506573125558E-2</v>
      </c>
      <c r="CE16" s="223">
        <f t="shared" si="1"/>
        <v>0.13951392360929118</v>
      </c>
      <c r="CF16" s="223">
        <f t="shared" si="1"/>
        <v>4.4672983771232412E-3</v>
      </c>
      <c r="CG16" s="223">
        <f t="shared" si="1"/>
        <v>0</v>
      </c>
      <c r="CH16" s="223">
        <f t="shared" si="1"/>
        <v>0.49178266390294478</v>
      </c>
      <c r="CI16" s="223">
        <f t="shared" si="12"/>
        <v>0.71452145061263328</v>
      </c>
      <c r="CK16" s="18" t="str">
        <f t="shared" si="13"/>
        <v>06204</v>
      </c>
      <c r="CL16" s="18" t="str">
        <f t="shared" si="14"/>
        <v>酒田市</v>
      </c>
      <c r="CM16" s="18">
        <f>VLOOKUP($CK16&amp;"_"&amp;$AZ$7,データシート1!$A:$BT,MATCH("ca_太陽光発電（10kW未満）",データシート1!$A$1:$BT$1,0),0)</f>
        <v>1538</v>
      </c>
      <c r="CN16" s="18">
        <f>VLOOKUP($CK16&amp;"_"&amp;$AZ$5,データシート1!$A:$BT,MATCH("ab_家庭",データシート1!$A$1:$BT$1,0),0)</f>
        <v>42659</v>
      </c>
      <c r="CO16" s="223">
        <f t="shared" si="15"/>
        <v>3.6053353336927732E-2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22209</v>
      </c>
      <c r="AY17" s="18" t="str">
        <f>IF(IFERROR(比較地域マスタ!$Z10,"")=0,"",IFERROR(比較地域マスタ!$Z10,""))</f>
        <v>島田市</v>
      </c>
      <c r="BC17" s="844" t="str">
        <f t="shared" si="0"/>
        <v>22209</v>
      </c>
      <c r="BD17" s="1031" t="str">
        <f t="shared" si="2"/>
        <v>島田市</v>
      </c>
      <c r="BE17" s="34">
        <f>VLOOKUP($BC17&amp;"_"&amp;$AZ$7,データシート1!$A:$BT,MATCH("cb_"&amp;BE$12,データシート1!$A$1:$BT$1,0),0)</f>
        <v>23211.299999999886</v>
      </c>
      <c r="BF17" s="34">
        <f>VLOOKUP($BC17&amp;"_"&amp;$AZ$7,データシート1!$A:$BT,MATCH("cb_"&amp;BF$12,データシート1!$A$1:$BT$1,0),0)</f>
        <v>35199.500000000036</v>
      </c>
      <c r="BG17" s="34">
        <f>VLOOKUP($BC17&amp;"_"&amp;$AZ$7,データシート1!$A:$BT,MATCH("cb_"&amp;BG$12,データシート1!$A$1:$BT$1,0),0)</f>
        <v>0</v>
      </c>
      <c r="BH17" s="34">
        <f>VLOOKUP($BC17&amp;"_"&amp;$AZ$7,データシート1!$A:$BT,MATCH("cb_"&amp;BH$12,データシート1!$A$1:$BT$1,0),0)</f>
        <v>7257.9</v>
      </c>
      <c r="BI17" s="34">
        <f>VLOOKUP($BC17&amp;"_"&amp;$AZ$7,データシート1!$A:$BT,MATCH("cb_"&amp;BI$12,データシート1!$A$1:$BT$1,0),0)</f>
        <v>0</v>
      </c>
      <c r="BJ17" s="34">
        <f>VLOOKUP($BC17&amp;"_"&amp;$AZ$7,データシート1!$A:$BT,MATCH("cb_"&amp;BJ$12,データシート1!$A$1:$BT$1,0),0)</f>
        <v>855.7</v>
      </c>
      <c r="BK17" s="34">
        <f t="shared" si="3"/>
        <v>66524.399999999921</v>
      </c>
      <c r="BL17" s="36"/>
      <c r="BM17" s="844" t="str">
        <f t="shared" si="4"/>
        <v>22209</v>
      </c>
      <c r="BN17" s="1031" t="str">
        <f t="shared" si="5"/>
        <v>島田市</v>
      </c>
      <c r="BO17" s="34">
        <f>BE17*VLOOKUP(BO$12,別紙!$B$4:$E$10,MATCH("設備利用率",別紙!$B$4:$E$4,0),0)/100*8760/10^3</f>
        <v>27856.34535599986</v>
      </c>
      <c r="BP17" s="34">
        <f>BF17*VLOOKUP(BP$12,別紙!$B$4:$E$10,MATCH("設備利用率",別紙!$B$4:$E$4,0),0)/100*8760/10^3</f>
        <v>46560.490620000048</v>
      </c>
      <c r="BQ17" s="34">
        <f>BG17*VLOOKUP(BQ$12,別紙!$B$4:$E$10,MATCH("設備利用率",別紙!$B$4:$E$4,0),0)/100*8760/10^3</f>
        <v>0</v>
      </c>
      <c r="BR17" s="34">
        <f>BH17*VLOOKUP(BR$12,別紙!$B$4:$E$10,MATCH("設備利用率",別紙!$B$4:$E$4,0),0)/100*8760/10^3</f>
        <v>38147.522400000002</v>
      </c>
      <c r="BS17" s="34">
        <f>BI17*VLOOKUP(BS$12,別紙!$B$4:$E$10,MATCH("設備利用率",別紙!$B$4:$E$4,0),0)/100*8760/10^3</f>
        <v>0</v>
      </c>
      <c r="BT17" s="34">
        <f>BJ17*VLOOKUP(BT$12,別紙!$B$4:$E$10,MATCH("設備利用率",別紙!$B$4:$E$4,0),0)/100*8760/10^3</f>
        <v>5996.7455999999993</v>
      </c>
      <c r="BU17" s="34">
        <f t="shared" si="6"/>
        <v>118561.10397599991</v>
      </c>
      <c r="BV17" s="36"/>
      <c r="BW17" s="33" t="str">
        <f t="shared" si="7"/>
        <v>22209</v>
      </c>
      <c r="BX17" s="33" t="str">
        <f t="shared" si="8"/>
        <v>島田市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573708.0865604101</v>
      </c>
      <c r="BZ17" s="36"/>
      <c r="CA17" s="33" t="str">
        <f t="shared" si="9"/>
        <v>22209</v>
      </c>
      <c r="CB17" s="33" t="str">
        <f t="shared" si="10"/>
        <v>島田市</v>
      </c>
      <c r="CC17" s="223">
        <f t="shared" si="11"/>
        <v>4.8554911475989199E-2</v>
      </c>
      <c r="CD17" s="223">
        <f t="shared" si="1"/>
        <v>8.1157110577170399E-2</v>
      </c>
      <c r="CE17" s="223">
        <f t="shared" si="1"/>
        <v>0</v>
      </c>
      <c r="CF17" s="223">
        <f t="shared" si="1"/>
        <v>6.6492913894082198E-2</v>
      </c>
      <c r="CG17" s="223">
        <f t="shared" si="1"/>
        <v>0</v>
      </c>
      <c r="CH17" s="223">
        <f t="shared" si="1"/>
        <v>1.045260776425984E-2</v>
      </c>
      <c r="CI17" s="223">
        <f t="shared" si="12"/>
        <v>0.20665754371150163</v>
      </c>
      <c r="CK17" s="18" t="str">
        <f t="shared" si="13"/>
        <v>22209</v>
      </c>
      <c r="CL17" s="18" t="str">
        <f t="shared" si="14"/>
        <v>島田市</v>
      </c>
      <c r="CM17" s="18">
        <f>VLOOKUP($CK17&amp;"_"&amp;$AZ$7,データシート1!$A:$BT,MATCH("ca_太陽光発電（10kW未満）",データシート1!$A$1:$BT$1,0),0)</f>
        <v>4972</v>
      </c>
      <c r="CN17" s="18">
        <f>VLOOKUP($CK17&amp;"_"&amp;$AZ$5,データシート1!$A:$BT,MATCH("ab_家庭",データシート1!$A$1:$BT$1,0),0)</f>
        <v>39143</v>
      </c>
      <c r="CO17" s="223">
        <f t="shared" si="15"/>
        <v>0.12702143422834222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28206</v>
      </c>
      <c r="AY18" s="18" t="str">
        <f>IF(IFERROR(比較地域マスタ!$Z11,"")=0,"",IFERROR(比較地域マスタ!$Z11,""))</f>
        <v>芦屋市</v>
      </c>
      <c r="BC18" s="844" t="str">
        <f t="shared" si="0"/>
        <v>28206</v>
      </c>
      <c r="BD18" s="1031" t="str">
        <f t="shared" si="2"/>
        <v>芦屋市</v>
      </c>
      <c r="BE18" s="34">
        <f>VLOOKUP($BC18&amp;"_"&amp;$AZ$7,データシート1!$A:$BT,MATCH("cb_"&amp;BE$12,データシート1!$A$1:$BT$1,0),0)</f>
        <v>7302.1000000000231</v>
      </c>
      <c r="BF18" s="34">
        <f>VLOOKUP($BC18&amp;"_"&amp;$AZ$7,データシート1!$A:$BT,MATCH("cb_"&amp;BF$12,データシート1!$A$1:$BT$1,0),0)</f>
        <v>1269.7</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8571.8000000000229</v>
      </c>
      <c r="BL18" s="36"/>
      <c r="BM18" s="844" t="str">
        <f t="shared" si="4"/>
        <v>28206</v>
      </c>
      <c r="BN18" s="1031" t="str">
        <f t="shared" si="5"/>
        <v>芦屋市</v>
      </c>
      <c r="BO18" s="34">
        <f>BE18*VLOOKUP(BO$12,別紙!$B$4:$E$10,MATCH("設備利用率",別紙!$B$4:$E$4,0),0)/100*8760/10^3</f>
        <v>8763.3962520000259</v>
      </c>
      <c r="BP18" s="34">
        <f>BF18*VLOOKUP(BP$12,別紙!$B$4:$E$10,MATCH("設備利用率",別紙!$B$4:$E$4,0),0)/100*8760/10^3</f>
        <v>1679.5083720000002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10442.904624000026</v>
      </c>
      <c r="BV18" s="36"/>
      <c r="BW18" s="33" t="str">
        <f t="shared" si="7"/>
        <v>28206</v>
      </c>
      <c r="BX18" s="33" t="str">
        <f t="shared" si="8"/>
        <v>芦屋市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357432.65044554789</v>
      </c>
      <c r="BZ18" s="36"/>
      <c r="CA18" s="33" t="str">
        <f t="shared" si="9"/>
        <v>28206</v>
      </c>
      <c r="CB18" s="33" t="str">
        <f t="shared" si="10"/>
        <v>芦屋市</v>
      </c>
      <c r="CC18" s="223">
        <f t="shared" si="11"/>
        <v>2.4517615391532514E-2</v>
      </c>
      <c r="CD18" s="223">
        <f t="shared" si="1"/>
        <v>4.6988107267381838E-3</v>
      </c>
      <c r="CE18" s="223">
        <f t="shared" si="1"/>
        <v>0</v>
      </c>
      <c r="CF18" s="223">
        <f t="shared" si="1"/>
        <v>0</v>
      </c>
      <c r="CG18" s="223">
        <f t="shared" si="1"/>
        <v>0</v>
      </c>
      <c r="CH18" s="223">
        <f t="shared" si="1"/>
        <v>0</v>
      </c>
      <c r="CI18" s="223">
        <f t="shared" si="12"/>
        <v>2.9216426118270699E-2</v>
      </c>
      <c r="CK18" s="18" t="str">
        <f t="shared" si="13"/>
        <v>28206</v>
      </c>
      <c r="CL18" s="18" t="str">
        <f t="shared" si="14"/>
        <v>芦屋市</v>
      </c>
      <c r="CM18" s="18">
        <f>VLOOKUP($CK18&amp;"_"&amp;$AZ$7,データシート1!$A:$BT,MATCH("ca_太陽光発電（10kW未満）",データシート1!$A$1:$BT$1,0),0)</f>
        <v>1730</v>
      </c>
      <c r="CN18" s="18">
        <f>VLOOKUP($CK18&amp;"_"&amp;$AZ$5,データシート1!$A:$BT,MATCH("ab_家庭",データシート1!$A$1:$BT$1,0),0)</f>
        <v>45500</v>
      </c>
      <c r="CO18" s="223">
        <f t="shared" si="15"/>
        <v>3.8021978021978022E-2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08232</v>
      </c>
      <c r="AY19" s="18" t="str">
        <f>IF(IFERROR(比較地域マスタ!$Z12,"")=0,"",IFERROR(比較地域マスタ!$Z12,""))</f>
        <v>神栖市</v>
      </c>
      <c r="BC19" s="844" t="str">
        <f t="shared" si="0"/>
        <v>08232</v>
      </c>
      <c r="BD19" s="1031" t="str">
        <f t="shared" si="2"/>
        <v>神栖市</v>
      </c>
      <c r="BE19" s="34">
        <f>VLOOKUP($BC19&amp;"_"&amp;$AZ$7,データシート1!$A:$BT,MATCH("cb_"&amp;BE$12,データシート1!$A$1:$BT$1,0),0)</f>
        <v>21104.699999999862</v>
      </c>
      <c r="BF19" s="34">
        <f>VLOOKUP($BC19&amp;"_"&amp;$AZ$7,データシート1!$A:$BT,MATCH("cb_"&amp;BF$12,データシート1!$A$1:$BT$1,0),0)</f>
        <v>186339.60000000027</v>
      </c>
      <c r="BG19" s="34">
        <f>VLOOKUP($BC19&amp;"_"&amp;$AZ$7,データシート1!$A:$BT,MATCH("cb_"&amp;BG$12,データシート1!$A$1:$BT$1,0),0)</f>
        <v>74569.2</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220448.054</v>
      </c>
      <c r="BK19" s="34">
        <f t="shared" si="3"/>
        <v>502461.55400000012</v>
      </c>
      <c r="BL19" s="36"/>
      <c r="BM19" s="844" t="str">
        <f t="shared" si="4"/>
        <v>08232</v>
      </c>
      <c r="BN19" s="1031" t="str">
        <f t="shared" si="5"/>
        <v>神栖市</v>
      </c>
      <c r="BO19" s="34">
        <f>BE19*VLOOKUP(BO$12,別紙!$B$4:$E$10,MATCH("設備利用率",別紙!$B$4:$E$4,0),0)/100*8760/10^3</f>
        <v>25328.172563999833</v>
      </c>
      <c r="BP19" s="34">
        <f>BF19*VLOOKUP(BP$12,別紙!$B$4:$E$10,MATCH("設備利用率",別紙!$B$4:$E$4,0),0)/100*8760/10^3</f>
        <v>246482.56929600035</v>
      </c>
      <c r="BQ19" s="34">
        <f>BG19*VLOOKUP(BQ$12,別紙!$B$4:$E$10,MATCH("設備利用率",別紙!$B$4:$E$4,0),0)/100*8760/10^3</f>
        <v>162000.09561600001</v>
      </c>
      <c r="BR19" s="34">
        <f>BH19*VLOOKUP(BR$12,別紙!$B$4:$E$10,MATCH("設備利用率",別紙!$B$4:$E$4,0),0)/100*8760/10^3</f>
        <v>0</v>
      </c>
      <c r="BS19" s="34">
        <f>BI19*VLOOKUP(BS$12,別紙!$B$4:$E$10,MATCH("設備利用率",別紙!$B$4:$E$4,0),0)/100*8760/10^3</f>
        <v>0</v>
      </c>
      <c r="BT19" s="34">
        <f>BJ19*VLOOKUP(BT$12,別紙!$B$4:$E$10,MATCH("設備利用率",別紙!$B$4:$E$4,0),0)/100*8760/10^3</f>
        <v>1544899.9624320001</v>
      </c>
      <c r="BU19" s="34">
        <f t="shared" si="6"/>
        <v>1978710.7999080003</v>
      </c>
      <c r="BV19" s="36"/>
      <c r="BW19" s="33" t="str">
        <f t="shared" si="7"/>
        <v>08232</v>
      </c>
      <c r="BX19" s="33" t="str">
        <f t="shared" si="8"/>
        <v>神栖市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2265137.9012112017</v>
      </c>
      <c r="BZ19" s="36"/>
      <c r="CA19" s="33" t="str">
        <f t="shared" si="9"/>
        <v>08232</v>
      </c>
      <c r="CB19" s="33" t="str">
        <f t="shared" si="10"/>
        <v>神栖市</v>
      </c>
      <c r="CC19" s="223">
        <f t="shared" si="11"/>
        <v>1.1181735359448313E-2</v>
      </c>
      <c r="CD19" s="223">
        <f t="shared" si="1"/>
        <v>0.10881570131522791</v>
      </c>
      <c r="CE19" s="223">
        <f t="shared" si="1"/>
        <v>7.1518866700952838E-2</v>
      </c>
      <c r="CF19" s="223">
        <f t="shared" si="1"/>
        <v>0</v>
      </c>
      <c r="CG19" s="223">
        <f t="shared" si="1"/>
        <v>0</v>
      </c>
      <c r="CH19" s="223">
        <f t="shared" si="1"/>
        <v>0.68203351398867151</v>
      </c>
      <c r="CI19" s="223">
        <f t="shared" si="12"/>
        <v>0.8735498173643006</v>
      </c>
      <c r="CK19" s="18" t="str">
        <f t="shared" si="13"/>
        <v>08232</v>
      </c>
      <c r="CL19" s="18" t="str">
        <f t="shared" si="14"/>
        <v>神栖市</v>
      </c>
      <c r="CM19" s="18">
        <f>VLOOKUP($CK19&amp;"_"&amp;$AZ$7,データシート1!$A:$BT,MATCH("ca_太陽光発電（10kW未満）",データシート1!$A$1:$BT$1,0),0)</f>
        <v>4280</v>
      </c>
      <c r="CN19" s="18">
        <f>VLOOKUP($CK19&amp;"_"&amp;$AZ$5,データシート1!$A:$BT,MATCH("ab_家庭",データシート1!$A$1:$BT$1,0),0)</f>
        <v>43503</v>
      </c>
      <c r="CO19" s="223">
        <f t="shared" si="15"/>
        <v>9.8384019492908537E-2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23230</v>
      </c>
      <c r="AY20" s="18" t="str">
        <f>IF(IFERROR(比較地域マスタ!$Z13,"")=0,"",IFERROR(比較地域マスタ!$Z13,""))</f>
        <v>日進市</v>
      </c>
      <c r="BC20" s="844" t="str">
        <f t="shared" si="0"/>
        <v>23230</v>
      </c>
      <c r="BD20" s="1031" t="str">
        <f t="shared" si="2"/>
        <v>日進市</v>
      </c>
      <c r="BE20" s="34">
        <f>VLOOKUP($BC20&amp;"_"&amp;$AZ$7,データシート1!$A:$BT,MATCH("cb_"&amp;BE$12,データシート1!$A$1:$BT$1,0),0)</f>
        <v>19304.899999999943</v>
      </c>
      <c r="BF20" s="34">
        <f>VLOOKUP($BC20&amp;"_"&amp;$AZ$7,データシート1!$A:$BT,MATCH("cb_"&amp;BF$12,データシート1!$A$1:$BT$1,0),0)</f>
        <v>10946.900000000003</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30251.799999999945</v>
      </c>
      <c r="BL20" s="36"/>
      <c r="BM20" s="844" t="str">
        <f t="shared" si="4"/>
        <v>23230</v>
      </c>
      <c r="BN20" s="1031" t="str">
        <f t="shared" si="5"/>
        <v>日進市</v>
      </c>
      <c r="BO20" s="34">
        <f>BE20*VLOOKUP(BO$12,別紙!$B$4:$E$10,MATCH("設備利用率",別紙!$B$4:$E$4,0),0)/100*8760/10^3</f>
        <v>23168.19658799993</v>
      </c>
      <c r="BP20" s="34">
        <f>BF20*VLOOKUP(BP$12,別紙!$B$4:$E$10,MATCH("設備利用率",別紙!$B$4:$E$4,0),0)/100*8760/10^3</f>
        <v>14480.121444000002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37648.31803199993</v>
      </c>
      <c r="BV20" s="36"/>
      <c r="BW20" s="33" t="str">
        <f t="shared" si="7"/>
        <v>23230</v>
      </c>
      <c r="BX20" s="33" t="str">
        <f t="shared" si="8"/>
        <v>日進市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377094.46471446595</v>
      </c>
      <c r="BZ20" s="36"/>
      <c r="CA20" s="33" t="str">
        <f t="shared" si="9"/>
        <v>23230</v>
      </c>
      <c r="CB20" s="33" t="str">
        <f t="shared" si="10"/>
        <v>日進市</v>
      </c>
      <c r="CC20" s="223">
        <f t="shared" si="11"/>
        <v>6.1438707687058662E-2</v>
      </c>
      <c r="CD20" s="223">
        <f t="shared" si="1"/>
        <v>3.8399188529495594E-2</v>
      </c>
      <c r="CE20" s="223">
        <f t="shared" si="1"/>
        <v>0</v>
      </c>
      <c r="CF20" s="223">
        <f t="shared" si="1"/>
        <v>0</v>
      </c>
      <c r="CG20" s="223">
        <f t="shared" si="1"/>
        <v>0</v>
      </c>
      <c r="CH20" s="223">
        <f t="shared" si="1"/>
        <v>0</v>
      </c>
      <c r="CI20" s="223">
        <f t="shared" si="12"/>
        <v>9.9837896216554242E-2</v>
      </c>
      <c r="CK20" s="18" t="str">
        <f t="shared" si="13"/>
        <v>23230</v>
      </c>
      <c r="CL20" s="18" t="str">
        <f t="shared" si="14"/>
        <v>日進市</v>
      </c>
      <c r="CM20" s="18">
        <f>VLOOKUP($CK20&amp;"_"&amp;$AZ$7,データシート1!$A:$BT,MATCH("ca_太陽光発電（10kW未満）",データシート1!$A$1:$BT$1,0),0)</f>
        <v>4214</v>
      </c>
      <c r="CN20" s="18">
        <f>VLOOKUP($CK20&amp;"_"&amp;$AZ$5,データシート1!$A:$BT,MATCH("ab_家庭",データシート1!$A$1:$BT$1,0),0)</f>
        <v>39221</v>
      </c>
      <c r="CO20" s="223">
        <f t="shared" si="15"/>
        <v>0.10744244154917008</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09205</v>
      </c>
      <c r="AY21" s="18" t="str">
        <f>IF(IFERROR(比較地域マスタ!$Z14,"")=0,"",IFERROR(比較地域マスタ!$Z14,""))</f>
        <v>鹿沼市</v>
      </c>
      <c r="BC21" s="844" t="str">
        <f t="shared" si="0"/>
        <v>09205</v>
      </c>
      <c r="BD21" s="1031" t="str">
        <f t="shared" si="2"/>
        <v>鹿沼市</v>
      </c>
      <c r="BE21" s="34">
        <f>VLOOKUP($BC21&amp;"_"&amp;$AZ$7,データシート1!$A:$BT,MATCH("cb_"&amp;BE$12,データシート1!$A$1:$BT$1,0),0)</f>
        <v>18002.199999999913</v>
      </c>
      <c r="BF21" s="34">
        <f>VLOOKUP($BC21&amp;"_"&amp;$AZ$7,データシート1!$A:$BT,MATCH("cb_"&amp;BF$12,データシート1!$A$1:$BT$1,0),0)</f>
        <v>106698.29999999976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250</v>
      </c>
      <c r="BK21" s="34">
        <f t="shared" si="3"/>
        <v>124950.49999999967</v>
      </c>
      <c r="BL21" s="36"/>
      <c r="BM21" s="844" t="str">
        <f t="shared" si="4"/>
        <v>09205</v>
      </c>
      <c r="BN21" s="1031" t="str">
        <f t="shared" si="5"/>
        <v>鹿沼市</v>
      </c>
      <c r="BO21" s="34">
        <f>BE21*VLOOKUP(BO$12,別紙!$B$4:$E$10,MATCH("設備利用率",別紙!$B$4:$E$4,0),0)/100*8760/10^3</f>
        <v>21604.800263999896</v>
      </c>
      <c r="BP21" s="34">
        <f>BF21*VLOOKUP(BP$12,別紙!$B$4:$E$10,MATCH("設備利用率",別紙!$B$4:$E$4,0),0)/100*8760/10^3</f>
        <v>141136.24330799968</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1752</v>
      </c>
      <c r="BU21" s="34">
        <f t="shared" si="6"/>
        <v>164493.04357199959</v>
      </c>
      <c r="BV21" s="36"/>
      <c r="BW21" s="33" t="str">
        <f t="shared" si="7"/>
        <v>09205</v>
      </c>
      <c r="BX21" s="33" t="str">
        <f t="shared" si="8"/>
        <v>鹿沼市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737225.41349810327</v>
      </c>
      <c r="BZ21" s="36"/>
      <c r="CA21" s="33" t="str">
        <f t="shared" si="9"/>
        <v>09205</v>
      </c>
      <c r="CB21" s="33" t="str">
        <f t="shared" si="10"/>
        <v>鹿沼市</v>
      </c>
      <c r="CC21" s="223">
        <f t="shared" si="11"/>
        <v>2.9305555490126197E-2</v>
      </c>
      <c r="CD21" s="223">
        <f t="shared" si="1"/>
        <v>0.19144245535203977</v>
      </c>
      <c r="CE21" s="223">
        <f t="shared" si="1"/>
        <v>0</v>
      </c>
      <c r="CF21" s="223">
        <f t="shared" si="1"/>
        <v>0</v>
      </c>
      <c r="CG21" s="223">
        <f t="shared" si="1"/>
        <v>0</v>
      </c>
      <c r="CH21" s="223">
        <f t="shared" si="1"/>
        <v>2.3764780322572364E-3</v>
      </c>
      <c r="CI21" s="223">
        <f t="shared" si="12"/>
        <v>0.22312448887442321</v>
      </c>
      <c r="CK21" s="18" t="str">
        <f t="shared" si="13"/>
        <v>09205</v>
      </c>
      <c r="CL21" s="18" t="str">
        <f t="shared" si="14"/>
        <v>鹿沼市</v>
      </c>
      <c r="CM21" s="18">
        <f>VLOOKUP($CK21&amp;"_"&amp;$AZ$7,データシート1!$A:$BT,MATCH("ca_太陽光発電（10kW未満）",データシート1!$A$1:$BT$1,0),0)</f>
        <v>3731</v>
      </c>
      <c r="CN21" s="18">
        <f>VLOOKUP($CK21&amp;"_"&amp;$AZ$5,データシート1!$A:$BT,MATCH("ab_家庭",データシート1!$A$1:$BT$1,0),0)</f>
        <v>40388</v>
      </c>
      <c r="CO21" s="223">
        <f t="shared" si="15"/>
        <v>9.2378924432999901E-2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13225</v>
      </c>
      <c r="AY22" s="18" t="str">
        <f>IF(IFERROR(比較地域マスタ!$Z15,"")=0,"",IFERROR(比較地域マスタ!$Z15,""))</f>
        <v>稲城市</v>
      </c>
      <c r="BC22" s="844" t="str">
        <f t="shared" si="0"/>
        <v>13225</v>
      </c>
      <c r="BD22" s="1031" t="str">
        <f t="shared" si="2"/>
        <v>稲城市</v>
      </c>
      <c r="BE22" s="34">
        <f>VLOOKUP($BC22&amp;"_"&amp;$AZ$7,データシート1!$A:$BT,MATCH("cb_"&amp;BE$12,データシート1!$A$1:$BT$1,0),0)</f>
        <v>6122.7</v>
      </c>
      <c r="BF22" s="34">
        <f>VLOOKUP($BC22&amp;"_"&amp;$AZ$7,データシート1!$A:$BT,MATCH("cb_"&amp;BF$12,データシート1!$A$1:$BT$1,0),0)</f>
        <v>1728.7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3180</v>
      </c>
      <c r="BK22" s="34">
        <f t="shared" si="3"/>
        <v>11031.4</v>
      </c>
      <c r="BL22" s="36"/>
      <c r="BM22" s="844" t="str">
        <f t="shared" si="4"/>
        <v>13225</v>
      </c>
      <c r="BN22" s="1031" t="str">
        <f t="shared" si="5"/>
        <v>稲城市</v>
      </c>
      <c r="BO22" s="34">
        <f>BE22*VLOOKUP(BO$12,別紙!$B$4:$E$10,MATCH("設備利用率",別紙!$B$4:$E$4,0),0)/100*8760/10^3</f>
        <v>7347.9747239999988</v>
      </c>
      <c r="BP22" s="34">
        <f>BF22*VLOOKUP(BP$12,別紙!$B$4:$E$10,MATCH("設備利用率",別紙!$B$4:$E$4,0),0)/100*8760/10^3</f>
        <v>2286.6552120000001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22285.439999999999</v>
      </c>
      <c r="BU22" s="34">
        <f t="shared" si="6"/>
        <v>31920.069936</v>
      </c>
      <c r="BV22" s="36"/>
      <c r="BW22" s="33" t="str">
        <f t="shared" si="7"/>
        <v>13225</v>
      </c>
      <c r="BX22" s="33" t="str">
        <f t="shared" si="8"/>
        <v>稲城市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309425.59107890842</v>
      </c>
      <c r="BZ22" s="36"/>
      <c r="CA22" s="33" t="str">
        <f t="shared" si="9"/>
        <v>13225</v>
      </c>
      <c r="CB22" s="33" t="str">
        <f t="shared" si="10"/>
        <v>稲城市</v>
      </c>
      <c r="CC22" s="223">
        <f t="shared" si="11"/>
        <v>2.3747146118002081E-2</v>
      </c>
      <c r="CD22" s="223">
        <f t="shared" si="1"/>
        <v>7.390000303552355E-3</v>
      </c>
      <c r="CE22" s="223">
        <f t="shared" si="1"/>
        <v>0</v>
      </c>
      <c r="CF22" s="223">
        <f t="shared" si="1"/>
        <v>0</v>
      </c>
      <c r="CG22" s="223">
        <f t="shared" si="1"/>
        <v>0</v>
      </c>
      <c r="CH22" s="223">
        <f t="shared" si="1"/>
        <v>7.2021967938381865E-2</v>
      </c>
      <c r="CI22" s="223">
        <f t="shared" si="12"/>
        <v>0.1031591143599363</v>
      </c>
      <c r="CK22" s="18" t="str">
        <f t="shared" si="13"/>
        <v>13225</v>
      </c>
      <c r="CL22" s="18" t="str">
        <f t="shared" si="14"/>
        <v>稲城市</v>
      </c>
      <c r="CM22" s="18">
        <f>VLOOKUP($CK22&amp;"_"&amp;$AZ$7,データシート1!$A:$BT,MATCH("ca_太陽光発電（10kW未満）",データシート1!$A$1:$BT$1,0),0)</f>
        <v>1475</v>
      </c>
      <c r="CN22" s="18">
        <f>VLOOKUP($CK22&amp;"_"&amp;$AZ$5,データシート1!$A:$BT,MATCH("ab_家庭",データシート1!$A$1:$BT$1,0),0)</f>
        <v>42397</v>
      </c>
      <c r="CO22" s="223">
        <f t="shared" si="15"/>
        <v>3.479019741962875E-2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11234</v>
      </c>
      <c r="AY23" s="18" t="str">
        <f>IF(IFERROR(比較地域マスタ!$Z16,"")=0,"",IFERROR(比較地域マスタ!$Z16,""))</f>
        <v>八潮市</v>
      </c>
      <c r="BC23" s="844" t="str">
        <f t="shared" si="0"/>
        <v>11234</v>
      </c>
      <c r="BD23" s="1031" t="str">
        <f t="shared" si="2"/>
        <v>八潮市</v>
      </c>
      <c r="BE23" s="34">
        <f>VLOOKUP($BC23&amp;"_"&amp;$AZ$7,データシート1!$A:$BT,MATCH("cb_"&amp;BE$12,データシート1!$A$1:$BT$1,0),0)</f>
        <v>9546.9999999999836</v>
      </c>
      <c r="BF23" s="34">
        <f>VLOOKUP($BC23&amp;"_"&amp;$AZ$7,データシート1!$A:$BT,MATCH("cb_"&amp;BF$12,データシート1!$A$1:$BT$1,0),0)</f>
        <v>7504.699999999998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17051.699999999983</v>
      </c>
      <c r="BL23" s="36"/>
      <c r="BM23" s="844" t="str">
        <f t="shared" si="4"/>
        <v>11234</v>
      </c>
      <c r="BN23" s="1031" t="str">
        <f t="shared" si="5"/>
        <v>八潮市</v>
      </c>
      <c r="BO23" s="34">
        <f>BE23*VLOOKUP(BO$12,別紙!$B$4:$E$10,MATCH("設備利用率",別紙!$B$4:$E$4,0),0)/100*8760/10^3</f>
        <v>11457.54563999998</v>
      </c>
      <c r="BP23" s="34">
        <f>BF23*VLOOKUP(BP$12,別紙!$B$4:$E$10,MATCH("設備利用率",別紙!$B$4:$E$4,0),0)/100*8760/10^3</f>
        <v>9926.9169719999973</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21384.462611999978</v>
      </c>
      <c r="BV23" s="36"/>
      <c r="BW23" s="33" t="str">
        <f t="shared" si="7"/>
        <v>11234</v>
      </c>
      <c r="BX23" s="33" t="str">
        <f t="shared" si="8"/>
        <v>八潮市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623176.87620495458</v>
      </c>
      <c r="BZ23" s="36"/>
      <c r="CA23" s="33" t="str">
        <f t="shared" si="9"/>
        <v>11234</v>
      </c>
      <c r="CB23" s="33" t="str">
        <f t="shared" si="10"/>
        <v>八潮市</v>
      </c>
      <c r="CC23" s="223">
        <f t="shared" si="11"/>
        <v>1.8385704087376546E-2</v>
      </c>
      <c r="CD23" s="223">
        <f t="shared" si="1"/>
        <v>1.592953357392415E-2</v>
      </c>
      <c r="CE23" s="223">
        <f t="shared" si="1"/>
        <v>0</v>
      </c>
      <c r="CF23" s="223">
        <f t="shared" si="1"/>
        <v>0</v>
      </c>
      <c r="CG23" s="223">
        <f t="shared" si="1"/>
        <v>0</v>
      </c>
      <c r="CH23" s="223">
        <f t="shared" si="1"/>
        <v>0</v>
      </c>
      <c r="CI23" s="223">
        <f t="shared" si="12"/>
        <v>3.4315237661300693E-2</v>
      </c>
      <c r="CK23" s="18" t="str">
        <f t="shared" si="13"/>
        <v>11234</v>
      </c>
      <c r="CL23" s="18" t="str">
        <f t="shared" si="14"/>
        <v>八潮市</v>
      </c>
      <c r="CM23" s="18">
        <f>VLOOKUP($CK23&amp;"_"&amp;$AZ$7,データシート1!$A:$BT,MATCH("ca_太陽光発電（10kW未満）",データシート1!$A$1:$BT$1,0),0)</f>
        <v>2419</v>
      </c>
      <c r="CN23" s="18">
        <f>VLOOKUP($CK23&amp;"_"&amp;$AZ$5,データシート1!$A:$BT,MATCH("ab_家庭",データシート1!$A$1:$BT$1,0),0)</f>
        <v>45134</v>
      </c>
      <c r="CO23" s="223">
        <f t="shared" si="15"/>
        <v>5.3595958700757743E-2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23223</v>
      </c>
      <c r="AY24" s="18" t="str">
        <f>IF(IFERROR(比較地域マスタ!$Z17,"")=0,"",IFERROR(比較地域マスタ!$Z17,""))</f>
        <v>大府市</v>
      </c>
      <c r="BC24" s="844" t="str">
        <f t="shared" si="0"/>
        <v>23223</v>
      </c>
      <c r="BD24" s="1031" t="str">
        <f t="shared" si="2"/>
        <v>大府市</v>
      </c>
      <c r="BE24" s="34">
        <f>VLOOKUP($BC24&amp;"_"&amp;$AZ$7,データシート1!$A:$BT,MATCH("cb_"&amp;BE$12,データシート1!$A$1:$BT$1,0),0)</f>
        <v>17493.799999999952</v>
      </c>
      <c r="BF24" s="34">
        <f>VLOOKUP($BC24&amp;"_"&amp;$AZ$7,データシート1!$A:$BT,MATCH("cb_"&amp;BF$12,データシート1!$A$1:$BT$1,0),0)</f>
        <v>15687.499999999998</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625</v>
      </c>
      <c r="BK24" s="34">
        <f t="shared" si="3"/>
        <v>33806.299999999952</v>
      </c>
      <c r="BL24" s="36"/>
      <c r="BM24" s="844" t="str">
        <f t="shared" si="4"/>
        <v>23223</v>
      </c>
      <c r="BN24" s="1031" t="str">
        <f t="shared" si="5"/>
        <v>大府市</v>
      </c>
      <c r="BO24" s="34">
        <f>BE24*VLOOKUP(BO$12,別紙!$B$4:$E$10,MATCH("設備利用率",別紙!$B$4:$E$4,0),0)/100*8760/10^3</f>
        <v>20994.659255999941</v>
      </c>
      <c r="BP24" s="34">
        <f>BF24*VLOOKUP(BP$12,別紙!$B$4:$E$10,MATCH("設備利用率",別紙!$B$4:$E$4,0),0)/100*8760/10^3</f>
        <v>20750.797499999997</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4380</v>
      </c>
      <c r="BU24" s="34">
        <f t="shared" si="6"/>
        <v>46125.456755999941</v>
      </c>
      <c r="BV24" s="36"/>
      <c r="BW24" s="33" t="str">
        <f t="shared" si="7"/>
        <v>23223</v>
      </c>
      <c r="BX24" s="33" t="str">
        <f t="shared" si="8"/>
        <v>大府市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889795.6280425546</v>
      </c>
      <c r="BZ24" s="36"/>
      <c r="CA24" s="33" t="str">
        <f t="shared" si="9"/>
        <v>23223</v>
      </c>
      <c r="CB24" s="33" t="str">
        <f t="shared" si="10"/>
        <v>大府市</v>
      </c>
      <c r="CC24" s="223">
        <f t="shared" si="11"/>
        <v>2.3594922917508275E-2</v>
      </c>
      <c r="CD24" s="223">
        <f t="shared" si="1"/>
        <v>2.3320858010562835E-2</v>
      </c>
      <c r="CE24" s="223">
        <f t="shared" si="1"/>
        <v>0</v>
      </c>
      <c r="CF24" s="223">
        <f t="shared" si="1"/>
        <v>0</v>
      </c>
      <c r="CG24" s="223">
        <f t="shared" si="1"/>
        <v>0</v>
      </c>
      <c r="CH24" s="223">
        <f t="shared" si="1"/>
        <v>4.9224786703385842E-3</v>
      </c>
      <c r="CI24" s="223">
        <f t="shared" si="12"/>
        <v>5.1838259598409701E-2</v>
      </c>
      <c r="CK24" s="18" t="str">
        <f t="shared" si="13"/>
        <v>23223</v>
      </c>
      <c r="CL24" s="18" t="str">
        <f t="shared" si="14"/>
        <v>大府市</v>
      </c>
      <c r="CM24" s="18">
        <f>VLOOKUP($CK24&amp;"_"&amp;$AZ$7,データシート1!$A:$BT,MATCH("ca_太陽光発電（10kW未満）",データシート1!$A$1:$BT$1,0),0)</f>
        <v>3858</v>
      </c>
      <c r="CN24" s="18">
        <f>VLOOKUP($CK24&amp;"_"&amp;$AZ$5,データシート1!$A:$BT,MATCH("ab_家庭",データシート1!$A$1:$BT$1,0),0)</f>
        <v>40119</v>
      </c>
      <c r="CO24" s="223">
        <f t="shared" si="15"/>
        <v>9.6163912360726841E-2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15206</v>
      </c>
      <c r="AY25" s="18" t="str">
        <f>IF(IFERROR(比較地域マスタ!$Z18,"")=0,"",IFERROR(比較地域マスタ!$Z18,""))</f>
        <v>新発田市</v>
      </c>
      <c r="BC25" s="844" t="str">
        <f t="shared" si="0"/>
        <v>15206</v>
      </c>
      <c r="BD25" s="1031" t="str">
        <f t="shared" si="2"/>
        <v>新発田市</v>
      </c>
      <c r="BE25" s="34">
        <f>VLOOKUP($BC25&amp;"_"&amp;$AZ$7,データシート1!$A:$BT,MATCH("cb_"&amp;BE$12,データシート1!$A$1:$BT$1,0),0)</f>
        <v>6298.1000000000076</v>
      </c>
      <c r="BF25" s="34">
        <f>VLOOKUP($BC25&amp;"_"&amp;$AZ$7,データシート1!$A:$BT,MATCH("cb_"&amp;BF$12,データシート1!$A$1:$BT$1,0),0)</f>
        <v>9158.5</v>
      </c>
      <c r="BG25" s="34">
        <f>VLOOKUP($BC25&amp;"_"&amp;$AZ$7,データシート1!$A:$BT,MATCH("cb_"&amp;BG$12,データシート1!$A$1:$BT$1,0),0)</f>
        <v>1920</v>
      </c>
      <c r="BH25" s="34">
        <f>VLOOKUP($BC25&amp;"_"&amp;$AZ$7,データシート1!$A:$BT,MATCH("cb_"&amp;BH$12,データシート1!$A$1:$BT$1,0),0)</f>
        <v>750</v>
      </c>
      <c r="BI25" s="34">
        <f>VLOOKUP($BC25&amp;"_"&amp;$AZ$7,データシート1!$A:$BT,MATCH("cb_"&amp;BI$12,データシート1!$A$1:$BT$1,0),0)</f>
        <v>0</v>
      </c>
      <c r="BJ25" s="34">
        <f>VLOOKUP($BC25&amp;"_"&amp;$AZ$7,データシート1!$A:$BT,MATCH("cb_"&amp;BJ$12,データシート1!$A$1:$BT$1,0),0)</f>
        <v>1140</v>
      </c>
      <c r="BK25" s="34">
        <f t="shared" si="3"/>
        <v>19266.600000000006</v>
      </c>
      <c r="BL25" s="36"/>
      <c r="BM25" s="844" t="str">
        <f t="shared" si="4"/>
        <v>15206</v>
      </c>
      <c r="BN25" s="1031" t="str">
        <f t="shared" si="5"/>
        <v>新発田市</v>
      </c>
      <c r="BO25" s="34">
        <f>BE25*VLOOKUP(BO$12,別紙!$B$4:$E$10,MATCH("設備利用率",別紙!$B$4:$E$4,0),0)/100*8760/10^3</f>
        <v>7558.4757720000089</v>
      </c>
      <c r="BP25" s="34">
        <f>BF25*VLOOKUP(BP$12,別紙!$B$4:$E$10,MATCH("設備利用率",別紙!$B$4:$E$4,0),0)/100*8760/10^3</f>
        <v>12114.497460000001</v>
      </c>
      <c r="BQ25" s="34">
        <f>BG25*VLOOKUP(BQ$12,別紙!$B$4:$E$10,MATCH("設備利用率",別紙!$B$4:$E$4,0),0)/100*8760/10^3</f>
        <v>4171.1616000000004</v>
      </c>
      <c r="BR25" s="34">
        <f>BH25*VLOOKUP(BR$12,別紙!$B$4:$E$10,MATCH("設備利用率",別紙!$B$4:$E$4,0),0)/100*8760/10^3</f>
        <v>3942</v>
      </c>
      <c r="BS25" s="34">
        <f>BI25*VLOOKUP(BS$12,別紙!$B$4:$E$10,MATCH("設備利用率",別紙!$B$4:$E$4,0),0)/100*8760/10^3</f>
        <v>0</v>
      </c>
      <c r="BT25" s="34">
        <f>BJ25*VLOOKUP(BT$12,別紙!$B$4:$E$10,MATCH("設備利用率",別紙!$B$4:$E$4,0),0)/100*8760/10^3</f>
        <v>7989.12</v>
      </c>
      <c r="BU25" s="34">
        <f t="shared" si="6"/>
        <v>35775.254832000013</v>
      </c>
      <c r="BV25" s="36"/>
      <c r="BW25" s="33" t="str">
        <f t="shared" si="7"/>
        <v>15206</v>
      </c>
      <c r="BX25" s="33" t="str">
        <f t="shared" si="8"/>
        <v>新発田市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511532.56459215708</v>
      </c>
      <c r="BZ25" s="36"/>
      <c r="CA25" s="33" t="str">
        <f t="shared" si="9"/>
        <v>15206</v>
      </c>
      <c r="CB25" s="33" t="str">
        <f t="shared" si="10"/>
        <v>新発田市</v>
      </c>
      <c r="CC25" s="223">
        <f t="shared" si="11"/>
        <v>1.4776138011910057E-2</v>
      </c>
      <c r="CD25" s="223">
        <f t="shared" si="1"/>
        <v>2.368274924912912E-2</v>
      </c>
      <c r="CE25" s="223">
        <f t="shared" si="1"/>
        <v>8.1542444972699853E-3</v>
      </c>
      <c r="CF25" s="223">
        <f t="shared" si="1"/>
        <v>7.7062542501921483E-3</v>
      </c>
      <c r="CG25" s="223">
        <f t="shared" si="1"/>
        <v>0</v>
      </c>
      <c r="CH25" s="223">
        <f t="shared" si="1"/>
        <v>1.5618008613722752E-2</v>
      </c>
      <c r="CI25" s="223">
        <f t="shared" si="12"/>
        <v>6.9937394622224064E-2</v>
      </c>
      <c r="CK25" s="18" t="str">
        <f t="shared" si="13"/>
        <v>15206</v>
      </c>
      <c r="CL25" s="18" t="str">
        <f t="shared" si="14"/>
        <v>新発田市</v>
      </c>
      <c r="CM25" s="18">
        <f>VLOOKUP($CK25&amp;"_"&amp;$AZ$7,データシート1!$A:$BT,MATCH("ca_太陽光発電（10kW未満）",データシート1!$A$1:$BT$1,0),0)</f>
        <v>1313</v>
      </c>
      <c r="CN25" s="18">
        <f>VLOOKUP($CK25&amp;"_"&amp;$AZ$5,データシート1!$A:$BT,MATCH("ab_家庭",データシート1!$A$1:$BT$1,0),0)</f>
        <v>37281</v>
      </c>
      <c r="CO25" s="223">
        <f t="shared" si="15"/>
        <v>3.5219012365548134E-2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15204</v>
      </c>
      <c r="AY26" s="18" t="str">
        <f>IF(IFERROR(比較地域マスタ!$Z19,"")=0,"",IFERROR(比較地域マスタ!$Z19,""))</f>
        <v>三条市</v>
      </c>
      <c r="BC26" s="844" t="str">
        <f t="shared" si="0"/>
        <v>15204</v>
      </c>
      <c r="BD26" s="1031" t="str">
        <f t="shared" si="2"/>
        <v>三条市</v>
      </c>
      <c r="BE26" s="34">
        <f>VLOOKUP($BC26&amp;"_"&amp;$AZ$7,データシート1!$A:$BT,MATCH("cb_"&amp;BE$12,データシート1!$A$1:$BT$1,0),0)</f>
        <v>4367.9000000000069</v>
      </c>
      <c r="BF26" s="34">
        <f>VLOOKUP($BC26&amp;"_"&amp;$AZ$7,データシート1!$A:$BT,MATCH("cb_"&amp;BF$12,データシート1!$A$1:$BT$1,0),0)</f>
        <v>7909.0999999999958</v>
      </c>
      <c r="BG26" s="34">
        <f>VLOOKUP($BC26&amp;"_"&amp;$AZ$7,データシート1!$A:$BT,MATCH("cb_"&amp;BG$12,データシート1!$A$1:$BT$1,0),0)</f>
        <v>0</v>
      </c>
      <c r="BH26" s="34">
        <f>VLOOKUP($BC26&amp;"_"&amp;$AZ$7,データシート1!$A:$BT,MATCH("cb_"&amp;BH$12,データシート1!$A$1:$BT$1,0),0)</f>
        <v>239.6</v>
      </c>
      <c r="BI26" s="34">
        <f>VLOOKUP($BC26&amp;"_"&amp;$AZ$7,データシート1!$A:$BT,MATCH("cb_"&amp;BI$12,データシート1!$A$1:$BT$1,0),0)</f>
        <v>0</v>
      </c>
      <c r="BJ26" s="34">
        <f>VLOOKUP($BC26&amp;"_"&amp;$AZ$7,データシート1!$A:$BT,MATCH("cb_"&amp;BJ$12,データシート1!$A$1:$BT$1,0),0)</f>
        <v>7760.5</v>
      </c>
      <c r="BK26" s="34">
        <f t="shared" si="3"/>
        <v>20277.100000000006</v>
      </c>
      <c r="BL26" s="36"/>
      <c r="BM26" s="844" t="str">
        <f t="shared" si="4"/>
        <v>15204</v>
      </c>
      <c r="BN26" s="1031" t="str">
        <f t="shared" si="5"/>
        <v>三条市</v>
      </c>
      <c r="BO26" s="34">
        <f>BE26*VLOOKUP(BO$12,別紙!$B$4:$E$10,MATCH("設備利用率",別紙!$B$4:$E$4,0),0)/100*8760/10^3</f>
        <v>5242.0041480000073</v>
      </c>
      <c r="BP26" s="34">
        <f>BF26*VLOOKUP(BP$12,別紙!$B$4:$E$10,MATCH("設備利用率",別紙!$B$4:$E$4,0),0)/100*8760/10^3</f>
        <v>10461.841115999994</v>
      </c>
      <c r="BQ26" s="34">
        <f>BG26*VLOOKUP(BQ$12,別紙!$B$4:$E$10,MATCH("設備利用率",別紙!$B$4:$E$4,0),0)/100*8760/10^3</f>
        <v>0</v>
      </c>
      <c r="BR26" s="34">
        <f>BH26*VLOOKUP(BR$12,別紙!$B$4:$E$10,MATCH("設備利用率",別紙!$B$4:$E$4,0),0)/100*8760/10^3</f>
        <v>1259.3375999999998</v>
      </c>
      <c r="BS26" s="34">
        <f>BI26*VLOOKUP(BS$12,別紙!$B$4:$E$10,MATCH("設備利用率",別紙!$B$4:$E$4,0),0)/100*8760/10^3</f>
        <v>0</v>
      </c>
      <c r="BT26" s="34">
        <f>BJ26*VLOOKUP(BT$12,別紙!$B$4:$E$10,MATCH("設備利用率",別紙!$B$4:$E$4,0),0)/100*8760/10^3</f>
        <v>54385.584000000003</v>
      </c>
      <c r="BU26" s="34">
        <f t="shared" si="6"/>
        <v>71348.766864000005</v>
      </c>
      <c r="BV26" s="36"/>
      <c r="BW26" s="33" t="str">
        <f t="shared" si="7"/>
        <v>15204</v>
      </c>
      <c r="BX26" s="33" t="str">
        <f t="shared" si="8"/>
        <v>三条市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684888.83322421939</v>
      </c>
      <c r="BZ26" s="36"/>
      <c r="CA26" s="33" t="str">
        <f t="shared" si="9"/>
        <v>15204</v>
      </c>
      <c r="CB26" s="33" t="str">
        <f t="shared" si="10"/>
        <v>三条市</v>
      </c>
      <c r="CC26" s="223">
        <f t="shared" si="11"/>
        <v>7.653802914733574E-3</v>
      </c>
      <c r="CD26" s="223">
        <f t="shared" si="1"/>
        <v>1.5275239730146089E-2</v>
      </c>
      <c r="CE26" s="223">
        <f t="shared" si="1"/>
        <v>0</v>
      </c>
      <c r="CF26" s="223">
        <f t="shared" si="1"/>
        <v>1.8387474563886152E-3</v>
      </c>
      <c r="CG26" s="223">
        <f t="shared" si="1"/>
        <v>0</v>
      </c>
      <c r="CH26" s="223">
        <f t="shared" si="1"/>
        <v>7.9407900029515033E-2</v>
      </c>
      <c r="CI26" s="223">
        <f t="shared" si="12"/>
        <v>0.1041756901307833</v>
      </c>
      <c r="CK26" s="18" t="str">
        <f t="shared" si="13"/>
        <v>15204</v>
      </c>
      <c r="CL26" s="18" t="str">
        <f t="shared" si="14"/>
        <v>三条市</v>
      </c>
      <c r="CM26" s="18">
        <f>VLOOKUP($CK26&amp;"_"&amp;$AZ$7,データシート1!$A:$BT,MATCH("ca_太陽光発電（10kW未満）",データシート1!$A$1:$BT$1,0),0)</f>
        <v>920</v>
      </c>
      <c r="CN26" s="18">
        <f>VLOOKUP($CK26&amp;"_"&amp;$AZ$5,データシート1!$A:$BT,MATCH("ab_家庭",データシート1!$A$1:$BT$1,0),0)</f>
        <v>36916</v>
      </c>
      <c r="CO26" s="223">
        <f t="shared" si="15"/>
        <v>2.4921443276628021E-2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03206</v>
      </c>
      <c r="AY27" s="18" t="str">
        <f>IF(IFERROR(比較地域マスタ!$Z20,"")=0,"",IFERROR(比較地域マスタ!$Z20,""))</f>
        <v>北上市</v>
      </c>
      <c r="BC27" s="844" t="str">
        <f t="shared" si="0"/>
        <v>03206</v>
      </c>
      <c r="BD27" s="1031" t="str">
        <f t="shared" si="2"/>
        <v>北上市</v>
      </c>
      <c r="BE27" s="34">
        <f>VLOOKUP($BC27&amp;"_"&amp;$AZ$7,データシート1!$A:$BT,MATCH("cb_"&amp;BE$12,データシート1!$A$1:$BT$1,0),0)</f>
        <v>14675.999999999945</v>
      </c>
      <c r="BF27" s="34">
        <f>VLOOKUP($BC27&amp;"_"&amp;$AZ$7,データシート1!$A:$BT,MATCH("cb_"&amp;BF$12,データシート1!$A$1:$BT$1,0),0)</f>
        <v>29891.399999999998</v>
      </c>
      <c r="BG27" s="34">
        <f>VLOOKUP($BC27&amp;"_"&amp;$AZ$7,データシート1!$A:$BT,MATCH("cb_"&amp;BG$12,データシート1!$A$1:$BT$1,0),0)</f>
        <v>0</v>
      </c>
      <c r="BH27" s="34">
        <f>VLOOKUP($BC27&amp;"_"&amp;$AZ$7,データシート1!$A:$BT,MATCH("cb_"&amp;BH$12,データシート1!$A$1:$BT$1,0),0)</f>
        <v>400</v>
      </c>
      <c r="BI27" s="34">
        <f>VLOOKUP($BC27&amp;"_"&amp;$AZ$7,データシート1!$A:$BT,MATCH("cb_"&amp;BI$12,データシート1!$A$1:$BT$1,0),0)</f>
        <v>0</v>
      </c>
      <c r="BJ27" s="34">
        <f>VLOOKUP($BC27&amp;"_"&amp;$AZ$7,データシート1!$A:$BT,MATCH("cb_"&amp;BJ$12,データシート1!$A$1:$BT$1,0),0)</f>
        <v>2892.0819999999999</v>
      </c>
      <c r="BK27" s="34">
        <f t="shared" si="3"/>
        <v>47859.481999999945</v>
      </c>
      <c r="BL27" s="36"/>
      <c r="BM27" s="844" t="str">
        <f t="shared" si="4"/>
        <v>03206</v>
      </c>
      <c r="BN27" s="1031" t="str">
        <f t="shared" si="5"/>
        <v>北上市</v>
      </c>
      <c r="BO27" s="34">
        <f>BE27*VLOOKUP(BO$12,別紙!$B$4:$E$10,MATCH("設備利用率",別紙!$B$4:$E$4,0),0)/100*8760/10^3</f>
        <v>17612.961119999934</v>
      </c>
      <c r="BP27" s="34">
        <f>BF27*VLOOKUP(BP$12,別紙!$B$4:$E$10,MATCH("設備利用率",別紙!$B$4:$E$4,0),0)/100*8760/10^3</f>
        <v>39539.148263999996</v>
      </c>
      <c r="BQ27" s="34">
        <f>BG27*VLOOKUP(BQ$12,別紙!$B$4:$E$10,MATCH("設備利用率",別紙!$B$4:$E$4,0),0)/100*8760/10^3</f>
        <v>0</v>
      </c>
      <c r="BR27" s="34">
        <f>BH27*VLOOKUP(BR$12,別紙!$B$4:$E$10,MATCH("設備利用率",別紙!$B$4:$E$4,0),0)/100*8760/10^3</f>
        <v>2102.4</v>
      </c>
      <c r="BS27" s="34">
        <f>BI27*VLOOKUP(BS$12,別紙!$B$4:$E$10,MATCH("設備利用率",別紙!$B$4:$E$4,0),0)/100*8760/10^3</f>
        <v>0</v>
      </c>
      <c r="BT27" s="34">
        <f>BJ27*VLOOKUP(BT$12,別紙!$B$4:$E$10,MATCH("設備利用率",別紙!$B$4:$E$4,0),0)/100*8760/10^3</f>
        <v>20267.710655999999</v>
      </c>
      <c r="BU27" s="34">
        <f t="shared" si="6"/>
        <v>79522.220039999927</v>
      </c>
      <c r="BV27" s="36"/>
      <c r="BW27" s="33" t="str">
        <f t="shared" si="7"/>
        <v>03206</v>
      </c>
      <c r="BX27" s="33" t="str">
        <f t="shared" si="8"/>
        <v>北上市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884093.59591745608</v>
      </c>
      <c r="BZ27" s="36"/>
      <c r="CA27" s="33" t="str">
        <f t="shared" si="9"/>
        <v>03206</v>
      </c>
      <c r="CB27" s="33" t="str">
        <f t="shared" si="10"/>
        <v>北上市</v>
      </c>
      <c r="CC27" s="223">
        <f t="shared" si="11"/>
        <v>1.992205486085704E-2</v>
      </c>
      <c r="CD27" s="223">
        <f t="shared" si="1"/>
        <v>4.4722808135454012E-2</v>
      </c>
      <c r="CE27" s="223">
        <f t="shared" si="1"/>
        <v>0</v>
      </c>
      <c r="CF27" s="223">
        <f t="shared" si="1"/>
        <v>2.3780287626880311E-3</v>
      </c>
      <c r="CG27" s="223">
        <f t="shared" si="1"/>
        <v>0</v>
      </c>
      <c r="CH27" s="223">
        <f t="shared" si="1"/>
        <v>2.2924847266841086E-2</v>
      </c>
      <c r="CI27" s="223">
        <f t="shared" si="12"/>
        <v>8.9947739025840162E-2</v>
      </c>
      <c r="CK27" s="18" t="str">
        <f t="shared" si="13"/>
        <v>03206</v>
      </c>
      <c r="CL27" s="18" t="str">
        <f t="shared" si="14"/>
        <v>北上市</v>
      </c>
      <c r="CM27" s="18">
        <f>VLOOKUP($CK27&amp;"_"&amp;$AZ$7,データシート1!$A:$BT,MATCH("ca_太陽光発電（10kW未満）",データシート1!$A$1:$BT$1,0),0)</f>
        <v>3083</v>
      </c>
      <c r="CN27" s="18">
        <f>VLOOKUP($CK27&amp;"_"&amp;$AZ$5,データシート1!$A:$BT,MATCH("ab_家庭",データシート1!$A$1:$BT$1,0),0)</f>
        <v>40866</v>
      </c>
      <c r="CO27" s="223">
        <f t="shared" si="15"/>
        <v>7.5441687466353449E-2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46215</v>
      </c>
      <c r="AY28" s="18" t="str">
        <f>IF(IFERROR(比較地域マスタ!$Z21,"")=0,"",IFERROR(比較地域マスタ!$Z21,""))</f>
        <v>薩摩川内市</v>
      </c>
      <c r="BC28" s="844" t="str">
        <f t="shared" si="0"/>
        <v>46215</v>
      </c>
      <c r="BD28" s="1031" t="str">
        <f t="shared" si="2"/>
        <v>薩摩川内市</v>
      </c>
      <c r="BE28" s="34">
        <f>VLOOKUP($BC28&amp;"_"&amp;$AZ$7,データシート1!$A:$BT,MATCH("cb_"&amp;BE$12,データシート1!$A$1:$BT$1,0),0)</f>
        <v>24357.920999999908</v>
      </c>
      <c r="BF28" s="34">
        <f>VLOOKUP($BC28&amp;"_"&amp;$AZ$7,データシート1!$A:$BT,MATCH("cb_"&amp;BF$12,データシート1!$A$1:$BT$1,0),0)</f>
        <v>128498.89999999966</v>
      </c>
      <c r="BG28" s="34">
        <f>VLOOKUP($BC28&amp;"_"&amp;$AZ$7,データシート1!$A:$BT,MATCH("cb_"&amp;BG$12,データシート1!$A$1:$BT$1,0),0)</f>
        <v>27638.400000000001</v>
      </c>
      <c r="BH28" s="34">
        <f>VLOOKUP($BC28&amp;"_"&amp;$AZ$7,データシート1!$A:$BT,MATCH("cb_"&amp;BH$12,データシート1!$A$1:$BT$1,0),0)</f>
        <v>28</v>
      </c>
      <c r="BI28" s="34">
        <f>VLOOKUP($BC28&amp;"_"&amp;$AZ$7,データシート1!$A:$BT,MATCH("cb_"&amp;BI$12,データシート1!$A$1:$BT$1,0),0)</f>
        <v>0</v>
      </c>
      <c r="BJ28" s="34">
        <f>VLOOKUP($BC28&amp;"_"&amp;$AZ$7,データシート1!$A:$BT,MATCH("cb_"&amp;BJ$12,データシート1!$A$1:$BT$1,0),0)</f>
        <v>23700</v>
      </c>
      <c r="BK28" s="34">
        <f t="shared" si="3"/>
        <v>204223.22099999955</v>
      </c>
      <c r="BL28" s="36"/>
      <c r="BM28" s="844" t="str">
        <f t="shared" si="4"/>
        <v>46215</v>
      </c>
      <c r="BN28" s="1031" t="str">
        <f t="shared" si="5"/>
        <v>薩摩川内市</v>
      </c>
      <c r="BO28" s="34">
        <f>BE28*VLOOKUP(BO$12,別紙!$B$4:$E$10,MATCH("設備利用率",別紙!$B$4:$E$4,0),0)/100*8760/10^3</f>
        <v>29232.428150519885</v>
      </c>
      <c r="BP28" s="34">
        <f>BF28*VLOOKUP(BP$12,別紙!$B$4:$E$10,MATCH("設備利用率",別紙!$B$4:$E$4,0),0)/100*8760/10^3</f>
        <v>169973.20496399954</v>
      </c>
      <c r="BQ28" s="34">
        <f>BG28*VLOOKUP(BQ$12,別紙!$B$4:$E$10,MATCH("設備利用率",別紙!$B$4:$E$4,0),0)/100*8760/10^3</f>
        <v>60043.871232000005</v>
      </c>
      <c r="BR28" s="34">
        <f>BH28*VLOOKUP(BR$12,別紙!$B$4:$E$10,MATCH("設備利用率",別紙!$B$4:$E$4,0),0)/100*8760/10^3</f>
        <v>147.16800000000001</v>
      </c>
      <c r="BS28" s="34">
        <f>BI28*VLOOKUP(BS$12,別紙!$B$4:$E$10,MATCH("設備利用率",別紙!$B$4:$E$4,0),0)/100*8760/10^3</f>
        <v>0</v>
      </c>
      <c r="BT28" s="34">
        <f>BJ28*VLOOKUP(BT$12,別紙!$B$4:$E$10,MATCH("設備利用率",別紙!$B$4:$E$4,0),0)/100*8760/10^3</f>
        <v>166089.60000000001</v>
      </c>
      <c r="BU28" s="34">
        <f t="shared" si="6"/>
        <v>425486.2723465194</v>
      </c>
      <c r="BV28" s="36"/>
      <c r="BW28" s="33" t="str">
        <f t="shared" si="7"/>
        <v>46215</v>
      </c>
      <c r="BX28" s="33" t="str">
        <f t="shared" si="8"/>
        <v>薩摩川内市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638815.04942235304</v>
      </c>
      <c r="BZ28" s="36"/>
      <c r="CA28" s="33" t="str">
        <f t="shared" si="9"/>
        <v>46215</v>
      </c>
      <c r="CB28" s="33" t="str">
        <f t="shared" si="10"/>
        <v>薩摩川内市</v>
      </c>
      <c r="CC28" s="223">
        <f t="shared" si="11"/>
        <v>4.5760393680382511E-2</v>
      </c>
      <c r="CD28" s="223">
        <f t="shared" si="1"/>
        <v>0.26607576812364925</v>
      </c>
      <c r="CE28" s="223">
        <f t="shared" si="1"/>
        <v>9.3992574668199394E-2</v>
      </c>
      <c r="CF28" s="223">
        <f t="shared" si="1"/>
        <v>2.3037653876983066E-4</v>
      </c>
      <c r="CG28" s="223">
        <f t="shared" si="1"/>
        <v>0</v>
      </c>
      <c r="CH28" s="223">
        <f t="shared" si="1"/>
        <v>0.25999637946880888</v>
      </c>
      <c r="CI28" s="223">
        <f t="shared" si="12"/>
        <v>0.66605549247980977</v>
      </c>
      <c r="CK28" s="18" t="str">
        <f t="shared" si="13"/>
        <v>46215</v>
      </c>
      <c r="CL28" s="18" t="str">
        <f t="shared" si="14"/>
        <v>薩摩川内市</v>
      </c>
      <c r="CM28" s="18">
        <f>VLOOKUP($CK28&amp;"_"&amp;$AZ$7,データシート1!$A:$BT,MATCH("ca_太陽光発電（10kW未満）",データシート1!$A$1:$BT$1,0),0)</f>
        <v>4954</v>
      </c>
      <c r="CN28" s="18">
        <f>VLOOKUP($CK28&amp;"_"&amp;$AZ$5,データシート1!$A:$BT,MATCH("ab_家庭",データシート1!$A$1:$BT$1,0),0)</f>
        <v>46292</v>
      </c>
      <c r="CO28" s="223">
        <f t="shared" si="15"/>
        <v>0.10701633111552752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03205</v>
      </c>
      <c r="AY29" s="18" t="str">
        <f>IF(IFERROR(比較地域マスタ!$Z22,"")=0,"",IFERROR(比較地域マスタ!$Z22,""))</f>
        <v>花巻市</v>
      </c>
      <c r="BC29" s="844" t="str">
        <f t="shared" si="0"/>
        <v>03205</v>
      </c>
      <c r="BD29" s="1031" t="str">
        <f t="shared" si="2"/>
        <v>花巻市</v>
      </c>
      <c r="BE29" s="34">
        <f>VLOOKUP($BC29&amp;"_"&amp;$AZ$7,データシート1!$A:$BT,MATCH("cb_"&amp;BE$12,データシート1!$A$1:$BT$1,0),0)</f>
        <v>14367.499999999949</v>
      </c>
      <c r="BF29" s="34">
        <f>VLOOKUP($BC29&amp;"_"&amp;$AZ$7,データシート1!$A:$BT,MATCH("cb_"&amp;BF$12,データシート1!$A$1:$BT$1,0),0)</f>
        <v>43992.799999999952</v>
      </c>
      <c r="BG29" s="34">
        <f>VLOOKUP($BC29&amp;"_"&amp;$AZ$7,データシート1!$A:$BT,MATCH("cb_"&amp;BG$12,データシート1!$A$1:$BT$1,0),0)</f>
        <v>0</v>
      </c>
      <c r="BH29" s="34">
        <f>VLOOKUP($BC29&amp;"_"&amp;$AZ$7,データシート1!$A:$BT,MATCH("cb_"&amp;BH$12,データシート1!$A$1:$BT$1,0),0)</f>
        <v>49.9</v>
      </c>
      <c r="BI29" s="34">
        <f>VLOOKUP($BC29&amp;"_"&amp;$AZ$7,データシート1!$A:$BT,MATCH("cb_"&amp;BI$12,データシート1!$A$1:$BT$1,0),0)</f>
        <v>0</v>
      </c>
      <c r="BJ29" s="34">
        <f>VLOOKUP($BC29&amp;"_"&amp;$AZ$7,データシート1!$A:$BT,MATCH("cb_"&amp;BJ$12,データシート1!$A$1:$BT$1,0),0)</f>
        <v>6605</v>
      </c>
      <c r="BK29" s="34">
        <f t="shared" si="3"/>
        <v>65015.199999999903</v>
      </c>
      <c r="BL29" s="36"/>
      <c r="BM29" s="844" t="str">
        <f t="shared" si="4"/>
        <v>03205</v>
      </c>
      <c r="BN29" s="1031" t="str">
        <f t="shared" si="5"/>
        <v>花巻市</v>
      </c>
      <c r="BO29" s="34">
        <f>BE29*VLOOKUP(BO$12,別紙!$B$4:$E$10,MATCH("設備利用率",別紙!$B$4:$E$4,0),0)/100*8760/10^3</f>
        <v>17242.724099999938</v>
      </c>
      <c r="BP29" s="34">
        <f>BF29*VLOOKUP(BP$12,別紙!$B$4:$E$10,MATCH("設備利用率",別紙!$B$4:$E$4,0),0)/100*8760/10^3</f>
        <v>58191.916127999932</v>
      </c>
      <c r="BQ29" s="34">
        <f>BG29*VLOOKUP(BQ$12,別紙!$B$4:$E$10,MATCH("設備利用率",別紙!$B$4:$E$4,0),0)/100*8760/10^3</f>
        <v>0</v>
      </c>
      <c r="BR29" s="34">
        <f>BH29*VLOOKUP(BR$12,別紙!$B$4:$E$10,MATCH("設備利用率",別紙!$B$4:$E$4,0),0)/100*8760/10^3</f>
        <v>262.27440000000001</v>
      </c>
      <c r="BS29" s="34">
        <f>BI29*VLOOKUP(BS$12,別紙!$B$4:$E$10,MATCH("設備利用率",別紙!$B$4:$E$4,0),0)/100*8760/10^3</f>
        <v>0</v>
      </c>
      <c r="BT29" s="34">
        <f>BJ29*VLOOKUP(BT$12,別紙!$B$4:$E$10,MATCH("設備利用率",別紙!$B$4:$E$4,0),0)/100*8760/10^3</f>
        <v>46287.839999999997</v>
      </c>
      <c r="BU29" s="34">
        <f t="shared" si="6"/>
        <v>121984.75462799986</v>
      </c>
      <c r="BV29" s="36"/>
      <c r="BW29" s="33" t="str">
        <f t="shared" si="7"/>
        <v>03205</v>
      </c>
      <c r="BX29" s="33" t="str">
        <f t="shared" si="8"/>
        <v>花巻市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568936.46935480158</v>
      </c>
      <c r="BZ29" s="36"/>
      <c r="CA29" s="33" t="str">
        <f t="shared" si="9"/>
        <v>03205</v>
      </c>
      <c r="CB29" s="33" t="str">
        <f t="shared" si="10"/>
        <v>花巻市</v>
      </c>
      <c r="CC29" s="223">
        <f t="shared" si="11"/>
        <v>3.030694115909625E-2</v>
      </c>
      <c r="CD29" s="223">
        <f t="shared" ref="CD29:CD60" si="16">BP29/$BY29</f>
        <v>0.10228192296055844</v>
      </c>
      <c r="CE29" s="223">
        <f t="shared" ref="CE29:CE60" si="17">BQ29/$BY29</f>
        <v>0</v>
      </c>
      <c r="CF29" s="223">
        <f t="shared" ref="CF29:CF60" si="18">BR29/$BY29</f>
        <v>4.6099066262605818E-4</v>
      </c>
      <c r="CG29" s="223">
        <f t="shared" ref="CG29:CG60" si="19">BS29/$BY29</f>
        <v>0</v>
      </c>
      <c r="CH29" s="223">
        <f t="shared" ref="CH29:CH60" si="20">BT29/$BY29</f>
        <v>8.1358539122113924E-2</v>
      </c>
      <c r="CI29" s="223">
        <f t="shared" si="12"/>
        <v>0.21440839390439467</v>
      </c>
      <c r="CK29" s="18" t="str">
        <f t="shared" si="13"/>
        <v>03205</v>
      </c>
      <c r="CL29" s="18" t="str">
        <f t="shared" si="14"/>
        <v>花巻市</v>
      </c>
      <c r="CM29" s="18">
        <f>VLOOKUP($CK29&amp;"_"&amp;$AZ$7,データシート1!$A:$BT,MATCH("ca_太陽光発電（10kW未満）",データシート1!$A$1:$BT$1,0),0)</f>
        <v>3010</v>
      </c>
      <c r="CN29" s="18">
        <f>VLOOKUP($CK29&amp;"_"&amp;$AZ$5,データシート1!$A:$BT,MATCH("ab_家庭",データシート1!$A$1:$BT$1,0),0)</f>
        <v>38726</v>
      </c>
      <c r="CO29" s="223">
        <f t="shared" si="15"/>
        <v>7.7725559055931412E-2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11212</v>
      </c>
      <c r="AY30" s="18" t="str">
        <f>IF(IFERROR(比較地域マスタ!$Z23,"")=0,"",IFERROR(比較地域マスタ!$Z23,""))</f>
        <v>東松山市</v>
      </c>
      <c r="BC30" s="844" t="str">
        <f t="shared" si="0"/>
        <v>11212</v>
      </c>
      <c r="BD30" s="1031" t="str">
        <f t="shared" si="2"/>
        <v>東松山市</v>
      </c>
      <c r="BE30" s="34">
        <f>VLOOKUP($BC30&amp;"_"&amp;$AZ$7,データシート1!$A:$BT,MATCH("cb_"&amp;BE$12,データシート1!$A$1:$BT$1,0),0)</f>
        <v>16242.499999999907</v>
      </c>
      <c r="BF30" s="34">
        <f>VLOOKUP($BC30&amp;"_"&amp;$AZ$7,データシート1!$A:$BT,MATCH("cb_"&amp;BF$12,データシート1!$A$1:$BT$1,0),0)</f>
        <v>45563.400000000009</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25</v>
      </c>
      <c r="BK30" s="34">
        <f t="shared" si="3"/>
        <v>61830.899999999914</v>
      </c>
      <c r="BL30" s="36"/>
      <c r="BM30" s="844" t="str">
        <f t="shared" si="4"/>
        <v>11212</v>
      </c>
      <c r="BN30" s="1031" t="str">
        <f t="shared" si="5"/>
        <v>東松山市</v>
      </c>
      <c r="BO30" s="34">
        <f>BE30*VLOOKUP(BO$12,別紙!$B$4:$E$10,MATCH("設備利用率",別紙!$B$4:$E$4,0),0)/100*8760/10^3</f>
        <v>19492.949099999885</v>
      </c>
      <c r="BP30" s="34">
        <f>BF30*VLOOKUP(BP$12,別紙!$B$4:$E$10,MATCH("設備利用率",別紙!$B$4:$E$4,0),0)/100*8760/10^3</f>
        <v>60269.442984000016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175.2</v>
      </c>
      <c r="BU30" s="34">
        <f t="shared" si="6"/>
        <v>79937.592083999902</v>
      </c>
      <c r="BV30" s="36"/>
      <c r="BW30" s="33" t="str">
        <f t="shared" si="7"/>
        <v>11212</v>
      </c>
      <c r="BX30" s="33" t="str">
        <f t="shared" si="8"/>
        <v>東松山市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576548.0811831376</v>
      </c>
      <c r="BZ30" s="36"/>
      <c r="CA30" s="33" t="str">
        <f t="shared" si="9"/>
        <v>11212</v>
      </c>
      <c r="CB30" s="33" t="str">
        <f t="shared" si="10"/>
        <v>東松山市</v>
      </c>
      <c r="CC30" s="223">
        <f t="shared" si="11"/>
        <v>3.3809754530790034E-2</v>
      </c>
      <c r="CD30" s="223">
        <f t="shared" si="16"/>
        <v>0.10453498147165931</v>
      </c>
      <c r="CE30" s="223">
        <f t="shared" si="17"/>
        <v>0</v>
      </c>
      <c r="CF30" s="223">
        <f t="shared" si="18"/>
        <v>0</v>
      </c>
      <c r="CG30" s="223">
        <f t="shared" si="19"/>
        <v>0</v>
      </c>
      <c r="CH30" s="223">
        <f t="shared" si="20"/>
        <v>3.0387751814292931E-4</v>
      </c>
      <c r="CI30" s="223">
        <f t="shared" si="12"/>
        <v>0.13864861352059227</v>
      </c>
      <c r="CK30" s="18" t="str">
        <f t="shared" si="13"/>
        <v>11212</v>
      </c>
      <c r="CL30" s="18" t="str">
        <f t="shared" si="14"/>
        <v>東松山市</v>
      </c>
      <c r="CM30" s="18">
        <f>VLOOKUP($CK30&amp;"_"&amp;$AZ$7,データシート1!$A:$BT,MATCH("ca_太陽光発電（10kW未満）",データシート1!$A$1:$BT$1,0),0)</f>
        <v>3612</v>
      </c>
      <c r="CN30" s="18">
        <f>VLOOKUP($CK30&amp;"_"&amp;$AZ$5,データシート1!$A:$BT,MATCH("ab_家庭",データシート1!$A$1:$BT$1,0),0)</f>
        <v>42332</v>
      </c>
      <c r="CO30" s="223">
        <f t="shared" si="15"/>
        <v>8.5325522063687043E-2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16211</v>
      </c>
      <c r="AY31" s="18" t="str">
        <f>IF(IFERROR(比較地域マスタ!$Z24,"")=0,"",IFERROR(比較地域マスタ!$Z24,""))</f>
        <v>射水市</v>
      </c>
      <c r="BC31" s="844" t="str">
        <f t="shared" si="0"/>
        <v>16211</v>
      </c>
      <c r="BD31" s="1031" t="str">
        <f t="shared" si="2"/>
        <v>射水市</v>
      </c>
      <c r="BE31" s="34">
        <f>VLOOKUP($BC31&amp;"_"&amp;$AZ$7,データシート1!$A:$BT,MATCH("cb_"&amp;BE$12,データシート1!$A$1:$BT$1,0),0)</f>
        <v>7935.8120000000017</v>
      </c>
      <c r="BF31" s="34">
        <f>VLOOKUP($BC31&amp;"_"&amp;$AZ$7,データシート1!$A:$BT,MATCH("cb_"&amp;BF$12,データシート1!$A$1:$BT$1,0),0)</f>
        <v>36536.200000000004</v>
      </c>
      <c r="BG31" s="34">
        <f>VLOOKUP($BC31&amp;"_"&amp;$AZ$7,データシート1!$A:$BT,MATCH("cb_"&amp;BG$12,データシート1!$A$1:$BT$1,0),0)</f>
        <v>0</v>
      </c>
      <c r="BH31" s="34">
        <f>VLOOKUP($BC31&amp;"_"&amp;$AZ$7,データシート1!$A:$BT,MATCH("cb_"&amp;BH$12,データシート1!$A$1:$BT$1,0),0)</f>
        <v>89</v>
      </c>
      <c r="BI31" s="34">
        <f>VLOOKUP($BC31&amp;"_"&amp;$AZ$7,データシート1!$A:$BT,MATCH("cb_"&amp;BI$12,データシート1!$A$1:$BT$1,0),0)</f>
        <v>0</v>
      </c>
      <c r="BJ31" s="34">
        <f>VLOOKUP($BC31&amp;"_"&amp;$AZ$7,データシート1!$A:$BT,MATCH("cb_"&amp;BJ$12,データシート1!$A$1:$BT$1,0),0)</f>
        <v>5750</v>
      </c>
      <c r="BK31" s="34">
        <f t="shared" si="3"/>
        <v>50311.012000000002</v>
      </c>
      <c r="BL31" s="36"/>
      <c r="BM31" s="844" t="str">
        <f t="shared" si="4"/>
        <v>16211</v>
      </c>
      <c r="BN31" s="1031" t="str">
        <f t="shared" si="5"/>
        <v>射水市</v>
      </c>
      <c r="BO31" s="34">
        <f>BE31*VLOOKUP(BO$12,別紙!$B$4:$E$10,MATCH("設備利用率",別紙!$B$4:$E$4,0),0)/100*8760/10^3</f>
        <v>9523.9266974400016</v>
      </c>
      <c r="BP31" s="34">
        <f>BF31*VLOOKUP(BP$12,別紙!$B$4:$E$10,MATCH("設備利用率",別紙!$B$4:$E$4,0),0)/100*8760/10^3</f>
        <v>48328.623912000003</v>
      </c>
      <c r="BQ31" s="34">
        <f>BG31*VLOOKUP(BQ$12,別紙!$B$4:$E$10,MATCH("設備利用率",別紙!$B$4:$E$4,0),0)/100*8760/10^3</f>
        <v>0</v>
      </c>
      <c r="BR31" s="34">
        <f>BH31*VLOOKUP(BR$12,別紙!$B$4:$E$10,MATCH("設備利用率",別紙!$B$4:$E$4,0),0)/100*8760/10^3</f>
        <v>467.78399999999999</v>
      </c>
      <c r="BS31" s="34">
        <f>BI31*VLOOKUP(BS$12,別紙!$B$4:$E$10,MATCH("設備利用率",別紙!$B$4:$E$4,0),0)/100*8760/10^3</f>
        <v>0</v>
      </c>
      <c r="BT31" s="34">
        <f>BJ31*VLOOKUP(BT$12,別紙!$B$4:$E$10,MATCH("設備利用率",別紙!$B$4:$E$4,0),0)/100*8760/10^3</f>
        <v>40296</v>
      </c>
      <c r="BU31" s="34">
        <f t="shared" si="6"/>
        <v>98616.334609440004</v>
      </c>
      <c r="BV31" s="36"/>
      <c r="BW31" s="33" t="str">
        <f t="shared" si="7"/>
        <v>16211</v>
      </c>
      <c r="BX31" s="33" t="str">
        <f t="shared" si="8"/>
        <v>射水市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1038706.6832596393</v>
      </c>
      <c r="BZ31" s="36"/>
      <c r="CA31" s="33" t="str">
        <f t="shared" si="9"/>
        <v>16211</v>
      </c>
      <c r="CB31" s="33" t="str">
        <f t="shared" si="10"/>
        <v>射水市</v>
      </c>
      <c r="CC31" s="223">
        <f t="shared" si="11"/>
        <v>9.1690241826039767E-3</v>
      </c>
      <c r="CD31" s="223">
        <f t="shared" si="16"/>
        <v>4.6527691301972283E-2</v>
      </c>
      <c r="CE31" s="223">
        <f t="shared" si="17"/>
        <v>0</v>
      </c>
      <c r="CF31" s="223">
        <f t="shared" si="18"/>
        <v>4.5035235407556417E-4</v>
      </c>
      <c r="CG31" s="223">
        <f t="shared" si="19"/>
        <v>0</v>
      </c>
      <c r="CH31" s="223">
        <f t="shared" si="20"/>
        <v>3.8794397542089798E-2</v>
      </c>
      <c r="CI31" s="223">
        <f t="shared" si="12"/>
        <v>9.4941465380741621E-2</v>
      </c>
      <c r="CK31" s="18" t="str">
        <f t="shared" si="13"/>
        <v>16211</v>
      </c>
      <c r="CL31" s="18" t="str">
        <f t="shared" si="14"/>
        <v>射水市</v>
      </c>
      <c r="CM31" s="18">
        <f>VLOOKUP($CK31&amp;"_"&amp;$AZ$7,データシート1!$A:$BT,MATCH("ca_太陽光発電（10kW未満）",データシート1!$A$1:$BT$1,0),0)</f>
        <v>1775</v>
      </c>
      <c r="CN31" s="18">
        <f>VLOOKUP($CK31&amp;"_"&amp;$AZ$5,データシート1!$A:$BT,MATCH("ab_家庭",データシート1!$A$1:$BT$1,0),0)</f>
        <v>36624</v>
      </c>
      <c r="CO31" s="223">
        <f t="shared" si="15"/>
        <v>4.84654871122761E-2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18210</v>
      </c>
      <c r="AY32" s="18" t="str">
        <f>IF(IFERROR(比較地域マスタ!$Z25,"")=0,"",IFERROR(比較地域マスタ!$Z25,""))</f>
        <v>坂井市</v>
      </c>
      <c r="AZ32" s="22"/>
      <c r="BA32" s="22"/>
      <c r="BB32" s="22"/>
      <c r="BC32" s="844" t="str">
        <f t="shared" si="0"/>
        <v>18210</v>
      </c>
      <c r="BD32" s="1031" t="str">
        <f t="shared" si="2"/>
        <v>坂井市</v>
      </c>
      <c r="BE32" s="34">
        <f>VLOOKUP($BC32&amp;"_"&amp;$AZ$7,データシート1!$A:$BT,MATCH("cb_"&amp;BE$12,データシート1!$A$1:$BT$1,0),0)</f>
        <v>9925.6419999999707</v>
      </c>
      <c r="BF32" s="34">
        <f>VLOOKUP($BC32&amp;"_"&amp;$AZ$7,データシート1!$A:$BT,MATCH("cb_"&amp;BF$12,データシート1!$A$1:$BT$1,0),0)</f>
        <v>78149.300000000017</v>
      </c>
      <c r="BG32" s="34">
        <f>VLOOKUP($BC32&amp;"_"&amp;$AZ$7,データシート1!$A:$BT,MATCH("cb_"&amp;BG$12,データシート1!$A$1:$BT$1,0),0)</f>
        <v>8000</v>
      </c>
      <c r="BH32" s="34">
        <f>VLOOKUP($BC32&amp;"_"&amp;$AZ$7,データシート1!$A:$BT,MATCH("cb_"&amp;BH$12,データシート1!$A$1:$BT$1,0),0)</f>
        <v>518.9</v>
      </c>
      <c r="BI32" s="34">
        <f>VLOOKUP($BC32&amp;"_"&amp;$AZ$7,データシート1!$A:$BT,MATCH("cb_"&amp;BI$12,データシート1!$A$1:$BT$1,0),0)</f>
        <v>0</v>
      </c>
      <c r="BJ32" s="34">
        <f>VLOOKUP($BC32&amp;"_"&amp;$AZ$7,データシート1!$A:$BT,MATCH("cb_"&amp;BJ$12,データシート1!$A$1:$BT$1,0),0)</f>
        <v>0</v>
      </c>
      <c r="BK32" s="34">
        <f t="shared" si="3"/>
        <v>96593.841999999975</v>
      </c>
      <c r="BL32" s="36"/>
      <c r="BM32" s="844" t="str">
        <f t="shared" si="4"/>
        <v>18210</v>
      </c>
      <c r="BN32" s="1031" t="str">
        <f t="shared" si="5"/>
        <v>坂井市</v>
      </c>
      <c r="BO32" s="34">
        <f>BE32*VLOOKUP(BO$12,別紙!$B$4:$E$10,MATCH("設備利用率",別紙!$B$4:$E$4,0),0)/100*8760/10^3</f>
        <v>11911.961477039966</v>
      </c>
      <c r="BP32" s="34">
        <f>BF32*VLOOKUP(BP$12,別紙!$B$4:$E$10,MATCH("設備利用率",別紙!$B$4:$E$4,0),0)/100*8760/10^3</f>
        <v>103372.76806800002</v>
      </c>
      <c r="BQ32" s="34">
        <f>BG32*VLOOKUP(BQ$12,別紙!$B$4:$E$10,MATCH("設備利用率",別紙!$B$4:$E$4,0),0)/100*8760/10^3</f>
        <v>17379.84</v>
      </c>
      <c r="BR32" s="34">
        <f>BH32*VLOOKUP(BR$12,別紙!$B$4:$E$10,MATCH("設備利用率",別紙!$B$4:$E$4,0),0)/100*8760/10^3</f>
        <v>2727.3384000000001</v>
      </c>
      <c r="BS32" s="34">
        <f>BI32*VLOOKUP(BS$12,別紙!$B$4:$E$10,MATCH("設備利用率",別紙!$B$4:$E$4,0),0)/100*8760/10^3</f>
        <v>0</v>
      </c>
      <c r="BT32" s="34">
        <f>BJ32*VLOOKUP(BT$12,別紙!$B$4:$E$10,MATCH("設備利用率",別紙!$B$4:$E$4,0),0)/100*8760/10^3</f>
        <v>0</v>
      </c>
      <c r="BU32" s="34">
        <f t="shared" si="6"/>
        <v>135391.90794504</v>
      </c>
      <c r="BV32" s="36"/>
      <c r="BW32" s="33" t="str">
        <f t="shared" si="7"/>
        <v>18210</v>
      </c>
      <c r="BX32" s="33" t="str">
        <f t="shared" si="8"/>
        <v>坂井市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804422.21653640643</v>
      </c>
      <c r="BZ32" s="36"/>
      <c r="CA32" s="33" t="str">
        <f t="shared" si="9"/>
        <v>18210</v>
      </c>
      <c r="CB32" s="33" t="str">
        <f t="shared" si="10"/>
        <v>坂井市</v>
      </c>
      <c r="CC32" s="223">
        <f t="shared" si="11"/>
        <v>1.4808096087063821E-2</v>
      </c>
      <c r="CD32" s="223">
        <f t="shared" si="16"/>
        <v>0.12850561054006096</v>
      </c>
      <c r="CE32" s="223">
        <f t="shared" si="17"/>
        <v>2.1605370466808119E-2</v>
      </c>
      <c r="CF32" s="223">
        <f t="shared" si="18"/>
        <v>3.3904314723467942E-3</v>
      </c>
      <c r="CG32" s="223">
        <f t="shared" si="19"/>
        <v>0</v>
      </c>
      <c r="CH32" s="223">
        <f t="shared" si="20"/>
        <v>0</v>
      </c>
      <c r="CI32" s="223">
        <f t="shared" si="12"/>
        <v>0.16830950856627971</v>
      </c>
      <c r="CJ32" s="22"/>
      <c r="CK32" s="18" t="str">
        <f t="shared" si="13"/>
        <v>18210</v>
      </c>
      <c r="CL32" s="18" t="str">
        <f t="shared" si="14"/>
        <v>坂井市</v>
      </c>
      <c r="CM32" s="18">
        <f>VLOOKUP($CK32&amp;"_"&amp;$AZ$7,データシート1!$A:$BT,MATCH("ca_太陽光発電（10kW未満）",データシート1!$A$1:$BT$1,0),0)</f>
        <v>2067</v>
      </c>
      <c r="CN32" s="18">
        <f>VLOOKUP($CK32&amp;"_"&amp;$AZ$5,データシート1!$A:$BT,MATCH("ab_家庭",データシート1!$A$1:$BT$1,0),0)</f>
        <v>32848</v>
      </c>
      <c r="CO32" s="223">
        <f t="shared" si="15"/>
        <v>6.2926205552849487E-2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23237</v>
      </c>
      <c r="AY33" s="18" t="str">
        <f>IF(IFERROR(比較地域マスタ!$Z26,"")=0,"",IFERROR(比較地域マスタ!$Z26,""))</f>
        <v>あま市</v>
      </c>
      <c r="BC33" s="844" t="str">
        <f t="shared" si="0"/>
        <v>23237</v>
      </c>
      <c r="BD33" s="1031" t="str">
        <f t="shared" si="2"/>
        <v>あま市</v>
      </c>
      <c r="BE33" s="34">
        <f>VLOOKUP($BC33&amp;"_"&amp;$AZ$7,データシート1!$A:$BT,MATCH("cb_"&amp;BE$12,データシート1!$A$1:$BT$1,0),0)</f>
        <v>16429.299999999937</v>
      </c>
      <c r="BF33" s="34">
        <f>VLOOKUP($BC33&amp;"_"&amp;$AZ$7,データシート1!$A:$BT,MATCH("cb_"&amp;BF$12,データシート1!$A$1:$BT$1,0),0)</f>
        <v>13506.400000000005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10730</v>
      </c>
      <c r="BK33" s="34">
        <f t="shared" si="3"/>
        <v>40665.699999999939</v>
      </c>
      <c r="BL33" s="36"/>
      <c r="BM33" s="844" t="str">
        <f t="shared" si="4"/>
        <v>23237</v>
      </c>
      <c r="BN33" s="1031" t="str">
        <f t="shared" si="5"/>
        <v>あま市</v>
      </c>
      <c r="BO33" s="34">
        <f>BE33*VLOOKUP(BO$12,別紙!$B$4:$E$10,MATCH("設備利用率",別紙!$B$4:$E$4,0),0)/100*8760/10^3</f>
        <v>19717.131515999925</v>
      </c>
      <c r="BP33" s="34">
        <f>BF33*VLOOKUP(BP$12,別紙!$B$4:$E$10,MATCH("設備利用率",別紙!$B$4:$E$4,0),0)/100*8760/10^3</f>
        <v>17865.725664000005</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75195.839999999997</v>
      </c>
      <c r="BU33" s="34">
        <f t="shared" si="6"/>
        <v>112778.69717999993</v>
      </c>
      <c r="BV33" s="36"/>
      <c r="BW33" s="33" t="str">
        <f t="shared" si="7"/>
        <v>23237</v>
      </c>
      <c r="BX33" s="33" t="str">
        <f t="shared" si="8"/>
        <v>あま市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343062.10123151372</v>
      </c>
      <c r="BZ33" s="36"/>
      <c r="CA33" s="33" t="str">
        <f t="shared" si="9"/>
        <v>23237</v>
      </c>
      <c r="CB33" s="33" t="str">
        <f t="shared" si="10"/>
        <v>あま市</v>
      </c>
      <c r="CC33" s="223">
        <f t="shared" si="11"/>
        <v>5.7473942604618744E-2</v>
      </c>
      <c r="CD33" s="223">
        <f t="shared" si="16"/>
        <v>5.207723499583946E-2</v>
      </c>
      <c r="CE33" s="223">
        <f t="shared" si="17"/>
        <v>0</v>
      </c>
      <c r="CF33" s="223">
        <f t="shared" si="18"/>
        <v>0</v>
      </c>
      <c r="CG33" s="223">
        <f t="shared" si="19"/>
        <v>0</v>
      </c>
      <c r="CH33" s="223">
        <f t="shared" si="20"/>
        <v>0.21919016915615072</v>
      </c>
      <c r="CI33" s="223">
        <f t="shared" si="12"/>
        <v>0.32874134675660893</v>
      </c>
      <c r="CK33" s="18" t="str">
        <f t="shared" si="13"/>
        <v>23237</v>
      </c>
      <c r="CL33" s="18" t="str">
        <f t="shared" si="14"/>
        <v>あま市</v>
      </c>
      <c r="CM33" s="18">
        <f>VLOOKUP($CK33&amp;"_"&amp;$AZ$7,データシート1!$A:$BT,MATCH("ca_太陽光発電（10kW未満）",データシート1!$A$1:$BT$1,0),0)</f>
        <v>3489</v>
      </c>
      <c r="CN33" s="18">
        <f>VLOOKUP($CK33&amp;"_"&amp;$AZ$5,データシート1!$A:$BT,MATCH("ab_家庭",データシート1!$A$1:$BT$1,0),0)</f>
        <v>38303</v>
      </c>
      <c r="CO33" s="223">
        <f t="shared" si="15"/>
        <v>9.1089470798631958E-2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25209</v>
      </c>
      <c r="AY34" s="18" t="str">
        <f>IF(IFERROR(比較地域マスタ!$Z27,"")=0,"",IFERROR(比較地域マスタ!$Z27,""))</f>
        <v>甲賀市</v>
      </c>
      <c r="BC34" s="844" t="str">
        <f t="shared" si="0"/>
        <v>25209</v>
      </c>
      <c r="BD34" s="1031" t="str">
        <f t="shared" si="2"/>
        <v>甲賀市</v>
      </c>
      <c r="BE34" s="34">
        <f>VLOOKUP($BC34&amp;"_"&amp;$AZ$7,データシート1!$A:$BT,MATCH("cb_"&amp;BE$12,データシート1!$A$1:$BT$1,0),0)</f>
        <v>20855.099999999897</v>
      </c>
      <c r="BF34" s="34">
        <f>VLOOKUP($BC34&amp;"_"&amp;$AZ$7,データシート1!$A:$BT,MATCH("cb_"&amp;BF$12,データシート1!$A$1:$BT$1,0),0)</f>
        <v>147056.89999999982</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167911.99999999971</v>
      </c>
      <c r="BL34" s="36"/>
      <c r="BM34" s="844" t="str">
        <f t="shared" si="4"/>
        <v>25209</v>
      </c>
      <c r="BN34" s="1031" t="str">
        <f t="shared" si="5"/>
        <v>甲賀市</v>
      </c>
      <c r="BO34" s="34">
        <f>BE34*VLOOKUP(BO$12,別紙!$B$4:$E$10,MATCH("設備利用率",別紙!$B$4:$E$4,0),0)/100*8760/10^3</f>
        <v>25028.622611999876</v>
      </c>
      <c r="BP34" s="34">
        <f>BF34*VLOOKUP(BP$12,別紙!$B$4:$E$10,MATCH("設備利用率",別紙!$B$4:$E$4,0),0)/100*8760/10^3</f>
        <v>194520.98504399974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219549.6076559996</v>
      </c>
      <c r="BV34" s="36"/>
      <c r="BW34" s="33" t="str">
        <f t="shared" si="7"/>
        <v>25209</v>
      </c>
      <c r="BX34" s="33" t="str">
        <f t="shared" si="8"/>
        <v>甲賀市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992635.31786674622</v>
      </c>
      <c r="BZ34" s="36"/>
      <c r="CA34" s="33" t="str">
        <f t="shared" si="9"/>
        <v>25209</v>
      </c>
      <c r="CB34" s="33" t="str">
        <f t="shared" si="10"/>
        <v>甲賀市</v>
      </c>
      <c r="CC34" s="223">
        <f t="shared" si="11"/>
        <v>2.5214318049642255E-2</v>
      </c>
      <c r="CD34" s="223">
        <f t="shared" si="16"/>
        <v>0.19596419907971954</v>
      </c>
      <c r="CE34" s="223">
        <f t="shared" si="17"/>
        <v>0</v>
      </c>
      <c r="CF34" s="223">
        <f t="shared" si="18"/>
        <v>0</v>
      </c>
      <c r="CG34" s="223">
        <f t="shared" si="19"/>
        <v>0</v>
      </c>
      <c r="CH34" s="223">
        <f t="shared" si="20"/>
        <v>0</v>
      </c>
      <c r="CI34" s="223">
        <f t="shared" si="12"/>
        <v>0.22117851712936176</v>
      </c>
      <c r="CK34" s="18" t="str">
        <f t="shared" si="13"/>
        <v>25209</v>
      </c>
      <c r="CL34" s="18" t="str">
        <f t="shared" si="14"/>
        <v>甲賀市</v>
      </c>
      <c r="CM34" s="18">
        <f>VLOOKUP($CK34&amp;"_"&amp;$AZ$7,データシート1!$A:$BT,MATCH("ca_太陽光発電（10kW未満）",データシート1!$A$1:$BT$1,0),0)</f>
        <v>4432</v>
      </c>
      <c r="CN34" s="18">
        <f>VLOOKUP($CK34&amp;"_"&amp;$AZ$5,データシート1!$A:$BT,MATCH("ab_家庭",データシート1!$A$1:$BT$1,0),0)</f>
        <v>37296</v>
      </c>
      <c r="CO34" s="223">
        <f t="shared" si="15"/>
        <v>0.11883311883311884</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22216</v>
      </c>
      <c r="AY35" s="18" t="str">
        <f>IF(IFERROR(比較地域マスタ!$Z28,"")=0,"",IFERROR(比較地域マスタ!$Z28,""))</f>
        <v>袋井市</v>
      </c>
      <c r="BC35" s="844" t="str">
        <f t="shared" si="0"/>
        <v>22216</v>
      </c>
      <c r="BD35" s="1031" t="str">
        <f t="shared" si="2"/>
        <v>袋井市</v>
      </c>
      <c r="BE35" s="34">
        <f>VLOOKUP($BC35&amp;"_"&amp;$AZ$7,データシート1!$A:$BT,MATCH("cb_"&amp;BE$12,データシート1!$A$1:$BT$1,0),0)</f>
        <v>23517.699999999895</v>
      </c>
      <c r="BF35" s="34">
        <f>VLOOKUP($BC35&amp;"_"&amp;$AZ$7,データシート1!$A:$BT,MATCH("cb_"&amp;BF$12,データシート1!$A$1:$BT$1,0),0)</f>
        <v>69483.100000000035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1120.3000000000002</v>
      </c>
      <c r="BK35" s="34">
        <f t="shared" si="3"/>
        <v>94121.099999999933</v>
      </c>
      <c r="BL35" s="36"/>
      <c r="BM35" s="844" t="str">
        <f t="shared" si="4"/>
        <v>22216</v>
      </c>
      <c r="BN35" s="1031" t="str">
        <f t="shared" si="5"/>
        <v>袋井市</v>
      </c>
      <c r="BO35" s="34">
        <f>BE35*VLOOKUP(BO$12,別紙!$B$4:$E$10,MATCH("設備利用率",別紙!$B$4:$E$4,0),0)/100*8760/10^3</f>
        <v>28224.062123999873</v>
      </c>
      <c r="BP35" s="34">
        <f>BF35*VLOOKUP(BP$12,別紙!$B$4:$E$10,MATCH("設備利用率",別紙!$B$4:$E$4,0),0)/100*8760/10^3</f>
        <v>91909.465356000044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7851.0624000000016</v>
      </c>
      <c r="BU35" s="34">
        <f t="shared" si="6"/>
        <v>127984.58987999991</v>
      </c>
      <c r="BV35" s="36"/>
      <c r="BW35" s="33" t="str">
        <f t="shared" si="7"/>
        <v>22216</v>
      </c>
      <c r="BX35" s="33" t="str">
        <f t="shared" si="8"/>
        <v>袋井市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751901.75491213694</v>
      </c>
      <c r="BZ35" s="36"/>
      <c r="CA35" s="33" t="str">
        <f t="shared" si="9"/>
        <v>22216</v>
      </c>
      <c r="CB35" s="33" t="str">
        <f t="shared" si="10"/>
        <v>袋井市</v>
      </c>
      <c r="CC35" s="223">
        <f t="shared" si="11"/>
        <v>3.75369015162067E-2</v>
      </c>
      <c r="CD35" s="223">
        <f t="shared" si="16"/>
        <v>0.12223600324850961</v>
      </c>
      <c r="CE35" s="223">
        <f t="shared" si="17"/>
        <v>0</v>
      </c>
      <c r="CF35" s="223">
        <f t="shared" si="18"/>
        <v>0</v>
      </c>
      <c r="CG35" s="223">
        <f t="shared" si="19"/>
        <v>0</v>
      </c>
      <c r="CH35" s="223">
        <f t="shared" si="20"/>
        <v>1.0441606697563079E-2</v>
      </c>
      <c r="CI35" s="223">
        <f t="shared" si="12"/>
        <v>0.17021451146227937</v>
      </c>
      <c r="CK35" s="18" t="str">
        <f t="shared" si="13"/>
        <v>22216</v>
      </c>
      <c r="CL35" s="18" t="str">
        <f t="shared" si="14"/>
        <v>袋井市</v>
      </c>
      <c r="CM35" s="18">
        <f>VLOOKUP($CK35&amp;"_"&amp;$AZ$7,データシート1!$A:$BT,MATCH("ca_太陽光発電（10kW未満）",データシート1!$A$1:$BT$1,0),0)</f>
        <v>4996</v>
      </c>
      <c r="CN35" s="18">
        <f>VLOOKUP($CK35&amp;"_"&amp;$AZ$5,データシート1!$A:$BT,MATCH("ab_家庭",データシート1!$A$1:$BT$1,0),0)</f>
        <v>36463</v>
      </c>
      <c r="CO35" s="223">
        <f t="shared" si="15"/>
        <v>0.13701560485972081</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34204</v>
      </c>
      <c r="AY36" s="18" t="str">
        <f>IF(IFERROR(比較地域マスタ!$Z29,"")=0,"",IFERROR(比較地域マスタ!$Z29,""))</f>
        <v>三原市</v>
      </c>
      <c r="BC36" s="844" t="str">
        <f t="shared" si="0"/>
        <v>34204</v>
      </c>
      <c r="BD36" s="1031" t="str">
        <f t="shared" si="2"/>
        <v>三原市</v>
      </c>
      <c r="BE36" s="34">
        <f>VLOOKUP($BC36&amp;"_"&amp;$AZ$7,データシート1!$A:$BT,MATCH("cb_"&amp;BE$12,データシート1!$A$1:$BT$1,0),0)</f>
        <v>17026.237999999936</v>
      </c>
      <c r="BF36" s="34">
        <f>VLOOKUP($BC36&amp;"_"&amp;$AZ$7,データシート1!$A:$BT,MATCH("cb_"&amp;BF$12,データシート1!$A$1:$BT$1,0),0)</f>
        <v>104994.21999999996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122020.4579999999</v>
      </c>
      <c r="BL36" s="36"/>
      <c r="BM36" s="844" t="str">
        <f t="shared" si="4"/>
        <v>34204</v>
      </c>
      <c r="BN36" s="1031" t="str">
        <f t="shared" si="5"/>
        <v>三原市</v>
      </c>
      <c r="BO36" s="34">
        <f>BE36*VLOOKUP(BO$12,別紙!$B$4:$E$10,MATCH("設備利用率",別紙!$B$4:$E$4,0),0)/100*8760/10^3</f>
        <v>20433.528748559922</v>
      </c>
      <c r="BP36" s="34">
        <f>BF36*VLOOKUP(BP$12,別紙!$B$4:$E$10,MATCH("設備利用率",別紙!$B$4:$E$4,0),0)/100*8760/10^3</f>
        <v>138882.15444719995</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159315.68319575986</v>
      </c>
      <c r="BV36" s="36"/>
      <c r="BW36" s="33" t="str">
        <f t="shared" si="7"/>
        <v>34204</v>
      </c>
      <c r="BX36" s="33" t="str">
        <f t="shared" si="8"/>
        <v>三原市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784047.8125539145</v>
      </c>
      <c r="BZ36" s="36"/>
      <c r="CA36" s="33" t="str">
        <f t="shared" si="9"/>
        <v>34204</v>
      </c>
      <c r="CB36" s="33" t="str">
        <f t="shared" si="10"/>
        <v>三原市</v>
      </c>
      <c r="CC36" s="223">
        <f t="shared" si="11"/>
        <v>2.6061585047984333E-2</v>
      </c>
      <c r="CD36" s="223">
        <f t="shared" si="16"/>
        <v>0.17713480252538785</v>
      </c>
      <c r="CE36" s="223">
        <f t="shared" si="17"/>
        <v>0</v>
      </c>
      <c r="CF36" s="223">
        <f t="shared" si="18"/>
        <v>0</v>
      </c>
      <c r="CG36" s="223">
        <f t="shared" si="19"/>
        <v>0</v>
      </c>
      <c r="CH36" s="223">
        <f t="shared" si="20"/>
        <v>0</v>
      </c>
      <c r="CI36" s="223">
        <f t="shared" si="12"/>
        <v>0.20319638757337216</v>
      </c>
      <c r="CK36" s="18" t="str">
        <f t="shared" si="13"/>
        <v>34204</v>
      </c>
      <c r="CL36" s="18" t="str">
        <f t="shared" si="14"/>
        <v>三原市</v>
      </c>
      <c r="CM36" s="18">
        <f>VLOOKUP($CK36&amp;"_"&amp;$AZ$7,データシート1!$A:$BT,MATCH("ca_太陽光発電（10kW未満）",データシート1!$A$1:$BT$1,0),0)</f>
        <v>3585</v>
      </c>
      <c r="CN36" s="18">
        <f>VLOOKUP($CK36&amp;"_"&amp;$AZ$5,データシート1!$A:$BT,MATCH("ab_家庭",データシート1!$A$1:$BT$1,0),0)</f>
        <v>43180</v>
      </c>
      <c r="CO36" s="223">
        <f t="shared" si="15"/>
        <v>8.3024548402037976E-2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28216</v>
      </c>
      <c r="AY37" s="18" t="str">
        <f>IF(IFERROR(比較地域マスタ!$Z30,"")=0,"",IFERROR(比較地域マスタ!$Z30,""))</f>
        <v>高砂市</v>
      </c>
      <c r="BC37" s="844" t="str">
        <f t="shared" si="0"/>
        <v>28216</v>
      </c>
      <c r="BD37" s="1031" t="str">
        <f t="shared" si="2"/>
        <v>高砂市</v>
      </c>
      <c r="BE37" s="34">
        <f>VLOOKUP($BC37&amp;"_"&amp;$AZ$7,データシート1!$A:$BT,MATCH("cb_"&amp;BE$12,データシート1!$A$1:$BT$1,0),0)</f>
        <v>15229.89999999992</v>
      </c>
      <c r="BF37" s="34">
        <f>VLOOKUP($BC37&amp;"_"&amp;$AZ$7,データシート1!$A:$BT,MATCH("cb_"&amp;BF$12,データシート1!$A$1:$BT$1,0),0)</f>
        <v>30028.600000000039</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9451.16</v>
      </c>
      <c r="BK37" s="34">
        <f t="shared" si="3"/>
        <v>54709.65999999996</v>
      </c>
      <c r="BL37" s="36"/>
      <c r="BM37" s="844" t="str">
        <f t="shared" si="4"/>
        <v>28216</v>
      </c>
      <c r="BN37" s="1031" t="str">
        <f t="shared" si="5"/>
        <v>高砂市</v>
      </c>
      <c r="BO37" s="34">
        <f>BE37*VLOOKUP(BO$12,別紙!$B$4:$E$10,MATCH("設備利用率",別紙!$B$4:$E$4,0),0)/100*8760/10^3</f>
        <v>18277.707587999903</v>
      </c>
      <c r="BP37" s="34">
        <f>BF37*VLOOKUP(BP$12,別紙!$B$4:$E$10,MATCH("設備利用率",別紙!$B$4:$E$4,0),0)/100*8760/10^3</f>
        <v>39720.630936000052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66233.729280000014</v>
      </c>
      <c r="BU37" s="34">
        <f t="shared" si="6"/>
        <v>124232.06780399996</v>
      </c>
      <c r="BV37" s="36"/>
      <c r="BW37" s="33" t="str">
        <f t="shared" si="7"/>
        <v>28216</v>
      </c>
      <c r="BX37" s="33" t="str">
        <f t="shared" si="8"/>
        <v>高砂市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969398.63417254738</v>
      </c>
      <c r="BZ37" s="36"/>
      <c r="CA37" s="33" t="str">
        <f t="shared" si="9"/>
        <v>28216</v>
      </c>
      <c r="CB37" s="33" t="str">
        <f t="shared" si="10"/>
        <v>高砂市</v>
      </c>
      <c r="CC37" s="223">
        <f t="shared" si="11"/>
        <v>1.8854686754950157E-2</v>
      </c>
      <c r="CD37" s="223">
        <f t="shared" si="16"/>
        <v>4.0974506808444715E-2</v>
      </c>
      <c r="CE37" s="223">
        <f t="shared" si="17"/>
        <v>0</v>
      </c>
      <c r="CF37" s="223">
        <f t="shared" si="18"/>
        <v>0</v>
      </c>
      <c r="CG37" s="223">
        <f t="shared" si="19"/>
        <v>0</v>
      </c>
      <c r="CH37" s="223">
        <f t="shared" si="20"/>
        <v>6.8324553950434797E-2</v>
      </c>
      <c r="CI37" s="223">
        <f t="shared" si="12"/>
        <v>0.12815374751382966</v>
      </c>
      <c r="CK37" s="18" t="str">
        <f t="shared" si="13"/>
        <v>28216</v>
      </c>
      <c r="CL37" s="18" t="str">
        <f t="shared" si="14"/>
        <v>高砂市</v>
      </c>
      <c r="CM37" s="18">
        <f>VLOOKUP($CK37&amp;"_"&amp;$AZ$7,データシート1!$A:$BT,MATCH("ca_太陽光発電（10kW未満）",データシート1!$A$1:$BT$1,0),0)</f>
        <v>3589</v>
      </c>
      <c r="CN37" s="18">
        <f>VLOOKUP($CK37&amp;"_"&amp;$AZ$5,データシート1!$A:$BT,MATCH("ab_家庭",データシート1!$A$1:$BT$1,0),0)</f>
        <v>40211</v>
      </c>
      <c r="CO37" s="223">
        <f t="shared" si="15"/>
        <v>8.9254184178458637E-2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26206</v>
      </c>
      <c r="AY38" s="18" t="str">
        <f>IF(IFERROR(比較地域マスタ!$Z31,"")=0,"",IFERROR(比較地域マスタ!$Z31,""))</f>
        <v>亀岡市</v>
      </c>
      <c r="BC38" s="844" t="str">
        <f t="shared" si="0"/>
        <v>26206</v>
      </c>
      <c r="BD38" s="1031" t="str">
        <f t="shared" si="2"/>
        <v>亀岡市</v>
      </c>
      <c r="BE38" s="34">
        <f>VLOOKUP($BC38&amp;"_"&amp;$AZ$7,データシート1!$A:$BT,MATCH("cb_"&amp;BE$12,データシート1!$A$1:$BT$1,0),0)</f>
        <v>13976.599999999991</v>
      </c>
      <c r="BF38" s="34">
        <f>VLOOKUP($BC38&amp;"_"&amp;$AZ$7,データシート1!$A:$BT,MATCH("cb_"&amp;BF$12,データシート1!$A$1:$BT$1,0),0)</f>
        <v>37012.700000000019</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175</v>
      </c>
      <c r="BK38" s="34">
        <f t="shared" si="3"/>
        <v>51164.30000000001</v>
      </c>
      <c r="BL38" s="36"/>
      <c r="BM38" s="844" t="str">
        <f t="shared" si="4"/>
        <v>26206</v>
      </c>
      <c r="BN38" s="1031" t="str">
        <f t="shared" si="5"/>
        <v>亀岡市</v>
      </c>
      <c r="BO38" s="34">
        <f>BE38*VLOOKUP(BO$12,別紙!$B$4:$E$10,MATCH("設備利用率",別紙!$B$4:$E$4,0),0)/100*8760/10^3</f>
        <v>16773.59719199999</v>
      </c>
      <c r="BP38" s="34">
        <f>BF38*VLOOKUP(BP$12,別紙!$B$4:$E$10,MATCH("設備利用率",別紙!$B$4:$E$4,0),0)/100*8760/10^3</f>
        <v>48958.919052000027</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1226.4000000000001</v>
      </c>
      <c r="BU38" s="34">
        <f t="shared" si="6"/>
        <v>66958.916244000007</v>
      </c>
      <c r="BV38" s="36"/>
      <c r="BW38" s="33" t="str">
        <f t="shared" si="7"/>
        <v>26206</v>
      </c>
      <c r="BX38" s="33" t="str">
        <f t="shared" si="8"/>
        <v>亀岡市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411571.04386833671</v>
      </c>
      <c r="BZ38" s="36"/>
      <c r="CA38" s="33" t="str">
        <f t="shared" si="9"/>
        <v>26206</v>
      </c>
      <c r="CB38" s="33" t="str">
        <f t="shared" si="10"/>
        <v>亀岡市</v>
      </c>
      <c r="CC38" s="223">
        <f t="shared" si="11"/>
        <v>4.0755046891408457E-2</v>
      </c>
      <c r="CD38" s="223">
        <f t="shared" si="16"/>
        <v>0.11895617969582474</v>
      </c>
      <c r="CE38" s="223">
        <f t="shared" si="17"/>
        <v>0</v>
      </c>
      <c r="CF38" s="223">
        <f t="shared" si="18"/>
        <v>0</v>
      </c>
      <c r="CG38" s="223">
        <f t="shared" si="19"/>
        <v>0</v>
      </c>
      <c r="CH38" s="223">
        <f t="shared" si="20"/>
        <v>2.979801466286658E-3</v>
      </c>
      <c r="CI38" s="223">
        <f t="shared" si="12"/>
        <v>0.16269102805351981</v>
      </c>
      <c r="CK38" s="18" t="str">
        <f t="shared" si="13"/>
        <v>26206</v>
      </c>
      <c r="CL38" s="18" t="str">
        <f t="shared" si="14"/>
        <v>亀岡市</v>
      </c>
      <c r="CM38" s="18">
        <f>VLOOKUP($CK38&amp;"_"&amp;$AZ$7,データシート1!$A:$BT,MATCH("ca_太陽光発電（10kW未満）",データシート1!$A$1:$BT$1,0),0)</f>
        <v>3132</v>
      </c>
      <c r="CN38" s="18">
        <f>VLOOKUP($CK38&amp;"_"&amp;$AZ$5,データシート1!$A:$BT,MATCH("ab_家庭",データシート1!$A$1:$BT$1,0),0)</f>
        <v>40003</v>
      </c>
      <c r="CO38" s="223">
        <f t="shared" si="15"/>
        <v>7.8294127940404468E-2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12210</v>
      </c>
      <c r="AY39" s="18" t="str">
        <f>IF(IFERROR(比較地域マスタ!$Z32,"")=0,"",IFERROR(比較地域マスタ!$Z32,""))</f>
        <v>茂原市</v>
      </c>
      <c r="BC39" s="844" t="str">
        <f t="shared" si="0"/>
        <v>12210</v>
      </c>
      <c r="BD39" s="1031" t="str">
        <f t="shared" si="2"/>
        <v>茂原市</v>
      </c>
      <c r="BE39" s="34">
        <f>VLOOKUP($BC39&amp;"_"&amp;$AZ$7,データシート1!$A:$BT,MATCH("cb_"&amp;BE$12,データシート1!$A$1:$BT$1,0),0)</f>
        <v>12324.199999999933</v>
      </c>
      <c r="BF39" s="34">
        <f>VLOOKUP($BC39&amp;"_"&amp;$AZ$7,データシート1!$A:$BT,MATCH("cb_"&amp;BF$12,データシート1!$A$1:$BT$1,0),0)</f>
        <v>108445.89999999973</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120770.09999999967</v>
      </c>
      <c r="BL39" s="36"/>
      <c r="BM39" s="844" t="str">
        <f t="shared" si="4"/>
        <v>12210</v>
      </c>
      <c r="BN39" s="1031" t="str">
        <f t="shared" si="5"/>
        <v>茂原市</v>
      </c>
      <c r="BO39" s="34">
        <f>BE39*VLOOKUP(BO$12,別紙!$B$4:$E$10,MATCH("設備利用率",別紙!$B$4:$E$4,0),0)/100*8760/10^3</f>
        <v>14790.518903999919</v>
      </c>
      <c r="BP39" s="34">
        <f>BF39*VLOOKUP(BP$12,別紙!$B$4:$E$10,MATCH("設備利用率",別紙!$B$4:$E$4,0),0)/100*8760/10^3</f>
        <v>143447.89868399964</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158238.41758799955</v>
      </c>
      <c r="BV39" s="36"/>
      <c r="BW39" s="33" t="str">
        <f t="shared" si="7"/>
        <v>12210</v>
      </c>
      <c r="BX39" s="33" t="str">
        <f t="shared" si="8"/>
        <v>茂原市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558622.47129438526</v>
      </c>
      <c r="BZ39" s="36"/>
      <c r="CA39" s="33" t="str">
        <f t="shared" si="9"/>
        <v>12210</v>
      </c>
      <c r="CB39" s="33" t="str">
        <f t="shared" si="10"/>
        <v>茂原市</v>
      </c>
      <c r="CC39" s="223">
        <f t="shared" si="11"/>
        <v>2.6476770384350593E-2</v>
      </c>
      <c r="CD39" s="223">
        <f t="shared" si="16"/>
        <v>0.25678862927160129</v>
      </c>
      <c r="CE39" s="223">
        <f t="shared" si="17"/>
        <v>0</v>
      </c>
      <c r="CF39" s="223">
        <f t="shared" si="18"/>
        <v>0</v>
      </c>
      <c r="CG39" s="223">
        <f t="shared" si="19"/>
        <v>0</v>
      </c>
      <c r="CH39" s="223">
        <f t="shared" si="20"/>
        <v>0</v>
      </c>
      <c r="CI39" s="223">
        <f t="shared" si="12"/>
        <v>0.28326539965595188</v>
      </c>
      <c r="CK39" s="18" t="str">
        <f t="shared" si="13"/>
        <v>12210</v>
      </c>
      <c r="CL39" s="18" t="str">
        <f t="shared" si="14"/>
        <v>茂原市</v>
      </c>
      <c r="CM39" s="18">
        <f>VLOOKUP($CK39&amp;"_"&amp;$AZ$7,データシート1!$A:$BT,MATCH("ca_太陽光発電（10kW未満）",データシート1!$A$1:$BT$1,0),0)</f>
        <v>2575</v>
      </c>
      <c r="CN39" s="18">
        <f>VLOOKUP($CK39&amp;"_"&amp;$AZ$5,データシート1!$A:$BT,MATCH("ab_家庭",データシート1!$A$1:$BT$1,0),0)</f>
        <v>41621</v>
      </c>
      <c r="CO39" s="223">
        <f t="shared" si="15"/>
        <v>6.1867807116599796E-2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27224</v>
      </c>
      <c r="AY40" s="18" t="str">
        <f>IF(IFERROR(比較地域マスタ!$Z33,"")=0,"",IFERROR(比較地域マスタ!$Z33,""))</f>
        <v>摂津市</v>
      </c>
      <c r="BC40" s="844" t="str">
        <f t="shared" si="0"/>
        <v>27224</v>
      </c>
      <c r="BD40" s="1031" t="str">
        <f t="shared" si="2"/>
        <v>摂津市</v>
      </c>
      <c r="BE40" s="34">
        <f>VLOOKUP($BC40&amp;"_"&amp;$AZ$7,データシート1!$A:$BT,MATCH("cb_"&amp;BE$12,データシート1!$A$1:$BT$1,0),0)</f>
        <v>5370.7000000000016</v>
      </c>
      <c r="BF40" s="34">
        <f>VLOOKUP($BC40&amp;"_"&amp;$AZ$7,データシート1!$A:$BT,MATCH("cb_"&amp;BF$12,データシート1!$A$1:$BT$1,0),0)</f>
        <v>5104.7999999999993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10475.5</v>
      </c>
      <c r="BL40" s="36"/>
      <c r="BM40" s="844" t="str">
        <f t="shared" si="4"/>
        <v>27224</v>
      </c>
      <c r="BN40" s="1031" t="str">
        <f t="shared" si="5"/>
        <v>摂津市</v>
      </c>
      <c r="BO40" s="34">
        <f>BE40*VLOOKUP(BO$12,別紙!$B$4:$E$10,MATCH("設備利用率",別紙!$B$4:$E$4,0),0)/100*8760/10^3</f>
        <v>6445.4844840000032</v>
      </c>
      <c r="BP40" s="34">
        <f>BF40*VLOOKUP(BP$12,別紙!$B$4:$E$10,MATCH("設備利用率",別紙!$B$4:$E$4,0),0)/100*8760/10^3</f>
        <v>6752.4252479999986</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13197.909732000002</v>
      </c>
      <c r="BV40" s="36"/>
      <c r="BW40" s="33" t="str">
        <f t="shared" si="7"/>
        <v>27224</v>
      </c>
      <c r="BX40" s="33" t="str">
        <f t="shared" si="8"/>
        <v>摂津市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716522.3426150782</v>
      </c>
      <c r="BZ40" s="36"/>
      <c r="CA40" s="33" t="str">
        <f t="shared" si="9"/>
        <v>27224</v>
      </c>
      <c r="CB40" s="33" t="str">
        <f t="shared" si="10"/>
        <v>摂津市</v>
      </c>
      <c r="CC40" s="223">
        <f t="shared" si="11"/>
        <v>8.9955108175357647E-3</v>
      </c>
      <c r="CD40" s="223">
        <f t="shared" si="16"/>
        <v>9.4238865230019189E-3</v>
      </c>
      <c r="CE40" s="223">
        <f t="shared" si="17"/>
        <v>0</v>
      </c>
      <c r="CF40" s="223">
        <f t="shared" si="18"/>
        <v>0</v>
      </c>
      <c r="CG40" s="223">
        <f t="shared" si="19"/>
        <v>0</v>
      </c>
      <c r="CH40" s="223">
        <f t="shared" si="20"/>
        <v>0</v>
      </c>
      <c r="CI40" s="223">
        <f t="shared" si="12"/>
        <v>1.8419397340537682E-2</v>
      </c>
      <c r="CK40" s="18" t="str">
        <f t="shared" si="13"/>
        <v>27224</v>
      </c>
      <c r="CL40" s="18" t="str">
        <f t="shared" si="14"/>
        <v>摂津市</v>
      </c>
      <c r="CM40" s="18">
        <f>VLOOKUP($CK40&amp;"_"&amp;$AZ$7,データシート1!$A:$BT,MATCH("ca_太陽光発電（10kW未満）",データシート1!$A$1:$BT$1,0),0)</f>
        <v>1379</v>
      </c>
      <c r="CN40" s="18">
        <f>VLOOKUP($CK40&amp;"_"&amp;$AZ$5,データシート1!$A:$BT,MATCH("ab_家庭",データシート1!$A$1:$BT$1,0),0)</f>
        <v>42472</v>
      </c>
      <c r="CO40" s="223">
        <f t="shared" si="15"/>
        <v>3.2468449802222639E-2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23234</v>
      </c>
      <c r="AY41" s="18" t="str">
        <f>IF(IFERROR(比較地域マスタ!$Z34,"")=0,"",IFERROR(比較地域マスタ!$Z34,""))</f>
        <v>北名古屋市</v>
      </c>
      <c r="BC41" s="844" t="str">
        <f t="shared" si="0"/>
        <v>23234</v>
      </c>
      <c r="BD41" s="1031" t="str">
        <f t="shared" si="2"/>
        <v>北名古屋市</v>
      </c>
      <c r="BE41" s="34">
        <f>VLOOKUP($BC41&amp;"_"&amp;$AZ$7,データシート1!$A:$BT,MATCH("cb_"&amp;BE$12,データシート1!$A$1:$BT$1,0),0)</f>
        <v>14176.599999999955</v>
      </c>
      <c r="BF41" s="34">
        <f>VLOOKUP($BC41&amp;"_"&amp;$AZ$7,データシート1!$A:$BT,MATCH("cb_"&amp;BF$12,データシート1!$A$1:$BT$1,0),0)</f>
        <v>10460.800000000005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15214.366</v>
      </c>
      <c r="BK41" s="34">
        <f t="shared" si="3"/>
        <v>39851.76599999996</v>
      </c>
      <c r="BL41" s="36"/>
      <c r="BM41" s="844" t="str">
        <f t="shared" si="4"/>
        <v>23234</v>
      </c>
      <c r="BN41" s="1031" t="str">
        <f t="shared" si="5"/>
        <v>北名古屋市</v>
      </c>
      <c r="BO41" s="34">
        <f>BE41*VLOOKUP(BO$12,別紙!$B$4:$E$10,MATCH("設備利用率",別紙!$B$4:$E$4,0),0)/100*8760/10^3</f>
        <v>17013.621191999944</v>
      </c>
      <c r="BP41" s="34">
        <f>BF41*VLOOKUP(BP$12,別紙!$B$4:$E$10,MATCH("設備利用率",別紙!$B$4:$E$4,0),0)/100*8760/10^3</f>
        <v>13837.127808000007</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106622.27692800001</v>
      </c>
      <c r="BU41" s="34">
        <f t="shared" si="6"/>
        <v>137473.02592799996</v>
      </c>
      <c r="BV41" s="36"/>
      <c r="BW41" s="33" t="str">
        <f t="shared" si="7"/>
        <v>23234</v>
      </c>
      <c r="BX41" s="33" t="str">
        <f t="shared" si="8"/>
        <v>北名古屋市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397081.07161389658</v>
      </c>
      <c r="BZ41" s="36"/>
      <c r="CA41" s="33" t="str">
        <f t="shared" si="9"/>
        <v>23234</v>
      </c>
      <c r="CB41" s="33" t="str">
        <f t="shared" si="10"/>
        <v>北名古屋市</v>
      </c>
      <c r="CC41" s="223">
        <f t="shared" si="11"/>
        <v>4.2846719242621588E-2</v>
      </c>
      <c r="CD41" s="223">
        <f t="shared" si="16"/>
        <v>3.4847110066869656E-2</v>
      </c>
      <c r="CE41" s="223">
        <f t="shared" si="17"/>
        <v>0</v>
      </c>
      <c r="CF41" s="223">
        <f t="shared" si="18"/>
        <v>0</v>
      </c>
      <c r="CG41" s="223">
        <f t="shared" si="19"/>
        <v>0</v>
      </c>
      <c r="CH41" s="223">
        <f t="shared" si="20"/>
        <v>0.26851513343268757</v>
      </c>
      <c r="CI41" s="223">
        <f t="shared" si="12"/>
        <v>0.34620896274217883</v>
      </c>
      <c r="CK41" s="18" t="str">
        <f t="shared" si="13"/>
        <v>23234</v>
      </c>
      <c r="CL41" s="18" t="str">
        <f t="shared" si="14"/>
        <v>北名古屋市</v>
      </c>
      <c r="CM41" s="18">
        <f>VLOOKUP($CK41&amp;"_"&amp;$AZ$7,データシート1!$A:$BT,MATCH("ca_太陽光発電（10kW未満）",データシート1!$A$1:$BT$1,0),0)</f>
        <v>3091</v>
      </c>
      <c r="CN41" s="18">
        <f>VLOOKUP($CK41&amp;"_"&amp;$AZ$5,データシート1!$A:$BT,MATCH("ab_家庭",データシート1!$A$1:$BT$1,0),0)</f>
        <v>38046</v>
      </c>
      <c r="CO41" s="223">
        <f t="shared" si="15"/>
        <v>8.1243757556641955E-2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26203</v>
      </c>
      <c r="AY72" s="18" t="str">
        <f>IF(IFERROR(比較地域マスタ!$AE7,"")=0,"",IFERROR(比較地域マスタ!$AE7,""))</f>
        <v>綾部市</v>
      </c>
      <c r="AZ72" s="16"/>
      <c r="BA72" s="22">
        <v>1</v>
      </c>
      <c r="BB72" s="22">
        <v>1</v>
      </c>
      <c r="BC72" s="18" t="str">
        <f>AX72</f>
        <v>26203</v>
      </c>
      <c r="BD72" s="18" t="str">
        <f>AY72</f>
        <v>綾部市</v>
      </c>
      <c r="BE72" s="33">
        <f>VLOOKUP(BC72&amp;"_"&amp;$AZ$9,データシート3!A:AB,MATCH("ea_"&amp;"太陽光（建物系）"&amp;"_年間発電",データシート3!$A$1:$AB$1,0),0)/10^3+VLOOKUP(BC72&amp;"_"&amp;$AZ$9,データシート3!A:AB,MATCH("ea_"&amp;"太陽光（土地系）"&amp;"_年間発電",データシート3!$A$1:$AB$1,0),0)/10^3</f>
        <v>931654.89500000002</v>
      </c>
      <c r="BF72" s="33">
        <f>VLOOKUP(BC72&amp;"_"&amp;$AZ$9,データシート3!A:AB,MATCH("ea_"&amp;"風力（陸上）"&amp;"_年間発電",データシート3!$A$1:$AB$1,0),0)/10^3</f>
        <v>841344.98800000001</v>
      </c>
      <c r="BG72" s="33">
        <f>VLOOKUP(BC72&amp;"_"&amp;$AZ$9,データシート3!A:AB,MATCH("ea_"&amp;"中小水（河川）"&amp;"_年間発電",データシート3!$A$1:$AB$1,0),0)/10^3+VLOOKUP(BC72&amp;"_"&amp;$AZ$9,データシート3!A:AB,MATCH("ea_"&amp;"中小水（農業用水路）"&amp;"_年間発電",データシート3!$A$1:$AB$1,0),0)/10^3</f>
        <v>3464.1179999999999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1776464.0009999999</v>
      </c>
      <c r="BJ72" s="33">
        <f>(VLOOKUP($BC72&amp;"_"&amp;$AZ$8,データシート3!$A:$AN,MATCH("da_合計",データシート3!$A$1:$AN$1,0),0))/10^3</f>
        <v>225488.26169666665</v>
      </c>
      <c r="BK72" s="33">
        <f t="shared" ref="BK72:BK103" si="21">BI72-BJ72</f>
        <v>1550975.7393033332</v>
      </c>
      <c r="BL72" s="33">
        <f t="shared" ref="BL72:BL103" si="22">IF(BK72&gt;0,0,BK72)</f>
        <v>0</v>
      </c>
      <c r="BM72" s="33">
        <f t="shared" ref="BM72:BM103" si="23">IF(BK72&gt;0,BK72,0)</f>
        <v>1550975.7393033332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26343</v>
      </c>
      <c r="AY73" s="18" t="str">
        <f>IF(IFERROR(比較地域マスタ!$AE8,"")=0,"",IFERROR(比較地域マスタ!$AE8,""))</f>
        <v>井手町</v>
      </c>
      <c r="AZ73" s="16"/>
      <c r="BA73" s="22">
        <v>2</v>
      </c>
      <c r="BB73" s="22">
        <v>1</v>
      </c>
      <c r="BC73" s="18" t="str">
        <f t="shared" ref="BC73:BC136" si="24">AX73</f>
        <v>26343</v>
      </c>
      <c r="BD73" s="18" t="str">
        <f t="shared" ref="BD73:BD136" si="25">AY73</f>
        <v>井手町</v>
      </c>
      <c r="BE73" s="33">
        <f>VLOOKUP(BC73&amp;"_"&amp;$AZ$9,データシート3!A:AB,MATCH("ea_"&amp;"太陽光（建物系）"&amp;"_年間発電",データシート3!$A$1:$AB$1,0),0)/10^3+VLOOKUP(BC73&amp;"_"&amp;$AZ$9,データシート3!A:AB,MATCH("ea_"&amp;"太陽光（土地系）"&amp;"_年間発電",データシート3!$A$1:$AB$1,0),0)/10^3</f>
        <v>85443.061000000002</v>
      </c>
      <c r="BF73" s="33">
        <f>VLOOKUP(BC73&amp;"_"&amp;$AZ$9,データシート3!A:AB,MATCH("ea_"&amp;"風力（陸上）"&amp;"_年間発電",データシート3!$A$1:$AB$1,0),0)/10^3</f>
        <v>64973.659</v>
      </c>
      <c r="BG73" s="33">
        <f>VLOOKUP(BC73&amp;"_"&amp;$AZ$9,データシート3!A:AB,MATCH("ea_"&amp;"中小水（河川）"&amp;"_年間発電",データシート3!$A$1:$AB$1,0),0)/10^3+VLOOKUP(BC73&amp;"_"&amp;$AZ$9,データシート3!A:AB,MATCH("ea_"&amp;"中小水（農業用水路）"&amp;"_年間発電",データシート3!$A$1:$AB$1,0),0)/10^3</f>
        <v>720.52499999999998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151137.245</v>
      </c>
      <c r="BJ73" s="33">
        <f>(VLOOKUP($BC73&amp;"_"&amp;$AZ$8,データシート3!$A:$AN,MATCH("da_合計",データシート3!$A$1:$AN$1,0),0))/10^3</f>
        <v>43967.556647024045</v>
      </c>
      <c r="BK73" s="33">
        <f t="shared" si="21"/>
        <v>107169.68835297595</v>
      </c>
      <c r="BL73" s="33">
        <f t="shared" si="22"/>
        <v>0</v>
      </c>
      <c r="BM73" s="33">
        <f t="shared" si="23"/>
        <v>107169.68835297595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26463</v>
      </c>
      <c r="AY74" s="18" t="str">
        <f>IF(IFERROR(比較地域マスタ!$AE9,"")=0,"",IFERROR(比較地域マスタ!$AE9,""))</f>
        <v>伊根町</v>
      </c>
      <c r="AZ74" s="16"/>
      <c r="BA74" s="22">
        <v>3</v>
      </c>
      <c r="BB74" s="22">
        <v>1</v>
      </c>
      <c r="BC74" s="18" t="str">
        <f t="shared" si="24"/>
        <v>26463</v>
      </c>
      <c r="BD74" s="18" t="str">
        <f t="shared" si="25"/>
        <v>伊根町</v>
      </c>
      <c r="BE74" s="33">
        <f>VLOOKUP(BC74&amp;"_"&amp;$AZ$9,データシート3!A:AB,MATCH("ea_"&amp;"太陽光（建物系）"&amp;"_年間発電",データシート3!$A$1:$AB$1,0),0)/10^3+VLOOKUP(BC74&amp;"_"&amp;$AZ$9,データシート3!A:AB,MATCH("ea_"&amp;"太陽光（土地系）"&amp;"_年間発電",データシート3!$A$1:$AB$1,0),0)/10^3</f>
        <v>87651.127999999997</v>
      </c>
      <c r="BF74" s="33">
        <f>VLOOKUP(BC74&amp;"_"&amp;$AZ$9,データシート3!A:AB,MATCH("ea_"&amp;"風力（陸上）"&amp;"_年間発電",データシート3!$A$1:$AB$1,0),0)/10^3</f>
        <v>238542.67600000001</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326193.804</v>
      </c>
      <c r="BJ74" s="33">
        <f>(VLOOKUP($BC74&amp;"_"&amp;$AZ$8,データシート3!$A:$AN,MATCH("da_合計",データシート3!$A$1:$AN$1,0),0))/10^3</f>
        <v>9708.1684070598694</v>
      </c>
      <c r="BK74" s="33">
        <f t="shared" si="21"/>
        <v>316485.63559294015</v>
      </c>
      <c r="BL74" s="33">
        <f t="shared" si="22"/>
        <v>0</v>
      </c>
      <c r="BM74" s="33">
        <f t="shared" si="23"/>
        <v>316485.63559294015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26204</v>
      </c>
      <c r="AY75" s="18" t="str">
        <f>IF(IFERROR(比較地域マスタ!$AE10,"")=0,"",IFERROR(比較地域マスタ!$AE10,""))</f>
        <v>宇治市</v>
      </c>
      <c r="AZ75" s="16"/>
      <c r="BA75" s="22">
        <v>4</v>
      </c>
      <c r="BB75" s="22">
        <v>1</v>
      </c>
      <c r="BC75" s="18" t="str">
        <f t="shared" si="24"/>
        <v>26204</v>
      </c>
      <c r="BD75" s="18" t="str">
        <f t="shared" si="25"/>
        <v>宇治市</v>
      </c>
      <c r="BE75" s="33">
        <f>VLOOKUP(BC75&amp;"_"&amp;$AZ$9,データシート3!A:AB,MATCH("ea_"&amp;"太陽光（建物系）"&amp;"_年間発電",データシート3!$A$1:$AB$1,0),0)/10^3+VLOOKUP(BC75&amp;"_"&amp;$AZ$9,データシート3!A:AB,MATCH("ea_"&amp;"太陽光（土地系）"&amp;"_年間発電",データシート3!$A$1:$AB$1,0),0)/10^3</f>
        <v>624919.92100000009</v>
      </c>
      <c r="BF75" s="33">
        <f>VLOOKUP(BC75&amp;"_"&amp;$AZ$9,データシート3!A:AB,MATCH("ea_"&amp;"風力（陸上）"&amp;"_年間発電",データシート3!$A$1:$AB$1,0),0)/10^3</f>
        <v>61026.1</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685946.02100000007</v>
      </c>
      <c r="BJ75" s="33">
        <f>(VLOOKUP($BC75&amp;"_"&amp;$AZ$8,データシート3!$A:$AN,MATCH("da_合計",データシート3!$A$1:$AN$1,0),0))/10^3</f>
        <v>1098790.1847702547</v>
      </c>
      <c r="BK75" s="33">
        <f t="shared" si="21"/>
        <v>-412844.16377025458</v>
      </c>
      <c r="BL75" s="33">
        <f t="shared" si="22"/>
        <v>-412844.16377025458</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26344</v>
      </c>
      <c r="AY76" s="18" t="str">
        <f>IF(IFERROR(比較地域マスタ!$AE11,"")=0,"",IFERROR(比較地域マスタ!$AE11,""))</f>
        <v>宇治田原町</v>
      </c>
      <c r="AZ76" s="16"/>
      <c r="BA76" s="22">
        <v>5</v>
      </c>
      <c r="BB76" s="22">
        <v>1</v>
      </c>
      <c r="BC76" s="18" t="str">
        <f t="shared" si="24"/>
        <v>26344</v>
      </c>
      <c r="BD76" s="18" t="str">
        <f t="shared" si="25"/>
        <v>宇治田原町</v>
      </c>
      <c r="BE76" s="33">
        <f>VLOOKUP(BC76&amp;"_"&amp;$AZ$9,データシート3!A:AB,MATCH("ea_"&amp;"太陽光（建物系）"&amp;"_年間発電",データシート3!$A$1:$AB$1,0),0)/10^3+VLOOKUP(BC76&amp;"_"&amp;$AZ$9,データシート3!A:AB,MATCH("ea_"&amp;"太陽光（土地系）"&amp;"_年間発電",データシート3!$A$1:$AB$1,0),0)/10^3</f>
        <v>194364.465</v>
      </c>
      <c r="BF76" s="33">
        <f>VLOOKUP(BC76&amp;"_"&amp;$AZ$9,データシート3!A:AB,MATCH("ea_"&amp;"風力（陸上）"&amp;"_年間発電",データシート3!$A$1:$AB$1,0),0)/10^3</f>
        <v>173520.42199999999</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367884.88699999999</v>
      </c>
      <c r="BJ76" s="33">
        <f>(VLOOKUP($BC76&amp;"_"&amp;$AZ$8,データシート3!$A:$AN,MATCH("da_合計",データシート3!$A$1:$AN$1,0),0))/10^3</f>
        <v>79863.664455002727</v>
      </c>
      <c r="BK76" s="33">
        <f t="shared" si="21"/>
        <v>288021.22254499723</v>
      </c>
      <c r="BL76" s="33">
        <f t="shared" si="22"/>
        <v>0</v>
      </c>
      <c r="BM76" s="33">
        <f t="shared" si="23"/>
        <v>288021.22254499723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26303</v>
      </c>
      <c r="AY77" s="18" t="str">
        <f>IF(IFERROR(比較地域マスタ!$AE12,"")=0,"",IFERROR(比較地域マスタ!$AE12,""))</f>
        <v>大山崎町</v>
      </c>
      <c r="AZ77" s="16"/>
      <c r="BA77" s="22">
        <v>6</v>
      </c>
      <c r="BB77" s="22">
        <v>1</v>
      </c>
      <c r="BC77" s="18" t="str">
        <f t="shared" si="24"/>
        <v>26303</v>
      </c>
      <c r="BD77" s="18" t="str">
        <f t="shared" si="25"/>
        <v>大山崎町</v>
      </c>
      <c r="BE77" s="33">
        <f>VLOOKUP(BC77&amp;"_"&amp;$AZ$9,データシート3!A:AB,MATCH("ea_"&amp;"太陽光（建物系）"&amp;"_年間発電",データシート3!$A$1:$AB$1,0),0)/10^3+VLOOKUP(BC77&amp;"_"&amp;$AZ$9,データシート3!A:AB,MATCH("ea_"&amp;"太陽光（土地系）"&amp;"_年間発電",データシート3!$A$1:$AB$1,0),0)/10^3</f>
        <v>67272.881999999998</v>
      </c>
      <c r="BF77" s="33">
        <f>VLOOKUP(BC77&amp;"_"&amp;$AZ$9,データシート3!A:AB,MATCH("ea_"&amp;"風力（陸上）"&amp;"_年間発電",データシート3!$A$1:$AB$1,0),0)/10^3</f>
        <v>1782.402</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69055.284</v>
      </c>
      <c r="BJ77" s="33">
        <f>(VLOOKUP($BC77&amp;"_"&amp;$AZ$8,データシート3!$A:$AN,MATCH("da_合計",データシート3!$A$1:$AN$1,0),0))/10^3</f>
        <v>198536.57195329544</v>
      </c>
      <c r="BK77" s="33">
        <f t="shared" si="21"/>
        <v>-129481.28795329544</v>
      </c>
      <c r="BL77" s="33">
        <f t="shared" si="22"/>
        <v>-129481.28795329544</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26364</v>
      </c>
      <c r="AY78" s="18" t="str">
        <f>IF(IFERROR(比較地域マスタ!$AE13,"")=0,"",IFERROR(比較地域マスタ!$AE13,""))</f>
        <v>笠置町</v>
      </c>
      <c r="AZ78" s="16"/>
      <c r="BA78" s="22">
        <v>7</v>
      </c>
      <c r="BB78" s="22">
        <v>1</v>
      </c>
      <c r="BC78" s="18" t="str">
        <f t="shared" si="24"/>
        <v>26364</v>
      </c>
      <c r="BD78" s="18" t="str">
        <f t="shared" si="25"/>
        <v>笠置町</v>
      </c>
      <c r="BE78" s="33">
        <f>VLOOKUP(BC78&amp;"_"&amp;$AZ$9,データシート3!A:AB,MATCH("ea_"&amp;"太陽光（建物系）"&amp;"_年間発電",データシート3!$A$1:$AB$1,0),0)/10^3+VLOOKUP(BC78&amp;"_"&amp;$AZ$9,データシート3!A:AB,MATCH("ea_"&amp;"太陽光（土地系）"&amp;"_年間発電",データシート3!$A$1:$AB$1,0),0)/10^3</f>
        <v>29564.957000000002</v>
      </c>
      <c r="BF78" s="33">
        <f>VLOOKUP(BC78&amp;"_"&amp;$AZ$9,データシート3!A:AB,MATCH("ea_"&amp;"風力（陸上）"&amp;"_年間発電",データシート3!$A$1:$AB$1,0),0)/10^3</f>
        <v>29616.1</v>
      </c>
      <c r="BG78" s="33">
        <f>VLOOKUP(BC78&amp;"_"&amp;$AZ$9,データシート3!A:AB,MATCH("ea_"&amp;"中小水（河川）"&amp;"_年間発電",データシート3!$A$1:$AB$1,0),0)/10^3+VLOOKUP(BC78&amp;"_"&amp;$AZ$9,データシート3!A:AB,MATCH("ea_"&amp;"中小水（農業用水路）"&amp;"_年間発電",データシート3!$A$1:$AB$1,0),0)/10^3</f>
        <v>9726.8389999999999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68907.896000000008</v>
      </c>
      <c r="BJ78" s="33">
        <f>(VLOOKUP($BC78&amp;"_"&amp;$AZ$8,データシート3!$A:$AN,MATCH("da_合計",データシート3!$A$1:$AN$1,0),0))/10^3</f>
        <v>5735.3548024496149</v>
      </c>
      <c r="BK78" s="33">
        <f t="shared" si="21"/>
        <v>63172.541197550396</v>
      </c>
      <c r="BL78" s="33">
        <f t="shared" si="22"/>
        <v>0</v>
      </c>
      <c r="BM78" s="33">
        <f t="shared" si="23"/>
        <v>63172.541197550396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26206</v>
      </c>
      <c r="AY79" s="18" t="str">
        <f>IF(IFERROR(比較地域マスタ!$AE14,"")=0,"",IFERROR(比較地域マスタ!$AE14,""))</f>
        <v>亀岡市</v>
      </c>
      <c r="AZ79" s="16"/>
      <c r="BA79" s="22">
        <v>8</v>
      </c>
      <c r="BB79" s="22">
        <v>1</v>
      </c>
      <c r="BC79" s="18" t="str">
        <f t="shared" si="24"/>
        <v>26206</v>
      </c>
      <c r="BD79" s="18" t="str">
        <f t="shared" si="25"/>
        <v>亀岡市</v>
      </c>
      <c r="BE79" s="33">
        <f>VLOOKUP(BC79&amp;"_"&amp;$AZ$9,データシート3!A:AB,MATCH("ea_"&amp;"太陽光（建物系）"&amp;"_年間発電",データシート3!$A$1:$AB$1,0),0)/10^3+VLOOKUP(BC79&amp;"_"&amp;$AZ$9,データシート3!A:AB,MATCH("ea_"&amp;"太陽光（土地系）"&amp;"_年間発電",データシート3!$A$1:$AB$1,0),0)/10^3</f>
        <v>1322643.9209999999</v>
      </c>
      <c r="BF79" s="33">
        <f>VLOOKUP(BC79&amp;"_"&amp;$AZ$9,データシート3!A:AB,MATCH("ea_"&amp;"風力（陸上）"&amp;"_年間発電",データシート3!$A$1:$AB$1,0),0)/10^3</f>
        <v>421226.20299999998</v>
      </c>
      <c r="BG79" s="33">
        <f>VLOOKUP(BC79&amp;"_"&amp;$AZ$9,データシート3!A:AB,MATCH("ea_"&amp;"中小水（河川）"&amp;"_年間発電",データシート3!$A$1:$AB$1,0),0)/10^3+VLOOKUP(BC79&amp;"_"&amp;$AZ$9,データシート3!A:AB,MATCH("ea_"&amp;"中小水（農業用水路）"&amp;"_年間発電",データシート3!$A$1:$AB$1,0),0)/10^3</f>
        <v>11072.145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1754942.2689999999</v>
      </c>
      <c r="BJ79" s="33">
        <f>(VLOOKUP($BC79&amp;"_"&amp;$AZ$8,データシート3!$A:$AN,MATCH("da_合計",データシート3!$A$1:$AN$1,0),0))/10^3</f>
        <v>411571.04386833671</v>
      </c>
      <c r="BK79" s="33">
        <f t="shared" si="21"/>
        <v>1343371.225131663</v>
      </c>
      <c r="BL79" s="33">
        <f>IF(BK79&gt;0,0,BK79)</f>
        <v>0</v>
      </c>
      <c r="BM79" s="33">
        <f>IF(BK79&gt;0,BK79,0)</f>
        <v>1343371.225131663</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26214</v>
      </c>
      <c r="AY80" s="18" t="str">
        <f>IF(IFERROR(比較地域マスタ!$AE15,"")=0,"",IFERROR(比較地域マスタ!$AE15,""))</f>
        <v>木津川市</v>
      </c>
      <c r="AZ80" s="16"/>
      <c r="BA80" s="22">
        <v>9</v>
      </c>
      <c r="BB80" s="22">
        <v>1</v>
      </c>
      <c r="BC80" s="18" t="str">
        <f t="shared" si="24"/>
        <v>26214</v>
      </c>
      <c r="BD80" s="18" t="str">
        <f t="shared" si="25"/>
        <v>木津川市</v>
      </c>
      <c r="BE80" s="33">
        <f>VLOOKUP(BC80&amp;"_"&amp;$AZ$9,データシート3!A:AB,MATCH("ea_"&amp;"太陽光（建物系）"&amp;"_年間発電",データシート3!$A$1:$AB$1,0),0)/10^3+VLOOKUP(BC80&amp;"_"&amp;$AZ$9,データシート3!A:AB,MATCH("ea_"&amp;"太陽光（土地系）"&amp;"_年間発電",データシート3!$A$1:$AB$1,0),0)/10^3</f>
        <v>669556.22699999996</v>
      </c>
      <c r="BF80" s="33">
        <f>VLOOKUP(BC80&amp;"_"&amp;$AZ$9,データシート3!A:AB,MATCH("ea_"&amp;"風力（陸上）"&amp;"_年間発電",データシート3!$A$1:$AB$1,0),0)/10^3</f>
        <v>13664.75</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683220.97699999996</v>
      </c>
      <c r="BJ80" s="33">
        <f>(VLOOKUP($BC80&amp;"_"&amp;$AZ$8,データシート3!$A:$AN,MATCH("da_合計",データシート3!$A$1:$AN$1,0),0))/10^3</f>
        <v>302850.70472783141</v>
      </c>
      <c r="BK80" s="33">
        <f t="shared" si="21"/>
        <v>380370.27227216854</v>
      </c>
      <c r="BL80" s="33">
        <f t="shared" si="22"/>
        <v>0</v>
      </c>
      <c r="BM80" s="33">
        <f t="shared" si="23"/>
        <v>380370.27227216854</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26211</v>
      </c>
      <c r="AY81" s="18" t="str">
        <f>IF(IFERROR(比較地域マスタ!$AE16,"")=0,"",IFERROR(比較地域マスタ!$AE16,""))</f>
        <v>京田辺市</v>
      </c>
      <c r="AZ81" s="16"/>
      <c r="BA81" s="22">
        <v>10</v>
      </c>
      <c r="BB81" s="22">
        <v>1</v>
      </c>
      <c r="BC81" s="18" t="str">
        <f t="shared" si="24"/>
        <v>26211</v>
      </c>
      <c r="BD81" s="18" t="str">
        <f t="shared" si="25"/>
        <v>京田辺市</v>
      </c>
      <c r="BE81" s="33">
        <f>VLOOKUP(BC81&amp;"_"&amp;$AZ$9,データシート3!A:AB,MATCH("ea_"&amp;"太陽光（建物系）"&amp;"_年間発電",データシート3!$A$1:$AB$1,0),0)/10^3+VLOOKUP(BC81&amp;"_"&amp;$AZ$9,データシート3!A:AB,MATCH("ea_"&amp;"太陽光（土地系）"&amp;"_年間発電",データシート3!$A$1:$AB$1,0),0)/10^3</f>
        <v>440988.16600000003</v>
      </c>
      <c r="BF81" s="33">
        <f>VLOOKUP(BC81&amp;"_"&amp;$AZ$9,データシート3!A:AB,MATCH("ea_"&amp;"風力（陸上）"&amp;"_年間発電",データシート3!$A$1:$AB$1,0),0)/10^3</f>
        <v>2210.721</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443198.88700000005</v>
      </c>
      <c r="BJ81" s="33">
        <f>(VLOOKUP($BC81&amp;"_"&amp;$AZ$8,データシート3!$A:$AN,MATCH("da_合計",データシート3!$A$1:$AN$1,0),0))/10^3</f>
        <v>396164.39698072488</v>
      </c>
      <c r="BK81" s="33">
        <f t="shared" si="21"/>
        <v>47034.490019275167</v>
      </c>
      <c r="BL81" s="33">
        <f t="shared" si="22"/>
        <v>0</v>
      </c>
      <c r="BM81" s="33">
        <f t="shared" si="23"/>
        <v>47034.490019275167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26212</v>
      </c>
      <c r="AY82" s="18" t="str">
        <f>IF(IFERROR(比較地域マスタ!$AE17,"")=0,"",IFERROR(比較地域マスタ!$AE17,""))</f>
        <v>京丹後市</v>
      </c>
      <c r="AZ82" s="16"/>
      <c r="BA82" s="22">
        <v>11</v>
      </c>
      <c r="BB82" s="22">
        <v>1</v>
      </c>
      <c r="BC82" s="18" t="str">
        <f t="shared" si="24"/>
        <v>26212</v>
      </c>
      <c r="BD82" s="18" t="str">
        <f t="shared" si="25"/>
        <v>京丹後市</v>
      </c>
      <c r="BE82" s="33">
        <f>VLOOKUP(BC82&amp;"_"&amp;$AZ$9,データシート3!A:AB,MATCH("ea_"&amp;"太陽光（建物系）"&amp;"_年間発電",データシート3!$A$1:$AB$1,0),0)/10^3+VLOOKUP(BC82&amp;"_"&amp;$AZ$9,データシート3!A:AB,MATCH("ea_"&amp;"太陽光（土地系）"&amp;"_年間発電",データシート3!$A$1:$AB$1,0),0)/10^3</f>
        <v>1778449.1739999996</v>
      </c>
      <c r="BF82" s="33">
        <f>VLOOKUP(BC82&amp;"_"&amp;$AZ$9,データシート3!A:AB,MATCH("ea_"&amp;"風力（陸上）"&amp;"_年間発電",データシート3!$A$1:$AB$1,0),0)/10^3</f>
        <v>1501653.257</v>
      </c>
      <c r="BG82" s="33">
        <f>VLOOKUP(BC82&amp;"_"&amp;$AZ$9,データシート3!A:AB,MATCH("ea_"&amp;"中小水（河川）"&amp;"_年間発電",データシート3!$A$1:$AB$1,0),0)/10^3+VLOOKUP(BC82&amp;"_"&amp;$AZ$9,データシート3!A:AB,MATCH("ea_"&amp;"中小水（農業用水路）"&amp;"_年間発電",データシート3!$A$1:$AB$1,0),0)/10^3</f>
        <v>525.524</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3280627.9550000001</v>
      </c>
      <c r="BJ82" s="33">
        <f>(VLOOKUP($BC82&amp;"_"&amp;$AZ$8,データシート3!$A:$AN,MATCH("da_合計",データシート3!$A$1:$AN$1,0),0))/10^3</f>
        <v>264808.81400917459</v>
      </c>
      <c r="BK82" s="33">
        <f t="shared" si="21"/>
        <v>3015819.1409908254</v>
      </c>
      <c r="BL82" s="33">
        <f t="shared" si="22"/>
        <v>0</v>
      </c>
      <c r="BM82" s="33">
        <f t="shared" si="23"/>
        <v>3015819.1409908254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26407</v>
      </c>
      <c r="AY83" s="18" t="str">
        <f>IF(IFERROR(比較地域マスタ!$AE18,"")=0,"",IFERROR(比較地域マスタ!$AE18,""))</f>
        <v>京丹波町</v>
      </c>
      <c r="AZ83" s="16"/>
      <c r="BA83" s="22">
        <v>12</v>
      </c>
      <c r="BB83" s="22">
        <v>1</v>
      </c>
      <c r="BC83" s="18" t="str">
        <f t="shared" si="24"/>
        <v>26407</v>
      </c>
      <c r="BD83" s="18" t="str">
        <f t="shared" si="25"/>
        <v>京丹波町</v>
      </c>
      <c r="BE83" s="33">
        <f>VLOOKUP(BC83&amp;"_"&amp;$AZ$9,データシート3!A:AB,MATCH("ea_"&amp;"太陽光（建物系）"&amp;"_年間発電",データシート3!$A$1:$AB$1,0),0)/10^3+VLOOKUP(BC83&amp;"_"&amp;$AZ$9,データシート3!A:AB,MATCH("ea_"&amp;"太陽光（土地系）"&amp;"_年間発電",データシート3!$A$1:$AB$1,0),0)/10^3</f>
        <v>663518.424</v>
      </c>
      <c r="BF83" s="33">
        <f>VLOOKUP(BC83&amp;"_"&amp;$AZ$9,データシート3!A:AB,MATCH("ea_"&amp;"風力（陸上）"&amp;"_年間発電",データシート3!$A$1:$AB$1,0),0)/10^3</f>
        <v>661056.44799999986</v>
      </c>
      <c r="BG83" s="33">
        <f>VLOOKUP(BC83&amp;"_"&amp;$AZ$9,データシート3!A:AB,MATCH("ea_"&amp;"中小水（河川）"&amp;"_年間発電",データシート3!$A$1:$AB$1,0),0)/10^3+VLOOKUP(BC83&amp;"_"&amp;$AZ$9,データシート3!A:AB,MATCH("ea_"&amp;"中小水（農業用水路）"&amp;"_年間発電",データシート3!$A$1:$AB$1,0),0)/10^3</f>
        <v>2078.4440000000004</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1326653.3159999999</v>
      </c>
      <c r="BJ83" s="33">
        <f>(VLOOKUP($BC83&amp;"_"&amp;$AZ$8,データシート3!$A:$AN,MATCH("da_合計",データシート3!$A$1:$AN$1,0),0))/10^3</f>
        <v>82744.312111790554</v>
      </c>
      <c r="BK83" s="33">
        <f t="shared" si="21"/>
        <v>1243909.0038882094</v>
      </c>
      <c r="BL83" s="33">
        <f t="shared" si="22"/>
        <v>0</v>
      </c>
      <c r="BM83" s="33">
        <f t="shared" si="23"/>
        <v>1243909.0038882094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26100</v>
      </c>
      <c r="AY84" s="18" t="str">
        <f>IF(IFERROR(比較地域マスタ!$AE19,"")=0,"",IFERROR(比較地域マスタ!$AE19,""))</f>
        <v>京都市</v>
      </c>
      <c r="AZ84" s="16"/>
      <c r="BA84" s="22">
        <v>13</v>
      </c>
      <c r="BB84" s="22">
        <v>1</v>
      </c>
      <c r="BC84" s="18" t="str">
        <f t="shared" si="24"/>
        <v>26100</v>
      </c>
      <c r="BD84" s="18" t="str">
        <f t="shared" si="25"/>
        <v>京都市</v>
      </c>
      <c r="BE84" s="33">
        <f>VLOOKUP(BC84&amp;"_"&amp;$AZ$9,データシート3!A:AB,MATCH("ea_"&amp;"太陽光（建物系）"&amp;"_年間発電",データシート3!$A$1:$AB$1,0),0)/10^3+VLOOKUP(BC84&amp;"_"&amp;$AZ$9,データシート3!A:AB,MATCH("ea_"&amp;"太陽光（土地系）"&amp;"_年間発電",データシート3!$A$1:$AB$1,0),0)/10^3</f>
        <v>4456345.8820000002</v>
      </c>
      <c r="BF84" s="33">
        <f>VLOOKUP(BC84&amp;"_"&amp;$AZ$9,データシート3!A:AB,MATCH("ea_"&amp;"風力（陸上）"&amp;"_年間発電",データシート3!$A$1:$AB$1,0),0)/10^3</f>
        <v>1997049.173</v>
      </c>
      <c r="BG84" s="33">
        <f>VLOOKUP(BC84&amp;"_"&amp;$AZ$9,データシート3!A:AB,MATCH("ea_"&amp;"中小水（河川）"&amp;"_年間発電",データシート3!$A$1:$AB$1,0),0)/10^3+VLOOKUP(BC84&amp;"_"&amp;$AZ$9,データシート3!A:AB,MATCH("ea_"&amp;"中小水（農業用水路）"&amp;"_年間発電",データシート3!$A$1:$AB$1,0),0)/10^3</f>
        <v>20757.892</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6474152.9469999997</v>
      </c>
      <c r="BJ84" s="33">
        <f>(VLOOKUP($BC84&amp;"_"&amp;$AZ$8,データシート3!$A:$AN,MATCH("da_合計",データシート3!$A$1:$AN$1,0),0))/10^3</f>
        <v>9335162.0034146216</v>
      </c>
      <c r="BK84" s="33">
        <f t="shared" si="21"/>
        <v>-2861009.0564146219</v>
      </c>
      <c r="BL84" s="33">
        <f t="shared" si="22"/>
        <v>-2861009.0564146219</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26322</v>
      </c>
      <c r="AY85" s="18" t="str">
        <f>IF(IFERROR(比較地域マスタ!$AE20,"")=0,"",IFERROR(比較地域マスタ!$AE20,""))</f>
        <v>久御山町</v>
      </c>
      <c r="AZ85" s="16"/>
      <c r="BA85" s="22">
        <v>14</v>
      </c>
      <c r="BB85" s="22">
        <v>1</v>
      </c>
      <c r="BC85" s="18" t="str">
        <f t="shared" si="24"/>
        <v>26322</v>
      </c>
      <c r="BD85" s="18" t="str">
        <f t="shared" si="25"/>
        <v>久御山町</v>
      </c>
      <c r="BE85" s="33">
        <f>VLOOKUP(BC85&amp;"_"&amp;$AZ$9,データシート3!A:AB,MATCH("ea_"&amp;"太陽光（建物系）"&amp;"_年間発電",データシート3!$A$1:$AB$1,0),0)/10^3+VLOOKUP(BC85&amp;"_"&amp;$AZ$9,データシート3!A:AB,MATCH("ea_"&amp;"太陽光（土地系）"&amp;"_年間発電",データシート3!$A$1:$AB$1,0),0)/10^3</f>
        <v>197797.90499999997</v>
      </c>
      <c r="BF85" s="33">
        <f>VLOOKUP(BC85&amp;"_"&amp;$AZ$9,データシート3!A:AB,MATCH("ea_"&amp;"風力（陸上）"&amp;"_年間発電",データシート3!$A$1:$AB$1,0),0)/10^3</f>
        <v>3422.3629999999998</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201220.26799999998</v>
      </c>
      <c r="BJ85" s="33">
        <f>(VLOOKUP($BC85&amp;"_"&amp;$AZ$8,データシート3!$A:$AN,MATCH("da_合計",データシート3!$A$1:$AN$1,0),0))/10^3</f>
        <v>270795.0427691894</v>
      </c>
      <c r="BK85" s="33">
        <f t="shared" si="21"/>
        <v>-69574.774769189418</v>
      </c>
      <c r="BL85" s="33">
        <f t="shared" si="22"/>
        <v>-69574.774769189418</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26207</v>
      </c>
      <c r="AY86" s="18" t="str">
        <f>IF(IFERROR(比較地域マスタ!$AE21,"")=0,"",IFERROR(比較地域マスタ!$AE21,""))</f>
        <v>城陽市</v>
      </c>
      <c r="AZ86" s="16"/>
      <c r="BA86" s="22">
        <v>15</v>
      </c>
      <c r="BB86" s="22">
        <v>1</v>
      </c>
      <c r="BC86" s="18" t="str">
        <f t="shared" si="24"/>
        <v>26207</v>
      </c>
      <c r="BD86" s="18" t="str">
        <f t="shared" si="25"/>
        <v>城陽市</v>
      </c>
      <c r="BE86" s="33">
        <f>VLOOKUP(BC86&amp;"_"&amp;$AZ$9,データシート3!A:AB,MATCH("ea_"&amp;"太陽光（建物系）"&amp;"_年間発電",データシート3!$A$1:$AB$1,0),0)/10^3+VLOOKUP(BC86&amp;"_"&amp;$AZ$9,データシート3!A:AB,MATCH("ea_"&amp;"太陽光（土地系）"&amp;"_年間発電",データシート3!$A$1:$AB$1,0),0)/10^3</f>
        <v>346266.30300000007</v>
      </c>
      <c r="BF86" s="33">
        <f>VLOOKUP(BC86&amp;"_"&amp;$AZ$9,データシート3!A:AB,MATCH("ea_"&amp;"風力（陸上）"&amp;"_年間発電",データシート3!$A$1:$AB$1,0),0)/10^3</f>
        <v>15175.183000000001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361441.48600000009</v>
      </c>
      <c r="BJ86" s="33">
        <f>(VLOOKUP($BC86&amp;"_"&amp;$AZ$8,データシート3!$A:$AN,MATCH("da_合計",データシート3!$A$1:$AN$1,0),0))/10^3</f>
        <v>338634.00426054531</v>
      </c>
      <c r="BK86" s="33">
        <f t="shared" si="21"/>
        <v>22807.481739454786</v>
      </c>
      <c r="BL86" s="33">
        <f t="shared" si="22"/>
        <v>0</v>
      </c>
      <c r="BM86" s="33">
        <f t="shared" si="23"/>
        <v>22807.481739454786</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26366</v>
      </c>
      <c r="AY87" s="18" t="str">
        <f>IF(IFERROR(比較地域マスタ!$AE22,"")=0,"",IFERROR(比較地域マスタ!$AE22,""))</f>
        <v>精華町</v>
      </c>
      <c r="AZ87" s="16"/>
      <c r="BA87" s="22">
        <v>16</v>
      </c>
      <c r="BB87" s="22">
        <v>1</v>
      </c>
      <c r="BC87" s="18" t="str">
        <f t="shared" si="24"/>
        <v>26366</v>
      </c>
      <c r="BD87" s="18" t="str">
        <f t="shared" si="25"/>
        <v>精華町</v>
      </c>
      <c r="BE87" s="33">
        <f>VLOOKUP(BC87&amp;"_"&amp;$AZ$9,データシート3!A:AB,MATCH("ea_"&amp;"太陽光（建物系）"&amp;"_年間発電",データシート3!$A$1:$AB$1,0),0)/10^3+VLOOKUP(BC87&amp;"_"&amp;$AZ$9,データシート3!A:AB,MATCH("ea_"&amp;"太陽光（土地系）"&amp;"_年間発電",データシート3!$A$1:$AB$1,0),0)/10^3</f>
        <v>250871.18</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250871.18</v>
      </c>
      <c r="BJ87" s="33">
        <f>(VLOOKUP($BC87&amp;"_"&amp;$AZ$8,データシート3!$A:$AN,MATCH("da_合計",データシート3!$A$1:$AN$1,0),0))/10^3</f>
        <v>160894.37534657356</v>
      </c>
      <c r="BK87" s="33">
        <f t="shared" si="21"/>
        <v>89976.804653426429</v>
      </c>
      <c r="BL87" s="33">
        <f t="shared" si="22"/>
        <v>0</v>
      </c>
      <c r="BM87" s="33">
        <f t="shared" si="23"/>
        <v>89976.804653426429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26209</v>
      </c>
      <c r="AY88" s="18" t="str">
        <f>IF(IFERROR(比較地域マスタ!$AE23,"")=0,"",IFERROR(比較地域マスタ!$AE23,""))</f>
        <v>長岡京市</v>
      </c>
      <c r="AZ88" s="16"/>
      <c r="BA88" s="22">
        <v>17</v>
      </c>
      <c r="BB88" s="22">
        <v>1</v>
      </c>
      <c r="BC88" s="18" t="str">
        <f t="shared" si="24"/>
        <v>26209</v>
      </c>
      <c r="BD88" s="18" t="str">
        <f t="shared" si="25"/>
        <v>長岡京市</v>
      </c>
      <c r="BE88" s="33">
        <f>VLOOKUP(BC88&amp;"_"&amp;$AZ$9,データシート3!A:AB,MATCH("ea_"&amp;"太陽光（建物系）"&amp;"_年間発電",データシート3!$A$1:$AB$1,0),0)/10^3+VLOOKUP(BC88&amp;"_"&amp;$AZ$9,データシート3!A:AB,MATCH("ea_"&amp;"太陽光（土地系）"&amp;"_年間発電",データシート3!$A$1:$AB$1,0),0)/10^3</f>
        <v>316378.10100000002</v>
      </c>
      <c r="BF88" s="33">
        <f>VLOOKUP(BC88&amp;"_"&amp;$AZ$9,データシート3!A:AB,MATCH("ea_"&amp;"風力（陸上）"&amp;"_年間発電",データシート3!$A$1:$AB$1,0),0)/10^3</f>
        <v>18022.5</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334400.60100000002</v>
      </c>
      <c r="BJ88" s="33">
        <f>(VLOOKUP($BC88&amp;"_"&amp;$AZ$8,データシート3!$A:$AN,MATCH("da_合計",データシート3!$A$1:$AN$1,0),0))/10^3</f>
        <v>478323.30590848898</v>
      </c>
      <c r="BK88" s="33">
        <f t="shared" si="21"/>
        <v>-143922.70490848896</v>
      </c>
      <c r="BL88" s="33">
        <f t="shared" si="22"/>
        <v>-143922.70490848896</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26213</v>
      </c>
      <c r="AY89" s="18" t="str">
        <f>IF(IFERROR(比較地域マスタ!$AE24,"")=0,"",IFERROR(比較地域マスタ!$AE24,""))</f>
        <v>南丹市</v>
      </c>
      <c r="AZ89" s="16"/>
      <c r="BA89" s="22">
        <v>18</v>
      </c>
      <c r="BB89" s="22">
        <v>1</v>
      </c>
      <c r="BC89" s="18" t="str">
        <f t="shared" si="24"/>
        <v>26213</v>
      </c>
      <c r="BD89" s="18" t="str">
        <f t="shared" si="25"/>
        <v>南丹市</v>
      </c>
      <c r="BE89" s="33">
        <f>VLOOKUP(BC89&amp;"_"&amp;$AZ$9,データシート3!A:AB,MATCH("ea_"&amp;"太陽光（建物系）"&amp;"_年間発電",データシート3!$A$1:$AB$1,0),0)/10^3+VLOOKUP(BC89&amp;"_"&amp;$AZ$9,データシート3!A:AB,MATCH("ea_"&amp;"太陽光（土地系）"&amp;"_年間発電",データシート3!$A$1:$AB$1,0),0)/10^3</f>
        <v>1167789.5729999999</v>
      </c>
      <c r="BF89" s="33">
        <f>VLOOKUP(BC89&amp;"_"&amp;$AZ$9,データシート3!A:AB,MATCH("ea_"&amp;"風力（陸上）"&amp;"_年間発電",データシート3!$A$1:$AB$1,0),0)/10^3</f>
        <v>1709683.919</v>
      </c>
      <c r="BG89" s="33">
        <f>VLOOKUP(BC89&amp;"_"&amp;$AZ$9,データシート3!A:AB,MATCH("ea_"&amp;"中小水（河川）"&amp;"_年間発電",データシート3!$A$1:$AB$1,0),0)/10^3+VLOOKUP(BC89&amp;"_"&amp;$AZ$9,データシート3!A:AB,MATCH("ea_"&amp;"中小水（農業用水路）"&amp;"_年間発電",データシート3!$A$1:$AB$1,0),0)/10^3</f>
        <v>12187.36</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2889660.8519999995</v>
      </c>
      <c r="BJ89" s="33">
        <f>(VLOOKUP($BC89&amp;"_"&amp;$AZ$8,データシート3!$A:$AN,MATCH("da_合計",データシート3!$A$1:$AN$1,0),0))/10^3</f>
        <v>215219.42872469238</v>
      </c>
      <c r="BK89" s="33">
        <f t="shared" si="21"/>
        <v>2674441.4232753073</v>
      </c>
      <c r="BL89" s="33">
        <f t="shared" si="22"/>
        <v>0</v>
      </c>
      <c r="BM89" s="33">
        <f t="shared" si="23"/>
        <v>2674441.4232753073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26201</v>
      </c>
      <c r="AY90" s="18" t="str">
        <f>IF(IFERROR(比較地域マスタ!$AE25,"")=0,"",IFERROR(比較地域マスタ!$AE25,""))</f>
        <v>福知山市</v>
      </c>
      <c r="AZ90" s="16"/>
      <c r="BA90" s="22">
        <v>19</v>
      </c>
      <c r="BB90" s="22">
        <v>1</v>
      </c>
      <c r="BC90" s="18" t="str">
        <f t="shared" si="24"/>
        <v>26201</v>
      </c>
      <c r="BD90" s="18" t="str">
        <f t="shared" si="25"/>
        <v>福知山市</v>
      </c>
      <c r="BE90" s="33">
        <f>VLOOKUP(BC90&amp;"_"&amp;$AZ$9,データシート3!A:AB,MATCH("ea_"&amp;"太陽光（建物系）"&amp;"_年間発電",データシート3!$A$1:$AB$1,0),0)/10^3+VLOOKUP(BC90&amp;"_"&amp;$AZ$9,データシート3!A:AB,MATCH("ea_"&amp;"太陽光（土地系）"&amp;"_年間発電",データシート3!$A$1:$AB$1,0),0)/10^3</f>
        <v>1417403.6510000001</v>
      </c>
      <c r="BF90" s="33">
        <f>VLOOKUP(BC90&amp;"_"&amp;$AZ$9,データシート3!A:AB,MATCH("ea_"&amp;"風力（陸上）"&amp;"_年間発電",データシート3!$A$1:$AB$1,0),0)/10^3</f>
        <v>758059.42700000003</v>
      </c>
      <c r="BG90" s="33">
        <f>VLOOKUP(BC90&amp;"_"&amp;$AZ$9,データシート3!A:AB,MATCH("ea_"&amp;"中小水（河川）"&amp;"_年間発電",データシート3!$A$1:$AB$1,0),0)/10^3+VLOOKUP(BC90&amp;"_"&amp;$AZ$9,データシート3!A:AB,MATCH("ea_"&amp;"中小水（農業用水路）"&amp;"_年間発電",データシート3!$A$1:$AB$1,0),0)/10^3</f>
        <v>7213.4070000000002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2182676.4850000003</v>
      </c>
      <c r="BJ90" s="33">
        <f>(VLOOKUP($BC90&amp;"_"&amp;$AZ$8,データシート3!$A:$AN,MATCH("da_合計",データシート3!$A$1:$AN$1,0),0))/10^3</f>
        <v>545687.06554322969</v>
      </c>
      <c r="BK90" s="33">
        <f t="shared" si="21"/>
        <v>1636989.4194567706</v>
      </c>
      <c r="BL90" s="33">
        <f t="shared" si="22"/>
        <v>0</v>
      </c>
      <c r="BM90" s="33">
        <f t="shared" si="23"/>
        <v>1636989.4194567706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26202</v>
      </c>
      <c r="AY91" s="18" t="str">
        <f>IF(IFERROR(比較地域マスタ!$AE26,"")=0,"",IFERROR(比較地域マスタ!$AE26,""))</f>
        <v>舞鶴市</v>
      </c>
      <c r="BA91" s="22">
        <v>20</v>
      </c>
      <c r="BB91" s="22">
        <v>1</v>
      </c>
      <c r="BC91" s="18" t="str">
        <f t="shared" si="24"/>
        <v>26202</v>
      </c>
      <c r="BD91" s="18" t="str">
        <f t="shared" si="25"/>
        <v>舞鶴市</v>
      </c>
      <c r="BE91" s="33">
        <f>VLOOKUP(BC91&amp;"_"&amp;$AZ$9,データシート3!A:AB,MATCH("ea_"&amp;"太陽光（建物系）"&amp;"_年間発電",データシート3!$A$1:$AB$1,0),0)/10^3+VLOOKUP(BC91&amp;"_"&amp;$AZ$9,データシート3!A:AB,MATCH("ea_"&amp;"太陽光（土地系）"&amp;"_年間発電",データシート3!$A$1:$AB$1,0),0)/10^3</f>
        <v>700757.54200000002</v>
      </c>
      <c r="BF91" s="33">
        <f>VLOOKUP(BC91&amp;"_"&amp;$AZ$9,データシート3!A:AB,MATCH("ea_"&amp;"風力（陸上）"&amp;"_年間発電",データシート3!$A$1:$AB$1,0),0)/10^3</f>
        <v>683930.51500000001</v>
      </c>
      <c r="BG91" s="33">
        <f>VLOOKUP(BC91&amp;"_"&amp;$AZ$9,データシート3!A:AB,MATCH("ea_"&amp;"中小水（河川）"&amp;"_年間発電",データシート3!$A$1:$AB$1,0),0)/10^3+VLOOKUP(BC91&amp;"_"&amp;$AZ$9,データシート3!A:AB,MATCH("ea_"&amp;"中小水（農業用水路）"&amp;"_年間発電",データシート3!$A$1:$AB$1,0),0)/10^3</f>
        <v>3611.5810000000001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1388299.638</v>
      </c>
      <c r="BJ91" s="33">
        <f>(VLOOKUP($BC91&amp;"_"&amp;$AZ$8,データシート3!$A:$AN,MATCH("da_合計",データシート3!$A$1:$AN$1,0),0))/10^3</f>
        <v>465236.74874513631</v>
      </c>
      <c r="BK91" s="33">
        <f t="shared" si="21"/>
        <v>923062.88925486372</v>
      </c>
      <c r="BL91" s="33">
        <f t="shared" si="22"/>
        <v>0</v>
      </c>
      <c r="BM91" s="33">
        <f t="shared" si="23"/>
        <v>923062.88925486372</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26367</v>
      </c>
      <c r="AY92" s="18" t="str">
        <f>IF(IFERROR(比較地域マスタ!$AE27,"")=0,"",IFERROR(比較地域マスタ!$AE27,""))</f>
        <v>南山城村</v>
      </c>
      <c r="AZ92" s="16"/>
      <c r="BA92" s="22">
        <v>21</v>
      </c>
      <c r="BB92" s="22">
        <v>1</v>
      </c>
      <c r="BC92" s="18" t="str">
        <f t="shared" si="24"/>
        <v>26367</v>
      </c>
      <c r="BD92" s="18" t="str">
        <f t="shared" si="25"/>
        <v>南山城村</v>
      </c>
      <c r="BE92" s="33">
        <f>VLOOKUP(BC92&amp;"_"&amp;$AZ$9,データシート3!A:AB,MATCH("ea_"&amp;"太陽光（建物系）"&amp;"_年間発電",データシート3!$A$1:$AB$1,0),0)/10^3+VLOOKUP(BC92&amp;"_"&amp;$AZ$9,データシート3!A:AB,MATCH("ea_"&amp;"太陽光（土地系）"&amp;"_年間発電",データシート3!$A$1:$AB$1,0),0)/10^3</f>
        <v>186749.61400000003</v>
      </c>
      <c r="BF92" s="33">
        <f>VLOOKUP(BC92&amp;"_"&amp;$AZ$9,データシート3!A:AB,MATCH("ea_"&amp;"風力（陸上）"&amp;"_年間発電",データシート3!$A$1:$AB$1,0),0)/10^3</f>
        <v>111855.48299999998</v>
      </c>
      <c r="BG92" s="33">
        <f>VLOOKUP(BC92&amp;"_"&amp;$AZ$9,データシート3!A:AB,MATCH("ea_"&amp;"中小水（河川）"&amp;"_年間発電",データシート3!$A$1:$AB$1,0),0)/10^3+VLOOKUP(BC92&amp;"_"&amp;$AZ$9,データシート3!A:AB,MATCH("ea_"&amp;"中小水（農業用水路）"&amp;"_年間発電",データシート3!$A$1:$AB$1,0),0)/10^3</f>
        <v>1520.902</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300125.99900000001</v>
      </c>
      <c r="BJ92" s="33">
        <f>(VLOOKUP($BC92&amp;"_"&amp;$AZ$8,データシート3!$A:$AN,MATCH("da_合計",データシート3!$A$1:$AN$1,0),0))/10^3</f>
        <v>9512.6230788658304</v>
      </c>
      <c r="BK92" s="33">
        <f>BI92-BJ92</f>
        <v>290613.3759211342</v>
      </c>
      <c r="BL92" s="33">
        <f t="shared" si="22"/>
        <v>0</v>
      </c>
      <c r="BM92" s="33">
        <f t="shared" si="23"/>
        <v>290613.3759211342</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26205</v>
      </c>
      <c r="AY93" s="18" t="str">
        <f>IF(IFERROR(比較地域マスタ!$AE28,"")=0,"",IFERROR(比較地域マスタ!$AE28,""))</f>
        <v>宮津市</v>
      </c>
      <c r="AZ93" s="16"/>
      <c r="BA93" s="22">
        <v>22</v>
      </c>
      <c r="BB93" s="22">
        <v>1</v>
      </c>
      <c r="BC93" s="18" t="str">
        <f t="shared" si="24"/>
        <v>26205</v>
      </c>
      <c r="BD93" s="18" t="str">
        <f t="shared" si="25"/>
        <v>宮津市</v>
      </c>
      <c r="BE93" s="33">
        <f>VLOOKUP(BC93&amp;"_"&amp;$AZ$9,データシート3!A:AB,MATCH("ea_"&amp;"太陽光（建物系）"&amp;"_年間発電",データシート3!$A$1:$AB$1,0),0)/10^3+VLOOKUP(BC93&amp;"_"&amp;$AZ$9,データシート3!A:AB,MATCH("ea_"&amp;"太陽光（土地系）"&amp;"_年間発電",データシート3!$A$1:$AB$1,0),0)/10^3</f>
        <v>322685.25300000003</v>
      </c>
      <c r="BF93" s="33">
        <f>VLOOKUP(BC93&amp;"_"&amp;$AZ$9,データシート3!A:AB,MATCH("ea_"&amp;"風力（陸上）"&amp;"_年間発電",データシート3!$A$1:$AB$1,0),0)/10^3</f>
        <v>760137.11199999996</v>
      </c>
      <c r="BG93" s="33">
        <f>VLOOKUP(BC93&amp;"_"&amp;$AZ$9,データシート3!A:AB,MATCH("ea_"&amp;"中小水（河川）"&amp;"_年間発電",データシート3!$A$1:$AB$1,0),0)/10^3+VLOOKUP(BC93&amp;"_"&amp;$AZ$9,データシート3!A:AB,MATCH("ea_"&amp;"中小水（農業用水路）"&amp;"_年間発電",データシート3!$A$1:$AB$1,0),0)/10^3</f>
        <v>5256.7070000000003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1088079.0719999999</v>
      </c>
      <c r="BJ93" s="33">
        <f>(VLOOKUP($BC93&amp;"_"&amp;$AZ$8,データシート3!$A:$AN,MATCH("da_合計",データシート3!$A$1:$AN$1,0),0))/10^3</f>
        <v>97143.913042125554</v>
      </c>
      <c r="BK93" s="33">
        <f t="shared" si="21"/>
        <v>990935.1589578744</v>
      </c>
      <c r="BL93" s="33">
        <f t="shared" si="22"/>
        <v>0</v>
      </c>
      <c r="BM93" s="33">
        <f t="shared" si="23"/>
        <v>990935.1589578744</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26208</v>
      </c>
      <c r="AY94" s="18" t="str">
        <f>IF(IFERROR(比較地域マスタ!$AE29,"")=0,"",IFERROR(比較地域マスタ!$AE29,""))</f>
        <v>向日市</v>
      </c>
      <c r="AZ94" s="16"/>
      <c r="BA94" s="22">
        <v>23</v>
      </c>
      <c r="BB94" s="22">
        <v>1</v>
      </c>
      <c r="BC94" s="18" t="str">
        <f t="shared" si="24"/>
        <v>26208</v>
      </c>
      <c r="BD94" s="18" t="str">
        <f t="shared" si="25"/>
        <v>向日市</v>
      </c>
      <c r="BE94" s="33">
        <f>VLOOKUP(BC94&amp;"_"&amp;$AZ$9,データシート3!A:AB,MATCH("ea_"&amp;"太陽光（建物系）"&amp;"_年間発電",データシート3!$A$1:$AB$1,0),0)/10^3+VLOOKUP(BC94&amp;"_"&amp;$AZ$9,データシート3!A:AB,MATCH("ea_"&amp;"太陽光（土地系）"&amp;"_年間発電",データシート3!$A$1:$AB$1,0),0)/10^3</f>
        <v>200460.658</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200460.658</v>
      </c>
      <c r="BJ94" s="33">
        <f>(VLOOKUP($BC94&amp;"_"&amp;$AZ$8,データシート3!$A:$AN,MATCH("da_合計",データシート3!$A$1:$AN$1,0),0))/10^3</f>
        <v>250672.10292651877</v>
      </c>
      <c r="BK94" s="33">
        <f t="shared" si="21"/>
        <v>-50211.444926518772</v>
      </c>
      <c r="BL94" s="33">
        <f t="shared" si="22"/>
        <v>-50211.444926518772</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26210</v>
      </c>
      <c r="AY95" s="18" t="str">
        <f>IF(IFERROR(比較地域マスタ!$AE30,"")=0,"",IFERROR(比較地域マスタ!$AE30,""))</f>
        <v>八幡市</v>
      </c>
      <c r="AZ95" s="16"/>
      <c r="BA95" s="22">
        <v>24</v>
      </c>
      <c r="BB95" s="22">
        <v>1</v>
      </c>
      <c r="BC95" s="18" t="str">
        <f t="shared" si="24"/>
        <v>26210</v>
      </c>
      <c r="BD95" s="18" t="str">
        <f t="shared" si="25"/>
        <v>八幡市</v>
      </c>
      <c r="BE95" s="33">
        <f>VLOOKUP(BC95&amp;"_"&amp;$AZ$9,データシート3!A:AB,MATCH("ea_"&amp;"太陽光（建物系）"&amp;"_年間発電",データシート3!$A$1:$AB$1,0),0)/10^3+VLOOKUP(BC95&amp;"_"&amp;$AZ$9,データシート3!A:AB,MATCH("ea_"&amp;"太陽光（土地系）"&amp;"_年間発電",データシート3!$A$1:$AB$1,0),0)/10^3</f>
        <v>340849.83100000001</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340849.83100000001</v>
      </c>
      <c r="BJ95" s="33">
        <f>(VLOOKUP($BC95&amp;"_"&amp;$AZ$8,データシート3!$A:$AN,MATCH("da_合計",データシート3!$A$1:$AN$1,0),0))/10^3</f>
        <v>418558.76387339027</v>
      </c>
      <c r="BK95" s="33">
        <f t="shared" si="21"/>
        <v>-77708.932873390266</v>
      </c>
      <c r="BL95" s="33">
        <f t="shared" si="22"/>
        <v>-77708.932873390266</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26465</v>
      </c>
      <c r="AY96" s="18" t="str">
        <f>IF(IFERROR(比較地域マスタ!$AE31,"")=0,"",IFERROR(比較地域マスタ!$AE31,""))</f>
        <v>与謝野町</v>
      </c>
      <c r="AZ96" s="16"/>
      <c r="BA96" s="22">
        <v>25</v>
      </c>
      <c r="BB96" s="22">
        <v>1</v>
      </c>
      <c r="BC96" s="18" t="str">
        <f t="shared" si="24"/>
        <v>26465</v>
      </c>
      <c r="BD96" s="18" t="str">
        <f t="shared" si="25"/>
        <v>与謝野町</v>
      </c>
      <c r="BE96" s="33">
        <f>VLOOKUP(BC96&amp;"_"&amp;$AZ$9,データシート3!A:AB,MATCH("ea_"&amp;"太陽光（建物系）"&amp;"_年間発電",データシート3!$A$1:$AB$1,0),0)/10^3+VLOOKUP(BC96&amp;"_"&amp;$AZ$9,データシート3!A:AB,MATCH("ea_"&amp;"太陽光（土地系）"&amp;"_年間発電",データシート3!$A$1:$AB$1,0),0)/10^3</f>
        <v>382036.82900000003</v>
      </c>
      <c r="BF96" s="33">
        <f>VLOOKUP(BC96&amp;"_"&amp;$AZ$9,データシート3!A:AB,MATCH("ea_"&amp;"風力（陸上）"&amp;"_年間発電",データシート3!$A$1:$AB$1,0),0)/10^3</f>
        <v>352572.65</v>
      </c>
      <c r="BG96" s="33">
        <f>VLOOKUP(BC96&amp;"_"&amp;$AZ$9,データシート3!A:AB,MATCH("ea_"&amp;"中小水（河川）"&amp;"_年間発電",データシート3!$A$1:$AB$1,0),0)/10^3+VLOOKUP(BC96&amp;"_"&amp;$AZ$9,データシート3!A:AB,MATCH("ea_"&amp;"中小水（農業用水路）"&amp;"_年間発電",データシート3!$A$1:$AB$1,0),0)/10^3</f>
        <v>2987.924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737597.40300000005</v>
      </c>
      <c r="BJ96" s="33">
        <f>(VLOOKUP($BC96&amp;"_"&amp;$AZ$8,データシート3!$A:$AN,MATCH("da_合計",データシート3!$A$1:$AN$1,0),0))/10^3</f>
        <v>92264.300319699163</v>
      </c>
      <c r="BK96" s="33">
        <f t="shared" si="21"/>
        <v>645333.10268030083</v>
      </c>
      <c r="BL96" s="33">
        <f t="shared" si="22"/>
        <v>0</v>
      </c>
      <c r="BM96" s="33">
        <f t="shared" si="23"/>
        <v>645333.10268030083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26365</v>
      </c>
      <c r="AY97" s="18" t="str">
        <f>IF(IFERROR(比較地域マスタ!$AE32,"")=0,"",IFERROR(比較地域マスタ!$AE32,""))</f>
        <v>和束町</v>
      </c>
      <c r="AZ97" s="16"/>
      <c r="BA97" s="22">
        <v>26</v>
      </c>
      <c r="BB97" s="22">
        <v>1</v>
      </c>
      <c r="BC97" s="18" t="str">
        <f t="shared" si="24"/>
        <v>26365</v>
      </c>
      <c r="BD97" s="18" t="str">
        <f t="shared" si="25"/>
        <v>和束町</v>
      </c>
      <c r="BE97" s="33">
        <f>VLOOKUP(BC97&amp;"_"&amp;$AZ$9,データシート3!A:AB,MATCH("ea_"&amp;"太陽光（建物系）"&amp;"_年間発電",データシート3!$A$1:$AB$1,0),0)/10^3+VLOOKUP(BC97&amp;"_"&amp;$AZ$9,データシート3!A:AB,MATCH("ea_"&amp;"太陽光（土地系）"&amp;"_年間発電",データシート3!$A$1:$AB$1,0),0)/10^3</f>
        <v>262602.69299999997</v>
      </c>
      <c r="BF97" s="33">
        <f>VLOOKUP(BC97&amp;"_"&amp;$AZ$9,データシート3!A:AB,MATCH("ea_"&amp;"風力（陸上）"&amp;"_年間発電",データシート3!$A$1:$AB$1,0),0)/10^3</f>
        <v>189852.29699999999</v>
      </c>
      <c r="BG97" s="33">
        <f>VLOOKUP(BC97&amp;"_"&amp;$AZ$9,データシート3!A:AB,MATCH("ea_"&amp;"中小水（河川）"&amp;"_年間発電",データシート3!$A$1:$AB$1,0),0)/10^3+VLOOKUP(BC97&amp;"_"&amp;$AZ$9,データシート3!A:AB,MATCH("ea_"&amp;"中小水（農業用水路）"&amp;"_年間発電",データシート3!$A$1:$AB$1,0),0)/10^3</f>
        <v>2053.9009999999998</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454508.891</v>
      </c>
      <c r="BJ97" s="33">
        <f>(VLOOKUP($BC97&amp;"_"&amp;$AZ$8,データシート3!$A:$AN,MATCH("da_合計",データシート3!$A$1:$AN$1,0),0))/10^3</f>
        <v>13577.637174357569</v>
      </c>
      <c r="BK97" s="33">
        <f t="shared" si="21"/>
        <v>440931.25382564246</v>
      </c>
      <c r="BL97" s="33">
        <f t="shared" si="22"/>
        <v>0</v>
      </c>
      <c r="BM97" s="33">
        <f t="shared" si="23"/>
        <v>440931.25382564246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亀岡市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26206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10</v>
      </c>
      <c r="H7" s="701">
        <f t="shared" si="0"/>
        <v>8</v>
      </c>
      <c r="I7" s="701">
        <f t="shared" si="0"/>
        <v>6</v>
      </c>
      <c r="J7" s="701">
        <f t="shared" si="0"/>
        <v>7</v>
      </c>
      <c r="K7" s="702">
        <f t="shared" si="0"/>
        <v>7</v>
      </c>
      <c r="L7" s="702">
        <f t="shared" si="0"/>
        <v>7</v>
      </c>
      <c r="M7" s="702">
        <f t="shared" si="0"/>
        <v>7</v>
      </c>
      <c r="N7" s="702">
        <f t="shared" si="0"/>
        <v>7</v>
      </c>
      <c r="O7" s="702">
        <f>SUM(O8:O13)</f>
        <v>7</v>
      </c>
      <c r="P7" s="702">
        <f t="shared" si="0"/>
        <v>10</v>
      </c>
      <c r="Q7" s="703">
        <f>SUM(Q8:Q13)</f>
        <v>9</v>
      </c>
      <c r="R7" s="909">
        <f t="shared" si="0"/>
        <v>47.041000000000004</v>
      </c>
      <c r="S7" s="910">
        <f t="shared" si="0"/>
        <v>46.076999999999998</v>
      </c>
      <c r="T7" s="910">
        <f t="shared" si="0"/>
        <v>35.385999999999996</v>
      </c>
      <c r="U7" s="910">
        <f t="shared" si="0"/>
        <v>44.582999999999998</v>
      </c>
      <c r="V7" s="910">
        <f t="shared" si="0"/>
        <v>43.462999999999994</v>
      </c>
      <c r="W7" s="910">
        <f t="shared" si="0"/>
        <v>39.673999999999999</v>
      </c>
      <c r="X7" s="910">
        <f t="shared" si="0"/>
        <v>38.225999999999999</v>
      </c>
      <c r="Y7" s="910">
        <f t="shared" si="0"/>
        <v>34.133000000000003</v>
      </c>
      <c r="Z7" s="910">
        <f>SUM(Z8:Z13)</f>
        <v>29.818000000000001</v>
      </c>
      <c r="AA7" s="910">
        <f>SUM(AA8:AA13)</f>
        <v>38.020000000000003</v>
      </c>
      <c r="AB7" s="911">
        <f t="shared" si="0"/>
        <v>39.242000000000004</v>
      </c>
    </row>
    <row r="8" spans="2:30" s="21" customFormat="1" ht="20.45" customHeight="1">
      <c r="B8" s="704"/>
      <c r="C8" s="705" t="s">
        <v>121</v>
      </c>
      <c r="D8" s="706"/>
      <c r="E8" s="705"/>
      <c r="F8" s="706"/>
      <c r="G8" s="707">
        <f>VLOOKUP($D$3&amp;"_"&amp;G$3,データシート1!$A:$BU,MATCH($G$2&amp;"_"&amp;$C8,データシート1!$A$1:$BU$1,0),0)</f>
        <v>1</v>
      </c>
      <c r="H8" s="708">
        <f>VLOOKUP($D$3&amp;"_"&amp;H$3,データシート1!$A:$BU,MATCH($G$2&amp;"_"&amp;$C8,データシート1!$A$1:$BU$1,0),0)</f>
        <v>1</v>
      </c>
      <c r="I8" s="708">
        <f>VLOOKUP($D$3&amp;"_"&amp;I$3,データシート1!$A:$BU,MATCH($G$2&amp;"_"&amp;$C8,データシート1!$A$1:$BU$1,0),0)</f>
        <v>1</v>
      </c>
      <c r="J8" s="708">
        <f>VLOOKUP($D$3&amp;"_"&amp;J$3,データシート1!$A:$BU,MATCH($G$2&amp;"_"&amp;$C8,データシート1!$A$1:$BU$1,0),0)</f>
        <v>1</v>
      </c>
      <c r="K8" s="709">
        <f>VLOOKUP($D$3&amp;"_"&amp;K$3,データシート1!$A:$BU,MATCH($G$2&amp;"_"&amp;$C8,データシート1!$A$1:$BU$1,0),0)</f>
        <v>1</v>
      </c>
      <c r="L8" s="709">
        <f>VLOOKUP($D$3&amp;"_"&amp;L$3,データシート1!$A:$BU,MATCH($G$2&amp;"_"&amp;$C8,データシート1!$A$1:$BU$1,0),0)</f>
        <v>1</v>
      </c>
      <c r="M8" s="709">
        <f>VLOOKUP($D$3&amp;"_"&amp;M$3,データシート1!$A:$BU,MATCH($G$2&amp;"_"&amp;$C8,データシート1!$A$1:$BU$1,0),0)</f>
        <v>1</v>
      </c>
      <c r="N8" s="709">
        <f>VLOOKUP($D$3&amp;"_"&amp;N$3,データシート1!$A:$BU,MATCH($G$2&amp;"_"&amp;$C8,データシート1!$A$1:$BU$1,0),0)</f>
        <v>1</v>
      </c>
      <c r="O8" s="709">
        <f>VLOOKUP($D$3&amp;"_"&amp;O$3,データシート1!$A:$BU,MATCH($G$2&amp;"_"&amp;$C8,データシート1!$A$1:$BU$1,0),0)</f>
        <v>1</v>
      </c>
      <c r="P8" s="709">
        <f>VLOOKUP($D$3&amp;"_"&amp;P$3,データシート1!$A:$BU,MATCH($G$2&amp;"_"&amp;$C8,データシート1!$A$1:$BU$1,0),0)</f>
        <v>1</v>
      </c>
      <c r="Q8" s="710">
        <f>VLOOKUP($D$3&amp;"_"&amp;Q$3,データシート1!$A:$BU,MATCH($G$2&amp;"_"&amp;$C8,データシート1!$A$1:$BU$1,0),0)</f>
        <v>1</v>
      </c>
      <c r="R8" s="912">
        <f>VLOOKUP($D$3&amp;"_"&amp;R$3,データシート1!$A:$BU,MATCH($R$2&amp;"_"&amp;$C8,データシート1!$A$1:$BU$1,0),0)</f>
        <v>3.7040000000000002</v>
      </c>
      <c r="S8" s="913">
        <f>VLOOKUP($D$3&amp;"_"&amp;S$3,データシート1!$A:$BU,MATCH($R$2&amp;"_"&amp;$C8,データシート1!$A$1:$BU$1,0),0)</f>
        <v>4.8840000000000003</v>
      </c>
      <c r="T8" s="913">
        <f>VLOOKUP($D$3&amp;"_"&amp;T$3,データシート1!$A:$BU,MATCH($R$2&amp;"_"&amp;$C8,データシート1!$A$1:$BU$1,0),0)</f>
        <v>6.2149999999999999</v>
      </c>
      <c r="U8" s="913">
        <f>VLOOKUP($D$3&amp;"_"&amp;U$3,データシート1!$A:$BU,MATCH($R$2&amp;"_"&amp;$C8,データシート1!$A$1:$BU$1,0),0)</f>
        <v>6.6779999999999999</v>
      </c>
      <c r="V8" s="913">
        <f>VLOOKUP($D$3&amp;"_"&amp;V$3,データシート1!$A:$BU,MATCH($R$2&amp;"_"&amp;$C8,データシート1!$A$1:$BU$1,0),0)</f>
        <v>6.8150000000000004</v>
      </c>
      <c r="W8" s="913">
        <f>VLOOKUP($D$3&amp;"_"&amp;W$3,データシート1!$A:$BU,MATCH($R$2&amp;"_"&amp;$C8,データシート1!$A$1:$BU$1,0),0)</f>
        <v>5.5220000000000002</v>
      </c>
      <c r="X8" s="913">
        <f>VLOOKUP($D$3&amp;"_"&amp;X$3,データシート1!$A:$BU,MATCH($R$2&amp;"_"&amp;$C8,データシート1!$A$1:$BU$1,0),0)</f>
        <v>5.1710000000000003</v>
      </c>
      <c r="Y8" s="913">
        <f>VLOOKUP($D$3&amp;"_"&amp;Y$3,データシート1!$A:$BU,MATCH($R$2&amp;"_"&amp;$C8,データシート1!$A$1:$BU$1,0),0)</f>
        <v>4.3499999999999996</v>
      </c>
      <c r="Z8" s="913">
        <f>VLOOKUP($D$3&amp;"_"&amp;Z$3,データシート1!$A:$BU,MATCH($R$2&amp;"_"&amp;$C8,データシート1!$A$1:$BU$1,0),0)</f>
        <v>4.085</v>
      </c>
      <c r="AA8" s="913">
        <f>VLOOKUP($D$3&amp;"_"&amp;AA$3,データシート1!$A:$BU,MATCH($R$2&amp;"_"&amp;$C8,データシート1!$A$1:$BU$1,0),0)</f>
        <v>3.0449999999999999</v>
      </c>
      <c r="AB8" s="914">
        <f>VLOOKUP($D$3&amp;"_"&amp;AB$3,データシート1!$A:$BU,MATCH($R$2&amp;"_"&amp;$C8,データシート1!$A$1:$BU$1,0),0)</f>
        <v>2.7309999999999999</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7</v>
      </c>
      <c r="H10" s="714">
        <f>VLOOKUP($D$3&amp;"_"&amp;H$3,データシート1!$A:$BU,MATCH($G$2&amp;"_"&amp;$C10,データシート1!$A$1:$BU$1,0),0)</f>
        <v>5</v>
      </c>
      <c r="I10" s="714">
        <f>VLOOKUP($D$3&amp;"_"&amp;I$3,データシート1!$A:$BU,MATCH($G$2&amp;"_"&amp;$C10,データシート1!$A$1:$BU$1,0),0)</f>
        <v>4</v>
      </c>
      <c r="J10" s="714">
        <f>VLOOKUP($D$3&amp;"_"&amp;J$3,データシート1!$A:$BU,MATCH($G$2&amp;"_"&amp;$C10,データシート1!$A$1:$BU$1,0),0)</f>
        <v>5</v>
      </c>
      <c r="K10" s="715">
        <f>VLOOKUP($D$3&amp;"_"&amp;K$3,データシート1!$A:$BU,MATCH($G$2&amp;"_"&amp;$C10,データシート1!$A$1:$BU$1,0),0)</f>
        <v>5</v>
      </c>
      <c r="L10" s="715">
        <f>VLOOKUP($D$3&amp;"_"&amp;L$3,データシート1!$A:$BU,MATCH($G$2&amp;"_"&amp;$C10,データシート1!$A$1:$BU$1,0),0)</f>
        <v>5</v>
      </c>
      <c r="M10" s="715">
        <f>VLOOKUP($D$3&amp;"_"&amp;M$3,データシート1!$A:$BU,MATCH($G$2&amp;"_"&amp;$C10,データシート1!$A$1:$BU$1,0),0)</f>
        <v>5</v>
      </c>
      <c r="N10" s="715">
        <f>VLOOKUP($D$3&amp;"_"&amp;N$3,データシート1!$A:$BU,MATCH($G$2&amp;"_"&amp;$C10,データシート1!$A$1:$BU$1,0),0)</f>
        <v>5</v>
      </c>
      <c r="O10" s="715">
        <f>VLOOKUP($D$3&amp;"_"&amp;O$3,データシート1!$A:$BU,MATCH($G$2&amp;"_"&amp;$C10,データシート1!$A$1:$BU$1,0),0)</f>
        <v>5</v>
      </c>
      <c r="P10" s="715">
        <f>VLOOKUP($D$3&amp;"_"&amp;P$3,データシート1!$A:$BU,MATCH($G$2&amp;"_"&amp;$C10,データシート1!$A$1:$BU$1,0),0)</f>
        <v>7</v>
      </c>
      <c r="Q10" s="716">
        <f>VLOOKUP($D$3&amp;"_"&amp;Q$3,データシート1!$A:$BU,MATCH($G$2&amp;"_"&amp;$C10,データシート1!$A$1:$BU$1,0),0)</f>
        <v>6</v>
      </c>
      <c r="R10" s="915">
        <f>VLOOKUP($D$3&amp;"_"&amp;R$3,データシート1!$A:$BU,MATCH($R$2&amp;"_"&amp;$C10,データシート1!$A$1:$BU$1,0),0)</f>
        <v>29.158000000000001</v>
      </c>
      <c r="S10" s="916">
        <f>VLOOKUP($D$3&amp;"_"&amp;S$3,データシート1!$A:$BU,MATCH($R$2&amp;"_"&amp;$C10,データシート1!$A$1:$BU$1,0),0)</f>
        <v>25.84</v>
      </c>
      <c r="T10" s="916">
        <f>VLOOKUP($D$3&amp;"_"&amp;T$3,データシート1!$A:$BU,MATCH($R$2&amp;"_"&amp;$C10,データシート1!$A$1:$BU$1,0),0)</f>
        <v>20.068999999999999</v>
      </c>
      <c r="U10" s="916">
        <f>VLOOKUP($D$3&amp;"_"&amp;U$3,データシート1!$A:$BU,MATCH($R$2&amp;"_"&amp;$C10,データシート1!$A$1:$BU$1,0),0)</f>
        <v>28.431999999999999</v>
      </c>
      <c r="V10" s="916">
        <f>VLOOKUP($D$3&amp;"_"&amp;V$3,データシート1!$A:$BU,MATCH($R$2&amp;"_"&amp;$C10,データシート1!$A$1:$BU$1,0),0)</f>
        <v>29.08</v>
      </c>
      <c r="W10" s="916">
        <f>VLOOKUP($D$3&amp;"_"&amp;W$3,データシート1!$A:$BU,MATCH($R$2&amp;"_"&amp;$C10,データシート1!$A$1:$BU$1,0),0)</f>
        <v>26.722000000000001</v>
      </c>
      <c r="X10" s="916">
        <f>VLOOKUP($D$3&amp;"_"&amp;X$3,データシート1!$A:$BU,MATCH($R$2&amp;"_"&amp;$C10,データシート1!$A$1:$BU$1,0),0)</f>
        <v>26.071000000000002</v>
      </c>
      <c r="Y10" s="916">
        <f>VLOOKUP($D$3&amp;"_"&amp;Y$3,データシート1!$A:$BU,MATCH($R$2&amp;"_"&amp;$C10,データシート1!$A$1:$BU$1,0),0)</f>
        <v>21.896999999999998</v>
      </c>
      <c r="Z10" s="916">
        <f>VLOOKUP($D$3&amp;"_"&amp;Z$3,データシート1!$A:$BU,MATCH($R$2&amp;"_"&amp;$C10,データシート1!$A$1:$BU$1,0),0)</f>
        <v>17.919</v>
      </c>
      <c r="AA10" s="916">
        <f>VLOOKUP($D$3&amp;"_"&amp;AA$3,データシート1!$A:$BU,MATCH($R$2&amp;"_"&amp;$C10,データシート1!$A$1:$BU$1,0),0)</f>
        <v>19.579000000000001</v>
      </c>
      <c r="AB10" s="917">
        <f>VLOOKUP($D$3&amp;"_"&amp;AB$3,データシート1!$A:$BU,MATCH($R$2&amp;"_"&amp;$C10,データシート1!$A$1:$BU$1,0),0)</f>
        <v>20.509</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2</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14.179</v>
      </c>
      <c r="S11" s="916">
        <f>VLOOKUP($D$3&amp;"_"&amp;S$3,データシート1!$A:$BU,MATCH($R$2&amp;"_"&amp;$C11,データシート1!$A$1:$BU$1,0),0)</f>
        <v>15.353</v>
      </c>
      <c r="T11" s="916">
        <f>VLOOKUP($D$3&amp;"_"&amp;T$3,データシート1!$A:$BU,MATCH($R$2&amp;"_"&amp;$C11,データシート1!$A$1:$BU$1,0),0)</f>
        <v>9.1020000000000003</v>
      </c>
      <c r="U11" s="916">
        <f>VLOOKUP($D$3&amp;"_"&amp;U$3,データシート1!$A:$BU,MATCH($R$2&amp;"_"&amp;$C11,データシート1!$A$1:$BU$1,0),0)</f>
        <v>9.4730000000000008</v>
      </c>
      <c r="V11" s="916">
        <f>VLOOKUP($D$3&amp;"_"&amp;V$3,データシート1!$A:$BU,MATCH($R$2&amp;"_"&amp;$C11,データシート1!$A$1:$BU$1,0),0)</f>
        <v>7.5679999999999996</v>
      </c>
      <c r="W11" s="916">
        <f>VLOOKUP($D$3&amp;"_"&amp;W$3,データシート1!$A:$BU,MATCH($R$2&amp;"_"&amp;$C11,データシート1!$A$1:$BU$1,0),0)</f>
        <v>7.43</v>
      </c>
      <c r="X11" s="916">
        <f>VLOOKUP($D$3&amp;"_"&amp;X$3,データシート1!$A:$BU,MATCH($R$2&amp;"_"&amp;$C11,データシート1!$A$1:$BU$1,0),0)</f>
        <v>6.984</v>
      </c>
      <c r="Y11" s="916">
        <f>VLOOKUP($D$3&amp;"_"&amp;Y$3,データシート1!$A:$BU,MATCH($R$2&amp;"_"&amp;$C11,データシート1!$A$1:$BU$1,0),0)</f>
        <v>7.8860000000000001</v>
      </c>
      <c r="Z11" s="916">
        <f>VLOOKUP($D$3&amp;"_"&amp;Z$3,データシート1!$A:$BU,MATCH($R$2&amp;"_"&amp;$C11,データシート1!$A$1:$BU$1,0),0)</f>
        <v>7.8140000000000001</v>
      </c>
      <c r="AA11" s="916">
        <f>VLOOKUP($D$3&amp;"_"&amp;AA$3,データシート1!$A:$BU,MATCH($R$2&amp;"_"&amp;$C11,データシート1!$A$1:$BU$1,0),0)</f>
        <v>15.396000000000001</v>
      </c>
      <c r="AB11" s="917">
        <f>VLOOKUP($D$3&amp;"_"&amp;AB$3,データシート1!$A:$BU,MATCH($R$2&amp;"_"&amp;$C11,データシート1!$A$1:$BU$1,0),0)</f>
        <v>16.001999999999999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1</v>
      </c>
      <c r="H14" s="734">
        <f>VLOOKUP($D$3&amp;"_"&amp;H$3,データシート2!$A:$SI,MATCH($G$2&amp;"_"&amp;$B14,データシート2!$A$1:$SI$1,0),0)</f>
        <v>1</v>
      </c>
      <c r="I14" s="734">
        <f>VLOOKUP($D$3&amp;"_"&amp;I$3,データシート2!$A:$SI,MATCH($G$2&amp;"_"&amp;$B14,データシート2!$A$1:$SI$1,0),0)</f>
        <v>1</v>
      </c>
      <c r="J14" s="734">
        <f>VLOOKUP($D$3&amp;"_"&amp;J$3,データシート2!$A:$SI,MATCH($G$2&amp;"_"&amp;$B14,データシート2!$A$1:$SI$1,0),0)</f>
        <v>1</v>
      </c>
      <c r="K14" s="735">
        <f>VLOOKUP($D$3&amp;"_"&amp;K$3,データシート2!$A:$SI,MATCH($G$2&amp;"_"&amp;$B14,データシート2!$A$1:$SI$1,0),0)</f>
        <v>1</v>
      </c>
      <c r="L14" s="735">
        <f>VLOOKUP($D$3&amp;"_"&amp;L$3,データシート2!$A:$SI,MATCH($G$2&amp;"_"&amp;$B14,データシート2!$A$1:$SI$1,0),0)</f>
        <v>1</v>
      </c>
      <c r="M14" s="735">
        <f>VLOOKUP($D$3&amp;"_"&amp;M$3,データシート2!$A:$SI,MATCH($G$2&amp;"_"&amp;$B14,データシート2!$A$1:$SI$1,0),0)</f>
        <v>1</v>
      </c>
      <c r="N14" s="735">
        <f>VLOOKUP($D$3&amp;"_"&amp;N$3,データシート2!$A:$SI,MATCH($G$2&amp;"_"&amp;$B14,データシート2!$A$1:$SI$1,0),0)</f>
        <v>1</v>
      </c>
      <c r="O14" s="735">
        <f>VLOOKUP($D$3&amp;"_"&amp;O$3,データシート2!$A:$SI,MATCH($G$2&amp;"_"&amp;$B14,データシート2!$A$1:$SI$1,0),0)</f>
        <v>1</v>
      </c>
      <c r="P14" s="735">
        <f>VLOOKUP($D$3&amp;"_"&amp;P$3,データシート2!$A:$SI,MATCH($G$2&amp;"_"&amp;$B14,データシート2!$A$1:$SI$1,0),0)</f>
        <v>1</v>
      </c>
      <c r="Q14" s="736">
        <f>VLOOKUP($D$3&amp;"_"&amp;Q$3,データシート2!$A:$SI,MATCH($G$2&amp;"_"&amp;$B14,データシート2!$A$1:$SI$1,0),0)</f>
        <v>1</v>
      </c>
      <c r="R14" s="924">
        <f>VLOOKUP($D$3&amp;"_"&amp;R$3,データシート2!$A:$SI,MATCH($R$2&amp;"_"&amp;$B14,データシート2!$A$1:$SI$1,0),0)</f>
        <v>3.7040000000000002</v>
      </c>
      <c r="S14" s="925">
        <f>VLOOKUP($D$3&amp;"_"&amp;S$3,データシート2!$A:$SI,MATCH($R$2&amp;"_"&amp;$B14,データシート2!$A$1:$SI$1,0),0)</f>
        <v>4.8840000000000003</v>
      </c>
      <c r="T14" s="925">
        <f>VLOOKUP($D$3&amp;"_"&amp;T$3,データシート2!$A:$SI,MATCH($R$2&amp;"_"&amp;$B14,データシート2!$A$1:$SI$1,0),0)</f>
        <v>6.2149999999999999</v>
      </c>
      <c r="U14" s="925">
        <f>VLOOKUP($D$3&amp;"_"&amp;U$3,データシート2!$A:$SI,MATCH($R$2&amp;"_"&amp;$B14,データシート2!$A$1:$SI$1,0),0)</f>
        <v>6.6779999999999999</v>
      </c>
      <c r="V14" s="925">
        <f>VLOOKUP($D$3&amp;"_"&amp;V$3,データシート2!$A:$SI,MATCH($R$2&amp;"_"&amp;$B14,データシート2!$A$1:$SI$1,0),0)</f>
        <v>6.8150000000000004</v>
      </c>
      <c r="W14" s="925">
        <f>VLOOKUP($D$3&amp;"_"&amp;W$3,データシート2!$A:$SI,MATCH($R$2&amp;"_"&amp;$B14,データシート2!$A$1:$SI$1,0),0)</f>
        <v>5.5220000000000002</v>
      </c>
      <c r="X14" s="925">
        <f>VLOOKUP($D$3&amp;"_"&amp;X$3,データシート2!$A:$SI,MATCH($R$2&amp;"_"&amp;$B14,データシート2!$A$1:$SI$1,0),0)</f>
        <v>5.1710000000000003</v>
      </c>
      <c r="Y14" s="925">
        <f>VLOOKUP($D$3&amp;"_"&amp;Y$3,データシート2!$A:$SI,MATCH($R$2&amp;"_"&amp;$B14,データシート2!$A$1:$SI$1,0),0)</f>
        <v>4.3499999999999996</v>
      </c>
      <c r="Z14" s="925">
        <f>VLOOKUP($D$3&amp;"_"&amp;Z$3,データシート2!$A:$SI,MATCH($R$2&amp;"_"&amp;$B14,データシート2!$A$1:$SI$1,0),0)</f>
        <v>4.085</v>
      </c>
      <c r="AA14" s="925">
        <f>VLOOKUP($D$3&amp;"_"&amp;AA$3,データシート2!$A:$SI,MATCH($R$2&amp;"_"&amp;$B14,データシート2!$A$1:$SI$1,0),0)</f>
        <v>3.0449999999999999</v>
      </c>
      <c r="AB14" s="926">
        <f>VLOOKUP($D$3&amp;"_"&amp;AB$3,データシート2!$A:$SI,MATCH($R$2&amp;"_"&amp;$B14,データシート2!$A$1:$SI$1,0),0)</f>
        <v>2.7309999999999999</v>
      </c>
    </row>
    <row r="15" spans="2:30" s="745" customFormat="1" ht="16.5" customHeight="1">
      <c r="B15" s="737"/>
      <c r="C15" s="738">
        <v>1</v>
      </c>
      <c r="D15" s="739" t="s">
        <v>524</v>
      </c>
      <c r="E15" s="738"/>
      <c r="F15" s="740"/>
      <c r="G15" s="741">
        <f>VLOOKUP($D$3&amp;"_"&amp;G$3,データシート2!$A:$SI,MATCH($G$2&amp;"_"&amp;$C15,データシート2!$A$1:$SI$1,0),0)</f>
        <v>1</v>
      </c>
      <c r="H15" s="742">
        <f>VLOOKUP($D$3&amp;"_"&amp;H$3,データシート2!$A:$SI,MATCH($G$2&amp;"_"&amp;$C15,データシート2!$A$1:$SI$1,0),0)</f>
        <v>1</v>
      </c>
      <c r="I15" s="742">
        <f>VLOOKUP($D$3&amp;"_"&amp;I$3,データシート2!$A:$SI,MATCH($G$2&amp;"_"&amp;$C15,データシート2!$A$1:$SI$1,0),0)</f>
        <v>1</v>
      </c>
      <c r="J15" s="742">
        <f>VLOOKUP($D$3&amp;"_"&amp;J$3,データシート2!$A:$SI,MATCH($G$2&amp;"_"&amp;$C15,データシート2!$A$1:$SI$1,0),0)</f>
        <v>1</v>
      </c>
      <c r="K15" s="743">
        <f>VLOOKUP($D$3&amp;"_"&amp;K$3,データシート2!$A:$SI,MATCH($G$2&amp;"_"&amp;$C15,データシート2!$A$1:$SI$1,0),0)</f>
        <v>1</v>
      </c>
      <c r="L15" s="743">
        <f>VLOOKUP($D$3&amp;"_"&amp;L$3,データシート2!$A:$SI,MATCH($G$2&amp;"_"&amp;$C15,データシート2!$A$1:$SI$1,0),0)</f>
        <v>1</v>
      </c>
      <c r="M15" s="743">
        <f>VLOOKUP($D$3&amp;"_"&amp;M$3,データシート2!$A:$SI,MATCH($G$2&amp;"_"&amp;$C15,データシート2!$A$1:$SI$1,0),0)</f>
        <v>1</v>
      </c>
      <c r="N15" s="743">
        <f>VLOOKUP($D$3&amp;"_"&amp;N$3,データシート2!$A:$SI,MATCH($G$2&amp;"_"&amp;$C15,データシート2!$A$1:$SI$1,0),0)</f>
        <v>1</v>
      </c>
      <c r="O15" s="743">
        <f>VLOOKUP($D$3&amp;"_"&amp;O$3,データシート2!$A:$SI,MATCH($G$2&amp;"_"&amp;$C15,データシート2!$A$1:$SI$1,0),0)</f>
        <v>1</v>
      </c>
      <c r="P15" s="743">
        <f>VLOOKUP($D$3&amp;"_"&amp;P$3,データシート2!$A:$SI,MATCH($G$2&amp;"_"&amp;$C15,データシート2!$A$1:$SI$1,0),0)</f>
        <v>1</v>
      </c>
      <c r="Q15" s="744">
        <f>VLOOKUP($D$3&amp;"_"&amp;Q$3,データシート2!$A:$SI,MATCH($G$2&amp;"_"&amp;$C15,データシート2!$A$1:$SI$1,0),0)</f>
        <v>1</v>
      </c>
      <c r="R15" s="927">
        <f>VLOOKUP($D$3&amp;"_"&amp;R$3,データシート2!$A:$SI,MATCH($R$2&amp;"_"&amp;$C15,データシート2!$A$1:$SI$1,0),0)</f>
        <v>3.7040000000000002</v>
      </c>
      <c r="S15" s="928">
        <f>VLOOKUP($D$3&amp;"_"&amp;S$3,データシート2!$A:$SI,MATCH($R$2&amp;"_"&amp;$C15,データシート2!$A$1:$SI$1,0),0)</f>
        <v>4.8840000000000003</v>
      </c>
      <c r="T15" s="928">
        <f>VLOOKUP($D$3&amp;"_"&amp;T$3,データシート2!$A:$SI,MATCH($R$2&amp;"_"&amp;$C15,データシート2!$A$1:$SI$1,0),0)</f>
        <v>6.2149999999999999</v>
      </c>
      <c r="U15" s="928">
        <f>VLOOKUP($D$3&amp;"_"&amp;U$3,データシート2!$A:$SI,MATCH($R$2&amp;"_"&amp;$C15,データシート2!$A$1:$SI$1,0),0)</f>
        <v>6.6779999999999999</v>
      </c>
      <c r="V15" s="928">
        <f>VLOOKUP($D$3&amp;"_"&amp;V$3,データシート2!$A:$SI,MATCH($R$2&amp;"_"&amp;$C15,データシート2!$A$1:$SI$1,0),0)</f>
        <v>6.8150000000000004</v>
      </c>
      <c r="W15" s="928">
        <f>VLOOKUP($D$3&amp;"_"&amp;W$3,データシート2!$A:$SI,MATCH($R$2&amp;"_"&amp;$C15,データシート2!$A$1:$SI$1,0),0)</f>
        <v>5.5220000000000002</v>
      </c>
      <c r="X15" s="928">
        <f>VLOOKUP($D$3&amp;"_"&amp;X$3,データシート2!$A:$SI,MATCH($R$2&amp;"_"&amp;$C15,データシート2!$A$1:$SI$1,0),0)</f>
        <v>5.1710000000000003</v>
      </c>
      <c r="Y15" s="928">
        <f>VLOOKUP($D$3&amp;"_"&amp;Y$3,データシート2!$A:$SI,MATCH($R$2&amp;"_"&amp;$C15,データシート2!$A$1:$SI$1,0),0)</f>
        <v>4.3499999999999996</v>
      </c>
      <c r="Z15" s="928">
        <f>VLOOKUP($D$3&amp;"_"&amp;Z$3,データシート2!$A:$SI,MATCH($R$2&amp;"_"&amp;$C15,データシート2!$A$1:$SI$1,0),0)</f>
        <v>4.085</v>
      </c>
      <c r="AA15" s="928">
        <f>VLOOKUP($D$3&amp;"_"&amp;AA$3,データシート2!$A:$SI,MATCH($R$2&amp;"_"&amp;$C15,データシート2!$A$1:$SI$1,0),0)</f>
        <v>3.0449999999999999</v>
      </c>
      <c r="AB15" s="929">
        <f>VLOOKUP($D$3&amp;"_"&amp;AB$3,データシート2!$A:$SI,MATCH($R$2&amp;"_"&amp;$C15,データシート2!$A$1:$SI$1,0),0)</f>
        <v>2.7309999999999999</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7</v>
      </c>
      <c r="H26" s="734">
        <f>VLOOKUP($D$3&amp;"_"&amp;H$3,データシート2!$A:$SI,MATCH($G$2&amp;"_"&amp;$B26,データシート2!$A$1:$SI$1,0),0)</f>
        <v>5</v>
      </c>
      <c r="I26" s="734">
        <f>VLOOKUP($D$3&amp;"_"&amp;I$3,データシート2!$A:$SI,MATCH($G$2&amp;"_"&amp;$B26,データシート2!$A$1:$SI$1,0),0)</f>
        <v>4</v>
      </c>
      <c r="J26" s="734">
        <f>VLOOKUP($D$3&amp;"_"&amp;J$3,データシート2!$A:$SI,MATCH($G$2&amp;"_"&amp;$B26,データシート2!$A$1:$SI$1,0),0)</f>
        <v>5</v>
      </c>
      <c r="K26" s="735">
        <f>VLOOKUP($D$3&amp;"_"&amp;K$3,データシート2!$A:$SI,MATCH($G$2&amp;"_"&amp;$B26,データシート2!$A$1:$SI$1,0),0)</f>
        <v>5</v>
      </c>
      <c r="L26" s="735">
        <f>VLOOKUP($D$3&amp;"_"&amp;L$3,データシート2!$A:$SI,MATCH($G$2&amp;"_"&amp;$B26,データシート2!$A$1:$SI$1,0),0)</f>
        <v>5</v>
      </c>
      <c r="M26" s="735">
        <f>VLOOKUP($D$3&amp;"_"&amp;M$3,データシート2!$A:$SI,MATCH($G$2&amp;"_"&amp;$B26,データシート2!$A$1:$SI$1,0),0)</f>
        <v>5</v>
      </c>
      <c r="N26" s="735">
        <f>VLOOKUP($D$3&amp;"_"&amp;N$3,データシート2!$A:$SI,MATCH($G$2&amp;"_"&amp;$B26,データシート2!$A$1:$SI$1,0),0)</f>
        <v>5</v>
      </c>
      <c r="O26" s="735">
        <f>VLOOKUP($D$3&amp;"_"&amp;O$3,データシート2!$A:$SI,MATCH($G$2&amp;"_"&amp;$B26,データシート2!$A$1:$SI$1,0),0)</f>
        <v>5</v>
      </c>
      <c r="P26" s="735">
        <f>VLOOKUP($D$3&amp;"_"&amp;P$3,データシート2!$A:$SI,MATCH($G$2&amp;"_"&amp;$B26,データシート2!$A$1:$SI$1,0),0)</f>
        <v>7</v>
      </c>
      <c r="Q26" s="736">
        <f>VLOOKUP($D$3&amp;"_"&amp;Q$3,データシート2!$A:$SI,MATCH($G$2&amp;"_"&amp;$B26,データシート2!$A$1:$SI$1,0),0)</f>
        <v>6</v>
      </c>
      <c r="R26" s="924">
        <f>VLOOKUP($D$3&amp;"_"&amp;R$3,データシート2!$A:$SI,MATCH($R$2&amp;"_"&amp;$B26,データシート2!$A$1:$SI$1,0),0)</f>
        <v>29.158000000000001</v>
      </c>
      <c r="S26" s="925">
        <f>VLOOKUP($D$3&amp;"_"&amp;S$3,データシート2!$A:$SI,MATCH($R$2&amp;"_"&amp;$B26,データシート2!$A$1:$SI$1,0),0)</f>
        <v>25.84</v>
      </c>
      <c r="T26" s="925">
        <f>VLOOKUP($D$3&amp;"_"&amp;T$3,データシート2!$A:$SI,MATCH($R$2&amp;"_"&amp;$B26,データシート2!$A$1:$SI$1,0),0)</f>
        <v>20.068999999999999</v>
      </c>
      <c r="U26" s="925">
        <f>VLOOKUP($D$3&amp;"_"&amp;U$3,データシート2!$A:$SI,MATCH($R$2&amp;"_"&amp;$B26,データシート2!$A$1:$SI$1,0),0)</f>
        <v>28.431999999999999</v>
      </c>
      <c r="V26" s="925">
        <f>VLOOKUP($D$3&amp;"_"&amp;V$3,データシート2!$A:$SI,MATCH($R$2&amp;"_"&amp;$B26,データシート2!$A$1:$SI$1,0),0)</f>
        <v>29.08</v>
      </c>
      <c r="W26" s="925">
        <f>VLOOKUP($D$3&amp;"_"&amp;W$3,データシート2!$A:$SI,MATCH($R$2&amp;"_"&amp;$B26,データシート2!$A$1:$SI$1,0),0)</f>
        <v>26.722000000000001</v>
      </c>
      <c r="X26" s="925">
        <f>VLOOKUP($D$3&amp;"_"&amp;X$3,データシート2!$A:$SI,MATCH($R$2&amp;"_"&amp;$B26,データシート2!$A$1:$SI$1,0),0)</f>
        <v>26.071000000000002</v>
      </c>
      <c r="Y26" s="925">
        <f>VLOOKUP($D$3&amp;"_"&amp;Y$3,データシート2!$A:$SI,MATCH($R$2&amp;"_"&amp;$B26,データシート2!$A$1:$SI$1,0),0)</f>
        <v>21.896999999999998</v>
      </c>
      <c r="Z26" s="925">
        <f>VLOOKUP($D$3&amp;"_"&amp;Z$3,データシート2!$A:$SI,MATCH($R$2&amp;"_"&amp;$B26,データシート2!$A$1:$SI$1,0),0)</f>
        <v>17.919</v>
      </c>
      <c r="AA26" s="925">
        <f>VLOOKUP($D$3&amp;"_"&amp;AA$3,データシート2!$A:$SI,MATCH($R$2&amp;"_"&amp;$B26,データシート2!$A$1:$SI$1,0),0)</f>
        <v>19.579000000000001</v>
      </c>
      <c r="AB26" s="926">
        <f>VLOOKUP($D$3&amp;"_"&amp;AB$3,データシート2!$A:$SI,MATCH($R$2&amp;"_"&amp;$B26,データシート2!$A$1:$SI$1,0),0)</f>
        <v>20.509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1</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7.1040000000000001</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3.2290000000000001</v>
      </c>
      <c r="S38" s="938">
        <f>VLOOKUP($D$3&amp;"_"&amp;S$3,データシート2!$A:$SI,MATCH($R$2&amp;"_"&amp;$C38,データシート2!$A$1:$SI$1,0),0)</f>
        <v>5.117</v>
      </c>
      <c r="T38" s="938">
        <f>VLOOKUP($D$3&amp;"_"&amp;T$3,データシート2!$A:$SI,MATCH($R$2&amp;"_"&amp;$C38,データシート2!$A$1:$SI$1,0),0)</f>
        <v>5.7729999999999997</v>
      </c>
      <c r="U38" s="938">
        <f>VLOOKUP($D$3&amp;"_"&amp;U$3,データシート2!$A:$SI,MATCH($R$2&amp;"_"&amp;$C38,データシート2!$A$1:$SI$1,0),0)</f>
        <v>6.0810000000000004</v>
      </c>
      <c r="V38" s="938">
        <f>VLOOKUP($D$3&amp;"_"&amp;V$3,データシート2!$A:$SI,MATCH($R$2&amp;"_"&amp;$C38,データシート2!$A$1:$SI$1,0),0)</f>
        <v>6.1719999999999997</v>
      </c>
      <c r="W38" s="938">
        <f>VLOOKUP($D$3&amp;"_"&amp;W$3,データシート2!$A:$SI,MATCH($R$2&amp;"_"&amp;$C38,データシート2!$A$1:$SI$1,0),0)</f>
        <v>4.5540000000000003</v>
      </c>
      <c r="X38" s="938">
        <f>VLOOKUP($D$3&amp;"_"&amp;X$3,データシート2!$A:$SI,MATCH($R$2&amp;"_"&amp;$C38,データシート2!$A$1:$SI$1,0),0)</f>
        <v>5.1120000000000001</v>
      </c>
      <c r="Y38" s="938">
        <f>VLOOKUP($D$3&amp;"_"&amp;Y$3,データシート2!$A:$SI,MATCH($R$2&amp;"_"&amp;$C38,データシート2!$A$1:$SI$1,0),0)</f>
        <v>4.1050000000000004</v>
      </c>
      <c r="Z38" s="938">
        <f>VLOOKUP($D$3&amp;"_"&amp;Z$3,データシート2!$A:$SI,MATCH($R$2&amp;"_"&amp;$C38,データシート2!$A$1:$SI$1,0),0)</f>
        <v>3.0539999999999998</v>
      </c>
      <c r="AA38" s="938">
        <f>VLOOKUP($D$3&amp;"_"&amp;AA$3,データシート2!$A:$SI,MATCH($R$2&amp;"_"&amp;$C38,データシート2!$A$1:$SI$1,0),0)</f>
        <v>2.94</v>
      </c>
      <c r="AB38" s="939">
        <f>VLOOKUP($D$3&amp;"_"&amp;AB$3,データシート2!$A:$SI,MATCH($R$2&amp;"_"&amp;$C38,データシート2!$A$1:$SI$1,0),0)</f>
        <v>3.4249999999999998</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1</v>
      </c>
      <c r="H43" s="766">
        <f>VLOOKUP($D$3&amp;"_"&amp;H$3,データシート2!$A:$SI,MATCH($G$2&amp;"_"&amp;$C43,データシート2!$A$1:$SI$1,0),0)</f>
        <v>1</v>
      </c>
      <c r="I43" s="766">
        <f>VLOOKUP($D$3&amp;"_"&amp;I$3,データシート2!$A:$SI,MATCH($G$2&amp;"_"&amp;$C43,データシート2!$A$1:$SI$1,0),0)</f>
        <v>1</v>
      </c>
      <c r="J43" s="766">
        <f>VLOOKUP($D$3&amp;"_"&amp;J$3,データシート2!$A:$SI,MATCH($G$2&amp;"_"&amp;$C43,データシート2!$A$1:$SI$1,0),0)</f>
        <v>1</v>
      </c>
      <c r="K43" s="767">
        <f>VLOOKUP($D$3&amp;"_"&amp;K$3,データシート2!$A:$SI,MATCH($G$2&amp;"_"&amp;$C43,データシート2!$A$1:$SI$1,0),0)</f>
        <v>1</v>
      </c>
      <c r="L43" s="767">
        <f>VLOOKUP($D$3&amp;"_"&amp;L$3,データシート2!$A:$SI,MATCH($G$2&amp;"_"&amp;$C43,データシート2!$A$1:$SI$1,0),0)</f>
        <v>1</v>
      </c>
      <c r="M43" s="767">
        <f>VLOOKUP($D$3&amp;"_"&amp;M$3,データシート2!$A:$SI,MATCH($G$2&amp;"_"&amp;$C43,データシート2!$A$1:$SI$1,0),0)</f>
        <v>1</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1</v>
      </c>
      <c r="Q43" s="768">
        <f>VLOOKUP($D$3&amp;"_"&amp;Q$3,データシート2!$A:$SI,MATCH($G$2&amp;"_"&amp;$C43,データシート2!$A$1:$SI$1,0),0)</f>
        <v>1</v>
      </c>
      <c r="R43" s="937">
        <f>VLOOKUP($D$3&amp;"_"&amp;R$3,データシート2!$A:$SI,MATCH($R$2&amp;"_"&amp;$C43,データシート2!$A$1:$SI$1,0),0)</f>
        <v>3.1819999999999999</v>
      </c>
      <c r="S43" s="938">
        <f>VLOOKUP($D$3&amp;"_"&amp;S$3,データシート2!$A:$SI,MATCH($R$2&amp;"_"&amp;$C43,データシート2!$A$1:$SI$1,0),0)</f>
        <v>4.117</v>
      </c>
      <c r="T43" s="938">
        <f>VLOOKUP($D$3&amp;"_"&amp;T$3,データシート2!$A:$SI,MATCH($R$2&amp;"_"&amp;$C43,データシート2!$A$1:$SI$1,0),0)</f>
        <v>4.2249999999999996</v>
      </c>
      <c r="U43" s="938">
        <f>VLOOKUP($D$3&amp;"_"&amp;U$3,データシート2!$A:$SI,MATCH($R$2&amp;"_"&amp;$C43,データシート2!$A$1:$SI$1,0),0)</f>
        <v>4.6420000000000003</v>
      </c>
      <c r="V43" s="938">
        <f>VLOOKUP($D$3&amp;"_"&amp;V$3,データシート2!$A:$SI,MATCH($R$2&amp;"_"&amp;$C43,データシート2!$A$1:$SI$1,0),0)</f>
        <v>4.5449999999999999</v>
      </c>
      <c r="W43" s="938">
        <f>VLOOKUP($D$3&amp;"_"&amp;W$3,データシート2!$A:$SI,MATCH($R$2&amp;"_"&amp;$C43,データシート2!$A$1:$SI$1,0),0)</f>
        <v>4.3129999999999997</v>
      </c>
      <c r="X43" s="938">
        <f>VLOOKUP($D$3&amp;"_"&amp;X$3,データシート2!$A:$SI,MATCH($R$2&amp;"_"&amp;$C43,データシート2!$A$1:$SI$1,0),0)</f>
        <v>4.3630000000000004</v>
      </c>
      <c r="Y43" s="938">
        <f>VLOOKUP($D$3&amp;"_"&amp;Y$3,データシート2!$A:$SI,MATCH($R$2&amp;"_"&amp;$C43,データシート2!$A$1:$SI$1,0),0)</f>
        <v>3.8119999999999998</v>
      </c>
      <c r="Z43" s="938">
        <f>VLOOKUP($D$3&amp;"_"&amp;Z$3,データシート2!$A:$SI,MATCH($R$2&amp;"_"&amp;$C43,データシート2!$A$1:$SI$1,0),0)</f>
        <v>3.242</v>
      </c>
      <c r="AA43" s="938">
        <f>VLOOKUP($D$3&amp;"_"&amp;AA$3,データシート2!$A:$SI,MATCH($R$2&amp;"_"&amp;$C43,データシート2!$A$1:$SI$1,0),0)</f>
        <v>2.8039999999999998</v>
      </c>
      <c r="AB43" s="939">
        <f>VLOOKUP($D$3&amp;"_"&amp;AB$3,データシート2!$A:$SI,MATCH($R$2&amp;"_"&amp;$C43,データシート2!$A$1:$SI$1,0),0)</f>
        <v>3.1960000000000002</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1</v>
      </c>
      <c r="H45" s="766">
        <f>VLOOKUP($D$3&amp;"_"&amp;H$3,データシート2!$A:$SI,MATCH($G$2&amp;"_"&amp;$C45,データシート2!$A$1:$SI$1,0),0)</f>
        <v>1</v>
      </c>
      <c r="I45" s="766">
        <f>VLOOKUP($D$3&amp;"_"&amp;I$3,データシート2!$A:$SI,MATCH($G$2&amp;"_"&amp;$C45,データシート2!$A$1:$SI$1,0),0)</f>
        <v>1</v>
      </c>
      <c r="J45" s="766">
        <f>VLOOKUP($D$3&amp;"_"&amp;J$3,データシート2!$A:$SI,MATCH($G$2&amp;"_"&amp;$C45,データシート2!$A$1:$SI$1,0),0)</f>
        <v>1</v>
      </c>
      <c r="K45" s="767">
        <f>VLOOKUP($D$3&amp;"_"&amp;K$3,データシート2!$A:$SI,MATCH($G$2&amp;"_"&amp;$C45,データシート2!$A$1:$SI$1,0),0)</f>
        <v>1</v>
      </c>
      <c r="L45" s="767">
        <f>VLOOKUP($D$3&amp;"_"&amp;L$3,データシート2!$A:$SI,MATCH($G$2&amp;"_"&amp;$C45,データシート2!$A$1:$SI$1,0),0)</f>
        <v>1</v>
      </c>
      <c r="M45" s="767">
        <f>VLOOKUP($D$3&amp;"_"&amp;M$3,データシート2!$A:$SI,MATCH($G$2&amp;"_"&amp;$C45,データシート2!$A$1:$SI$1,0),0)</f>
        <v>1</v>
      </c>
      <c r="N45" s="767">
        <f>VLOOKUP($D$3&amp;"_"&amp;N$3,データシート2!$A:$SI,MATCH($G$2&amp;"_"&amp;$C45,データシート2!$A$1:$SI$1,0),0)</f>
        <v>1</v>
      </c>
      <c r="O45" s="767">
        <f>VLOOKUP($D$3&amp;"_"&amp;O$3,データシート2!$A:$SI,MATCH($G$2&amp;"_"&amp;$C45,データシート2!$A$1:$SI$1,0),0)</f>
        <v>1</v>
      </c>
      <c r="P45" s="767">
        <f>VLOOKUP($D$3&amp;"_"&amp;P$3,データシート2!$A:$SI,MATCH($G$2&amp;"_"&amp;$C45,データシート2!$A$1:$SI$1,0),0)</f>
        <v>1</v>
      </c>
      <c r="Q45" s="768">
        <f>VLOOKUP($D$3&amp;"_"&amp;Q$3,データシート2!$A:$SI,MATCH($G$2&amp;"_"&amp;$C45,データシート2!$A$1:$SI$1,0),0)</f>
        <v>1</v>
      </c>
      <c r="R45" s="937">
        <f>VLOOKUP($D$3&amp;"_"&amp;R$3,データシート2!$A:$SI,MATCH($R$2&amp;"_"&amp;$C45,データシート2!$A$1:$SI$1,0),0)</f>
        <v>2.5099999999999998</v>
      </c>
      <c r="S45" s="938">
        <f>VLOOKUP($D$3&amp;"_"&amp;S$3,データシート2!$A:$SI,MATCH($R$2&amp;"_"&amp;$C45,データシート2!$A$1:$SI$1,0),0)</f>
        <v>3.573</v>
      </c>
      <c r="T45" s="938">
        <f>VLOOKUP($D$3&amp;"_"&amp;T$3,データシート2!$A:$SI,MATCH($R$2&amp;"_"&amp;$C45,データシート2!$A$1:$SI$1,0),0)</f>
        <v>4.0640000000000001</v>
      </c>
      <c r="U45" s="938">
        <f>VLOOKUP($D$3&amp;"_"&amp;U$3,データシート2!$A:$SI,MATCH($R$2&amp;"_"&amp;$C45,データシート2!$A$1:$SI$1,0),0)</f>
        <v>4.2949999999999999</v>
      </c>
      <c r="V45" s="938">
        <f>VLOOKUP($D$3&amp;"_"&amp;V$3,データシート2!$A:$SI,MATCH($R$2&amp;"_"&amp;$C45,データシート2!$A$1:$SI$1,0),0)</f>
        <v>4.1719999999999997</v>
      </c>
      <c r="W45" s="938">
        <f>VLOOKUP($D$3&amp;"_"&amp;W$3,データシート2!$A:$SI,MATCH($R$2&amp;"_"&amp;$C45,データシート2!$A$1:$SI$1,0),0)</f>
        <v>3.8730000000000002</v>
      </c>
      <c r="X45" s="938">
        <f>VLOOKUP($D$3&amp;"_"&amp;X$3,データシート2!$A:$SI,MATCH($R$2&amp;"_"&amp;$C45,データシート2!$A$1:$SI$1,0),0)</f>
        <v>3.9510000000000001</v>
      </c>
      <c r="Y45" s="938">
        <f>VLOOKUP($D$3&amp;"_"&amp;Y$3,データシート2!$A:$SI,MATCH($R$2&amp;"_"&amp;$C45,データシート2!$A$1:$SI$1,0),0)</f>
        <v>3.5019999999999998</v>
      </c>
      <c r="Z45" s="938">
        <f>VLOOKUP($D$3&amp;"_"&amp;Z$3,データシート2!$A:$SI,MATCH($R$2&amp;"_"&amp;$C45,データシート2!$A$1:$SI$1,0),0)</f>
        <v>2.8620000000000001</v>
      </c>
      <c r="AA45" s="938">
        <f>VLOOKUP($D$3&amp;"_"&amp;AA$3,データシート2!$A:$SI,MATCH($R$2&amp;"_"&amp;$C45,データシート2!$A$1:$SI$1,0),0)</f>
        <v>2.4929999999999999</v>
      </c>
      <c r="AB45" s="939">
        <f>VLOOKUP($D$3&amp;"_"&amp;AB$3,データシート2!$A:$SI,MATCH($R$2&amp;"_"&amp;$C45,データシート2!$A$1:$SI$1,0),0)</f>
        <v>2.9769999999999999</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2</v>
      </c>
      <c r="H48" s="766">
        <f>VLOOKUP($D$3&amp;"_"&amp;H$3,データシート2!$A:$SI,MATCH($G$2&amp;"_"&amp;$C48,データシート2!$A$1:$SI$1,0),0)</f>
        <v>2</v>
      </c>
      <c r="I48" s="766">
        <f>VLOOKUP($D$3&amp;"_"&amp;I$3,データシート2!$A:$SI,MATCH($G$2&amp;"_"&amp;$C48,データシート2!$A$1:$SI$1,0),0)</f>
        <v>1</v>
      </c>
      <c r="J48" s="766">
        <f>VLOOKUP($D$3&amp;"_"&amp;J$3,データシート2!$A:$SI,MATCH($G$2&amp;"_"&amp;$C48,データシート2!$A$1:$SI$1,0),0)</f>
        <v>2</v>
      </c>
      <c r="K48" s="767">
        <f>VLOOKUP($D$3&amp;"_"&amp;K$3,データシート2!$A:$SI,MATCH($G$2&amp;"_"&amp;$C48,データシート2!$A$1:$SI$1,0),0)</f>
        <v>2</v>
      </c>
      <c r="L48" s="767">
        <f>VLOOKUP($D$3&amp;"_"&amp;L$3,データシート2!$A:$SI,MATCH($G$2&amp;"_"&amp;$C48,データシート2!$A$1:$SI$1,0),0)</f>
        <v>2</v>
      </c>
      <c r="M48" s="767">
        <f>VLOOKUP($D$3&amp;"_"&amp;M$3,データシート2!$A:$SI,MATCH($G$2&amp;"_"&amp;$C48,データシート2!$A$1:$SI$1,0),0)</f>
        <v>2</v>
      </c>
      <c r="N48" s="767">
        <f>VLOOKUP($D$3&amp;"_"&amp;N$3,データシート2!$A:$SI,MATCH($G$2&amp;"_"&amp;$C48,データシート2!$A$1:$SI$1,0),0)</f>
        <v>2</v>
      </c>
      <c r="O48" s="767">
        <f>VLOOKUP($D$3&amp;"_"&amp;O$3,データシート2!$A:$SI,MATCH($G$2&amp;"_"&amp;$C48,データシート2!$A$1:$SI$1,0),0)</f>
        <v>2</v>
      </c>
      <c r="P48" s="767">
        <f>VLOOKUP($D$3&amp;"_"&amp;P$3,データシート2!$A:$SI,MATCH($G$2&amp;"_"&amp;$C48,データシート2!$A$1:$SI$1,0),0)</f>
        <v>4</v>
      </c>
      <c r="Q48" s="768">
        <f>VLOOKUP($D$3&amp;"_"&amp;Q$3,データシート2!$A:$SI,MATCH($G$2&amp;"_"&amp;$C48,データシート2!$A$1:$SI$1,0),0)</f>
        <v>3</v>
      </c>
      <c r="R48" s="937">
        <f>VLOOKUP($D$3&amp;"_"&amp;R$3,データシート2!$A:$SI,MATCH($R$2&amp;"_"&amp;$C48,データシート2!$A$1:$SI$1,0),0)</f>
        <v>11.285</v>
      </c>
      <c r="S48" s="938">
        <f>VLOOKUP($D$3&amp;"_"&amp;S$3,データシート2!$A:$SI,MATCH($R$2&amp;"_"&amp;$C48,データシート2!$A$1:$SI$1,0),0)</f>
        <v>13.032999999999999</v>
      </c>
      <c r="T48" s="938">
        <f>VLOOKUP($D$3&amp;"_"&amp;T$3,データシート2!$A:$SI,MATCH($R$2&amp;"_"&amp;$C48,データシート2!$A$1:$SI$1,0),0)</f>
        <v>6.0069999999999997</v>
      </c>
      <c r="U48" s="938">
        <f>VLOOKUP($D$3&amp;"_"&amp;U$3,データシート2!$A:$SI,MATCH($R$2&amp;"_"&amp;$C48,データシート2!$A$1:$SI$1,0),0)</f>
        <v>13.414</v>
      </c>
      <c r="V48" s="938">
        <f>VLOOKUP($D$3&amp;"_"&amp;V$3,データシート2!$A:$SI,MATCH($R$2&amp;"_"&amp;$C48,データシート2!$A$1:$SI$1,0),0)</f>
        <v>14.191000000000001</v>
      </c>
      <c r="W48" s="938">
        <f>VLOOKUP($D$3&amp;"_"&amp;W$3,データシート2!$A:$SI,MATCH($R$2&amp;"_"&amp;$C48,データシート2!$A$1:$SI$1,0),0)</f>
        <v>13.981999999999999</v>
      </c>
      <c r="X48" s="938">
        <f>VLOOKUP($D$3&amp;"_"&amp;X$3,データシート2!$A:$SI,MATCH($R$2&amp;"_"&amp;$C48,データシート2!$A$1:$SI$1,0),0)</f>
        <v>12.645</v>
      </c>
      <c r="Y48" s="938">
        <f>VLOOKUP($D$3&amp;"_"&amp;Y$3,データシート2!$A:$SI,MATCH($R$2&amp;"_"&amp;$C48,データシート2!$A$1:$SI$1,0),0)</f>
        <v>10.478</v>
      </c>
      <c r="Z48" s="938">
        <f>VLOOKUP($D$3&amp;"_"&amp;Z$3,データシート2!$A:$SI,MATCH($R$2&amp;"_"&amp;$C48,データシート2!$A$1:$SI$1,0),0)</f>
        <v>8.7609999999999992</v>
      </c>
      <c r="AA48" s="938">
        <f>VLOOKUP($D$3&amp;"_"&amp;AA$3,データシート2!$A:$SI,MATCH($R$2&amp;"_"&amp;$C48,データシート2!$A$1:$SI$1,0),0)</f>
        <v>11.342000000000001</v>
      </c>
      <c r="AB48" s="939">
        <f>VLOOKUP($D$3&amp;"_"&amp;AB$3,データシート2!$A:$SI,MATCH($R$2&amp;"_"&amp;$C48,データシート2!$A$1:$SI$1,0),0)</f>
        <v>10.911</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1.8480000000000001</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1.7969999999999999</v>
      </c>
      <c r="S77" s="925">
        <f>VLOOKUP($D$3&amp;"_"&amp;S$3,データシート2!$A:$SI,MATCH($R$2&amp;"_"&amp;$B77,データシート2!$A$1:$SI$1,0),0)</f>
        <v>2.4969999999999999</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1.7969999999999999</v>
      </c>
      <c r="S84" s="938">
        <f>VLOOKUP($D$3&amp;"_"&amp;S$3,データシート2!$A:$SI,MATCH($R$2&amp;"_"&amp;$C84,データシート2!$A$1:$SI$1,0),0)</f>
        <v>2.4969999999999999</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1</v>
      </c>
      <c r="Q106" s="736">
        <f>VLOOKUP($D$3&amp;"_"&amp;Q$3,データシート2!$A:$SI,MATCH($G$2&amp;"_"&amp;$B106,データシート2!$A$1:$SI$1,0),0)</f>
        <v>1</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5.5529999999999999</v>
      </c>
      <c r="AB106" s="926">
        <f>VLOOKUP($D$3&amp;"_"&amp;AB$3,データシート2!$A:$SI,MATCH($R$2&amp;"_"&amp;$B106,データシート2!$A$1:$SI$1,0),0)</f>
        <v>5.9059999999999997</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1</v>
      </c>
      <c r="Q109" s="753">
        <f>VLOOKUP($D$3&amp;"_"&amp;Q$3,データシート2!$A:$SI,MATCH($G$2&amp;"_"&amp;$C109,データシート2!$A$1:$SI$1,0),0)</f>
        <v>1</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5.5529999999999999</v>
      </c>
      <c r="AB109" s="932">
        <f>VLOOKUP($D$3&amp;"_"&amp;AB$3,データシート2!$A:$SI,MATCH($R$2&amp;"_"&amp;$C109,データシート2!$A$1:$SI$1,0),0)</f>
        <v>5.9059999999999997</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0</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12.382</v>
      </c>
      <c r="S124" s="925">
        <f>VLOOKUP($D$3&amp;"_"&amp;S$3,データシート2!$A:$SI,MATCH($R$2&amp;"_"&amp;$B124,データシート2!$A$1:$SI$1,0),0)</f>
        <v>12.856</v>
      </c>
      <c r="T124" s="925">
        <f>VLOOKUP($D$3&amp;"_"&amp;T$3,データシート2!$A:$SI,MATCH($R$2&amp;"_"&amp;$B124,データシート2!$A$1:$SI$1,0),0)</f>
        <v>9.1020000000000003</v>
      </c>
      <c r="U124" s="925">
        <f>VLOOKUP($D$3&amp;"_"&amp;U$3,データシート2!$A:$SI,MATCH($R$2&amp;"_"&amp;$B124,データシート2!$A$1:$SI$1,0),0)</f>
        <v>9.4730000000000008</v>
      </c>
      <c r="V124" s="925">
        <f>VLOOKUP($D$3&amp;"_"&amp;V$3,データシート2!$A:$SI,MATCH($R$2&amp;"_"&amp;$B124,データシート2!$A$1:$SI$1,0),0)</f>
        <v>7.5679999999999996</v>
      </c>
      <c r="W124" s="925">
        <f>VLOOKUP($D$3&amp;"_"&amp;W$3,データシート2!$A:$SI,MATCH($R$2&amp;"_"&amp;$B124,データシート2!$A$1:$SI$1,0),0)</f>
        <v>7.43</v>
      </c>
      <c r="X124" s="925">
        <f>VLOOKUP($D$3&amp;"_"&amp;X$3,データシート2!$A:$SI,MATCH($R$2&amp;"_"&amp;$B124,データシート2!$A$1:$SI$1,0),0)</f>
        <v>6.984</v>
      </c>
      <c r="Y124" s="925">
        <f>VLOOKUP($D$3&amp;"_"&amp;Y$3,データシート2!$A:$SI,MATCH($R$2&amp;"_"&amp;$B124,データシート2!$A$1:$SI$1,0),0)</f>
        <v>7.8860000000000001</v>
      </c>
      <c r="Z124" s="925">
        <f>VLOOKUP($D$3&amp;"_"&amp;Z$3,データシート2!$A:$SI,MATCH($R$2&amp;"_"&amp;$B124,データシート2!$A$1:$SI$1,0),0)</f>
        <v>0</v>
      </c>
      <c r="AA124" s="925">
        <f>VLOOKUP($D$3&amp;"_"&amp;AA$3,データシート2!$A:$SI,MATCH($R$2&amp;"_"&amp;$B124,データシート2!$A$1:$SI$1,0),0)</f>
        <v>9.843</v>
      </c>
      <c r="AB124" s="926">
        <f>VLOOKUP($D$3&amp;"_"&amp;AB$3,データシート2!$A:$SI,MATCH($R$2&amp;"_"&amp;$B124,データシート2!$A$1:$SI$1,0),0)</f>
        <v>10.096</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0</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12.382</v>
      </c>
      <c r="S125" s="941">
        <f>VLOOKUP($D$3&amp;"_"&amp;S$3,データシート2!$A:$SI,MATCH($R$2&amp;"_"&amp;$C125,データシート2!$A$1:$SI$1,0),0)</f>
        <v>12.856</v>
      </c>
      <c r="T125" s="941">
        <f>VLOOKUP($D$3&amp;"_"&amp;T$3,データシート2!$A:$SI,MATCH($R$2&amp;"_"&amp;$C125,データシート2!$A$1:$SI$1,0),0)</f>
        <v>9.1020000000000003</v>
      </c>
      <c r="U125" s="941">
        <f>VLOOKUP($D$3&amp;"_"&amp;U$3,データシート2!$A:$SI,MATCH($R$2&amp;"_"&amp;$C125,データシート2!$A$1:$SI$1,0),0)</f>
        <v>9.4730000000000008</v>
      </c>
      <c r="V125" s="941">
        <f>VLOOKUP($D$3&amp;"_"&amp;V$3,データシート2!$A:$SI,MATCH($R$2&amp;"_"&amp;$C125,データシート2!$A$1:$SI$1,0),0)</f>
        <v>7.5679999999999996</v>
      </c>
      <c r="W125" s="941">
        <f>VLOOKUP($D$3&amp;"_"&amp;W$3,データシート2!$A:$SI,MATCH($R$2&amp;"_"&amp;$C125,データシート2!$A$1:$SI$1,0),0)</f>
        <v>7.43</v>
      </c>
      <c r="X125" s="941">
        <f>VLOOKUP($D$3&amp;"_"&amp;X$3,データシート2!$A:$SI,MATCH($R$2&amp;"_"&amp;$C125,データシート2!$A$1:$SI$1,0),0)</f>
        <v>6.984</v>
      </c>
      <c r="Y125" s="941">
        <f>VLOOKUP($D$3&amp;"_"&amp;Y$3,データシート2!$A:$SI,MATCH($R$2&amp;"_"&amp;$C125,データシート2!$A$1:$SI$1,0),0)</f>
        <v>7.8860000000000001</v>
      </c>
      <c r="Z125" s="941">
        <f>VLOOKUP($D$3&amp;"_"&amp;Z$3,データシート2!$A:$SI,MATCH($R$2&amp;"_"&amp;$C125,データシート2!$A$1:$SI$1,0),0)</f>
        <v>0</v>
      </c>
      <c r="AA125" s="941">
        <f>VLOOKUP($D$3&amp;"_"&amp;AA$3,データシート2!$A:$SI,MATCH($R$2&amp;"_"&amp;$C125,データシート2!$A$1:$SI$1,0),0)</f>
        <v>9.843</v>
      </c>
      <c r="AB125" s="942">
        <f>VLOOKUP($D$3&amp;"_"&amp;AB$3,データシート2!$A:$SI,MATCH($R$2&amp;"_"&amp;$C125,データシート2!$A$1:$SI$1,0),0)</f>
        <v>10.096</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1</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7.8140000000000001</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1</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7.8140000000000001</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2025-03-04T09:47:33Z</dcterms:created>
  <dcterms:modified xsi:type="dcterms:W3CDTF">2025-03-04T09:47:33Z</dcterms:modified>
  <cp:category/>
  <cp:contentStatus/>
</cp:coreProperties>
</file>