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04B100A-74C1-494E-86F9-BC463801AC3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<sst xmlns="http://schemas.openxmlformats.org/spreadsheetml/2006/main" count="16724" uniqueCount="2420">
  <si>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</si>
  <si>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</si>
  <si>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</si>
  <si>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</si>
  <si>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</si>
  <si>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</si>
  <si>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</si>
  <si>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</si>
  <si>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</si>
  <si>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</si>
  <si>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</si>
  <si>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</si>
  <si>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</si>
  <si>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</si>
  <si>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</si>
  <si>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</si>
  <si>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</si>
  <si>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</si>
  <si>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</si>
  <si>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</si>
  <si>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</si>
  <si>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</si>
  <si>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</si>
  <si>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</si>
  <si>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</si>
  <si>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</si>
  <si>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</si>
  <si>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</si>
  <si>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</si>
  <si>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</si>
  <si>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</si>
  <si>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</si>
  <si>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</si>
  <si>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</si>
  <si>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</si>
  <si>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</si>
  <si>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</si>
  <si>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</si>
  <si>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</si>
  <si>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</si>
  <si>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</si>
  <si>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</si>
  <si>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</si>
  <si>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</si>
  <si>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</si>
  <si>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</si>
  <si>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</si>
  <si>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</si>
  <si>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</si>
  <si>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</si>
  <si>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</si>
  <si>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</si>
  <si>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</si>
  <si>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</si>
  <si>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</si>
  <si>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</si>
  <si>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</si>
  <si>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</si>
  <si>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</si>
  <si>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</si>
  <si>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</si>
  <si>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</si>
  <si>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</si>
  <si>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</si>
  <si>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</si>
  <si>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</si>
  <si>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</si>
  <si>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</si>
  <si>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</si>
  <si>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</si>
  <si>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</si>
  <si>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</si>
  <si>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</si>
  <si>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</si>
  <si>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</si>
  <si>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</si>
  <si>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</si>
  <si>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</si>
  <si>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</si>
  <si>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</si>
  <si>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</si>
  <si>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</si>
  <si>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</si>
  <si>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</si>
  <si>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</si>
  <si>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</si>
  <si>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</si>
  <si>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</si>
  <si>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</si>
  <si>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</si>
  <si>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</si>
  <si>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</si>
  <si>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</si>
  <si>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</si>
  <si>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</si>
  <si>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</si>
  <si>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</si>
  <si>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</si>
  <si>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</si>
  <si>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</si>
  <si>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</si>
  <si>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</si>
  <si>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</si>
  <si>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</si>
  <si>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</si>
  <si>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</si>
  <si>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</si>
  <si>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</si>
  <si>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</si>
  <si>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</si>
  <si>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</si>
  <si>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</si>
  <si>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</si>
  <si>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</si>
  <si>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</si>
  <si>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</si>
  <si>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</si>
  <si>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</si>
  <si>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</si>
  <si>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</si>
  <si>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</si>
  <si>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</si>
  <si>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</si>
  <si>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</si>
  <si>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</si>
  <si>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</si>
  <si>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</si>
  <si>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</si>
  <si>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</si>
  <si>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</si>
  <si>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</si>
  <si>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</si>
  <si>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</si>
  <si>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</si>
  <si>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</si>
  <si>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</si>
  <si>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</si>
  <si>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</si>
  <si>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</si>
  <si>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</si>
  <si>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</si>
  <si>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</si>
  <si>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</si>
  <si>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</si>
  <si>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</si>
  <si>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</si>
  <si>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</si>
  <si>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</si>
  <si>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</si>
  <si>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</si>
  <si>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</si>
  <si>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</si>
  <si>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</si>
  <si>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</si>
  <si>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</si>
  <si>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</si>
  <si>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</si>
  <si>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</si>
  <si>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</si>
  <si>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</si>
  <si>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</si>
  <si>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</si>
  <si>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</si>
  <si>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</si>
  <si>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</si>
  <si>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</si>
  <si>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</si>
  <si>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</si>
  <si>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</si>
  <si>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</si>
  <si>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</si>
  <si>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</si>
  <si>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</si>
  <si>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</si>
  <si>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</si>
  <si>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</si>
  <si>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</si>
  <si>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</si>
  <si>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</si>
  <si>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</si>
  <si>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</si>
  <si>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</si>
  <si>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</si>
  <si>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</si>
  <si>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</si>
  <si>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</si>
  <si>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</si>
  <si>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</si>
  <si>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</si>
  <si>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</si>
  <si>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</si>
  <si>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</si>
  <si>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</si>
  <si>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</si>
  <si>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</si>
  <si>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</si>
  <si>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</si>
  <si>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</si>
  <si>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</si>
  <si>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</si>
  <si>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</si>
  <si>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</si>
  <si>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</si>
  <si>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</si>
  <si>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</si>
  <si>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</si>
  <si>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</si>
  <si>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</si>
  <si>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</si>
  <si>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</si>
  <si>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</si>
  <si>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</si>
  <si>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</si>
  <si>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</si>
  <si>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</si>
  <si>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</si>
  <si>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</si>
  <si>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</si>
  <si>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</si>
  <si>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</si>
  <si>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</si>
  <si>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</si>
  <si>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</si>
  <si>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</si>
  <si>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</si>
  <si>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</si>
  <si>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</si>
  <si>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</si>
  <si>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</si>
  <si>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</si>
  <si>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</si>
  <si>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</si>
  <si>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</si>
  <si>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</si>
  <si>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</si>
  <si>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</si>
  <si>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</si>
  <si>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</si>
  <si>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</si>
  <si>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</si>
  <si>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</si>
  <si>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</si>
  <si>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</si>
  <si>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</si>
  <si>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</si>
  <si>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</si>
  <si>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</si>
  <si>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</si>
  <si>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</si>
  <si>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</si>
  <si>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</si>
  <si>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</si>
  <si>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</si>
  <si>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</si>
  <si>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</si>
  <si>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</si>
  <si>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</si>
  <si>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</si>
  <si>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</si>
  <si>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</si>
  <si>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</si>
  <si>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</si>
  <si>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</si>
  <si>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</si>
  <si>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</si>
  <si>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</si>
  <si>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</si>
  <si>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</si>
  <si>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</si>
  <si>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</si>
  <si>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</si>
  <si>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</si>
  <si>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</si>
  <si>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</si>
  <si>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</si>
  <si>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</si>
  <si>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</si>
  <si>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</si>
  <si>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</si>
  <si>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</si>
  <si>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</si>
  <si>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</si>
  <si>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</si>
  <si>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</si>
  <si>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</si>
  <si>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</si>
  <si>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</si>
  <si>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</si>
  <si>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</si>
  <si>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</si>
  <si>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</si>
  <si>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</si>
  <si>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</si>
  <si>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</si>
  <si>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</si>
  <si>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</si>
  <si>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</si>
  <si>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</si>
  <si>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</si>
  <si>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</si>
  <si>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</si>
  <si>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</si>
  <si>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</si>
  <si>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</si>
  <si>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</si>
  <si>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</si>
  <si>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</si>
  <si>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</si>
  <si>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</si>
  <si>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</si>
  <si>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</si>
  <si>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</si>
  <si>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</si>
  <si>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</si>
  <si>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</si>
  <si>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</si>
  <si>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</si>
  <si>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</si>
  <si>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</si>
  <si>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</si>
  <si>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</si>
  <si>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</si>
  <si>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</si>
  <si>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</si>
  <si>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</si>
  <si>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</si>
  <si>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</si>
  <si>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</si>
  <si>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</si>
  <si>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</si>
  <si>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</si>
  <si>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</si>
  <si>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</si>
  <si>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</si>
  <si>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</si>
  <si>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</si>
  <si>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</si>
  <si>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</si>
  <si>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</si>
  <si>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</si>
  <si>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</si>
  <si>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</si>
  <si>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</si>
  <si>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</si>
  <si>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</si>
  <si>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</si>
  <si>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</si>
  <si>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</si>
  <si>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</si>
  <si>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</si>
  <si>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</si>
  <si>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</si>
  <si>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</si>
  <si>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</si>
  <si>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</si>
  <si>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</si>
  <si>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</si>
  <si>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</si>
  <si>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</si>
  <si>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</si>
  <si>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</si>
  <si>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</si>
  <si>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</si>
  <si>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</si>
  <si>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</si>
  <si>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</si>
  <si>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</si>
  <si>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</si>
  <si>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</si>
  <si>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</si>
  <si>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</si>
  <si>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</si>
  <si>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</si>
  <si>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</si>
  <si>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</si>
  <si>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</si>
  <si>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</si>
  <si>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</si>
  <si>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</si>
  <si>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</si>
  <si>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</si>
  <si>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</si>
  <si>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</si>
  <si>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</si>
  <si>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</si>
  <si>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</si>
  <si>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</si>
  <si>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</si>
  <si>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</si>
  <si>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</si>
  <si>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</si>
  <si>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</si>
  <si>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</si>
  <si>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</si>
  <si>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</si>
  <si>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</si>
  <si>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</si>
  <si>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</si>
  <si>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</si>
  <si>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</si>
  <si>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</si>
  <si>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</si>
  <si>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</si>
  <si>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</si>
  <si>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</si>
  <si>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</si>
  <si>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</si>
  <si>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</si>
  <si>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</si>
  <si>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</si>
  <si>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</si>
  <si>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</si>
  <si>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</si>
  <si>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</si>
  <si>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</si>
  <si>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</si>
  <si>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</si>
  <si>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</si>
  <si>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</si>
  <si>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</si>
  <si>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</si>
  <si>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</si>
  <si>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</si>
  <si>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</si>
  <si>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</si>
  <si>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</si>
  <si>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</si>
  <si>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</si>
  <si>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</si>
  <si>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</si>
  <si>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</si>
  <si>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</si>
  <si>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</si>
  <si>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</si>
  <si>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</si>
  <si>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</si>
  <si>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</si>
  <si>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</si>
  <si>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</si>
  <si>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</si>
  <si>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</si>
  <si>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</si>
  <si>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</si>
  <si>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</si>
  <si>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</si>
  <si>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</si>
  <si>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</si>
  <si>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</si>
  <si>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</si>
  <si>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</si>
  <si>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</si>
  <si>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</si>
  <si>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</si>
  <si>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</si>
  <si>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</si>
  <si>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</si>
  <si>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</si>
  <si>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</si>
  <si>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</si>
  <si>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</si>
  <si>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</si>
  <si>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</si>
  <si>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</si>
  <si>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</si>
  <si>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</si>
  <si>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</si>
  <si>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</si>
  <si>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</si>
  <si>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</si>
  <si>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</si>
  <si>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</si>
  <si>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</si>
  <si>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</si>
  <si>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</si>
  <si>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</si>
  <si>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</si>
  <si>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</si>
  <si>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</si>
  <si>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</si>
  <si>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</si>
  <si>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</si>
  <si>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</si>
  <si>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</si>
  <si>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</si>
  <si>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</si>
  <si>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</si>
  <si>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</si>
  <si>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</si>
  <si>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</si>
  <si>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</si>
  <si>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</si>
  <si>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</si>
  <si>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</si>
  <si>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</si>
  <si>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</si>
  <si>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</si>
  <si>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</si>
  <si>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</si>
  <si>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</si>
  <si>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</si>
  <si>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</si>
  <si>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</si>
  <si>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</si>
  <si>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</si>
  <si>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</si>
  <si>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</si>
  <si>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</si>
  <si>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</si>
  <si>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</si>
  <si>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</si>
  <si>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</si>
  <si>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</si>
  <si>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</si>
  <si>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</si>
  <si>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</si>
  <si>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</si>
  <si>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</si>
  <si>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</si>
  <si>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</si>
  <si>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</si>
  <si>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</si>
  <si>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</si>
  <si>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</si>
  <si>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</si>
  <si>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</si>
  <si>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</si>
  <si>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</si>
  <si>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</si>
  <si>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</si>
  <si>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</si>
  <si>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</si>
  <si>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</si>
  <si>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</si>
  <si>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</si>
  <si>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</si>
  <si>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</si>
  <si>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</si>
  <si>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</si>
  <si>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</si>
  <si>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</si>
  <si>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</si>
  <si>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</si>
  <si>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</si>
  <si>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</si>
  <si>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</si>
  <si>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</si>
  <si>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</si>
  <si>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</si>
  <si>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</si>
  <si>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</si>
  <si>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</si>
  <si>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</si>
  <si>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</si>
  <si>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</si>
  <si>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</si>
  <si>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</si>
  <si>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</si>
  <si>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</si>
  <si>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</si>
  <si>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</si>
  <si>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</si>
  <si>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</si>
  <si>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</si>
  <si>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</si>
  <si>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</si>
  <si>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</si>
  <si>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</si>
  <si>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</si>
  <si>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</si>
  <si>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</si>
  <si>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</si>
  <si>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</si>
  <si>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</si>
  <si>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</si>
  <si>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</si>
  <si>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</si>
  <si>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</si>
  <si>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</si>
  <si>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</si>
  <si>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</si>
  <si>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</si>
  <si>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</si>
  <si>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</si>
  <si>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</si>
  <si>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</si>
  <si>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</si>
  <si>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</si>
  <si>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</si>
  <si>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</si>
  <si>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</si>
  <si>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</si>
  <si>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</si>
  <si>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</si>
  <si>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</si>
  <si>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</si>
  <si>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</si>
  <si>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</si>
  <si>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</si>
  <si>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</si>
  <si>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</si>
  <si>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</si>
  <si>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</si>
  <si>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</si>
  <si>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</si>
  <si>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</si>
  <si>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</si>
  <si>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</si>
  <si>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</si>
  <si>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</si>
  <si>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</si>
  <si>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</si>
  <si>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</si>
  <si>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</si>
  <si>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</si>
  <si>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</si>
  <si>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</si>
  <si>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</si>
  <si>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</si>
  <si>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</si>
  <si>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</si>
  <si>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</si>
  <si>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</si>
  <si>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</si>
  <si>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</si>
  <si>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</si>
  <si>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</si>
  <si>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</si>
  <si>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</si>
  <si>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</si>
  <si>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</si>
  <si>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</si>
  <si>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</si>
  <si>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</si>
  <si>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</si>
  <si>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</si>
  <si>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</si>
  <si>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</si>
  <si>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</si>
  <si>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</si>
  <si>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</si>
  <si>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</si>
  <si>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</si>
  <si>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</si>
  <si>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</si>
  <si>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</si>
  <si>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</si>
  <si>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</si>
  <si>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</si>
  <si>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</si>
  <si>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</si>
  <si>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</si>
  <si>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</si>
  <si>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</si>
  <si>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</si>
  <si>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</si>
  <si>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</si>
  <si>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</si>
  <si>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</si>
  <si>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</si>
  <si>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</si>
  <si>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</si>
  <si>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</si>
  <si>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</si>
  <si>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</si>
  <si>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</si>
  <si>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</si>
  <si>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</si>
  <si>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</si>
  <si>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</si>
  <si>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</si>
  <si>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</si>
  <si>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</si>
  <si>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</si>
  <si>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</si>
  <si>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</si>
  <si>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</si>
  <si>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</si>
  <si>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</si>
  <si>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</si>
  <si>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</si>
  <si>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</si>
  <si>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</si>
  <si>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</si>
  <si>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</si>
  <si>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</si>
  <si>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</si>
  <si>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</si>
  <si>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</si>
  <si>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</si>
  <si>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</si>
  <si>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</si>
  <si>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</si>
  <si>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</si>
  <si>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</si>
  <si>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</si>
  <si>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</si>
  <si>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</si>
  <si>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</si>
  <si>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</si>
  <si>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</si>
  <si>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</si>
  <si>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</si>
  <si>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</si>
  <si>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</si>
  <si>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</si>
  <si>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</si>
  <si>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</si>
  <si>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</si>
  <si>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</si>
  <si>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</si>
  <si>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</si>
  <si>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</si>
  <si>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</si>
  <si>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</si>
  <si>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</si>
  <si>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</si>
  <si>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</si>
  <si>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</si>
  <si>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</si>
  <si>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</si>
  <si>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</si>
  <si>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</si>
  <si>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</si>
  <si>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</si>
  <si>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</si>
  <si>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</si>
  <si>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</si>
  <si>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</si>
  <si>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</si>
  <si>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</si>
  <si>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</si>
  <si>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</si>
  <si>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</si>
  <si>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</si>
  <si>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</si>
  <si>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</si>
  <si>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</si>
  <si>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</si>
  <si>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</si>
  <si>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</si>
  <si>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</si>
  <si>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</si>
  <si>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</si>
  <si>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</si>
  <si>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</si>
  <si>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</si>
  <si>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</si>
  <si>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</si>
  <si>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</si>
  <si>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</si>
  <si>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</si>
  <si>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</si>
  <si>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</si>
  <si>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</si>
  <si>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</si>
  <si>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</si>
  <si>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</si>
  <si>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</si>
  <si>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</si>
  <si>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</si>
  <si>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</si>
  <si>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</si>
  <si>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</si>
  <si>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</si>
  <si>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</si>
  <si>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</si>
  <si>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</si>
  <si>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</si>
  <si>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</si>
  <si>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</si>
  <si>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</si>
  <si>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</si>
  <si>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</si>
  <si>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</si>
  <si>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</si>
  <si>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</si>
  <si>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</si>
  <si>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</si>
  <si>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</si>
  <si>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</si>
  <si>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</si>
  <si>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</si>
  <si>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</si>
  <si>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</si>
  <si>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</si>
  <si>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</si>
  <si>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</si>
  <si>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</si>
  <si>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</si>
  <si>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</si>
  <si>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</si>
  <si>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</si>
  <si>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</si>
  <si>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</si>
  <si>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</si>
  <si>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</si>
  <si>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</si>
  <si>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</si>
  <si>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</si>
  <si>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</si>
  <si>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</si>
  <si>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</si>
  <si>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</si>
  <si>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</si>
  <si>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</si>
  <si>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</si>
  <si>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</si>
  <si>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</si>
  <si>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</si>
  <si>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</si>
  <si>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</si>
  <si>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</si>
  <si>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</si>
  <si>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</si>
  <si>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</si>
  <si>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</si>
  <si>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</si>
  <si>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</si>
  <si>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</si>
  <si>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</si>
  <si>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</si>
  <si>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</si>
  <si>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</si>
  <si>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</si>
  <si>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</si>
  <si>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</si>
  <si>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</si>
  <si>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</si>
  <si>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</si>
  <si>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</si>
  <si>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</si>
  <si>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</si>
  <si>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</si>
  <si>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</si>
  <si>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</si>
  <si>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</si>
  <si>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</si>
  <si>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</si>
  <si>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</si>
  <si>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</si>
  <si>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</si>
  <si>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</si>
  <si>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</si>
  <si>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</si>
  <si>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</si>
  <si>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</si>
  <si>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</si>
  <si>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</si>
  <si>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</si>
  <si>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</si>
  <si>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</si>
  <si>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</si>
  <si>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</si>
  <si>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</si>
  <si>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</si>
  <si>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</si>
  <si>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</si>
  <si>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</si>
  <si>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</si>
  <si>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</si>
  <si>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</si>
  <si>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</si>
  <si>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</si>
  <si>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</si>
  <si>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</si>
  <si>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</si>
  <si>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</si>
  <si>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</si>
  <si>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</si>
  <si>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</si>
  <si>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</si>
  <si>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</si>
  <si>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</si>
  <si>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</si>
  <si>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</si>
  <si>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</si>
  <si>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</si>
  <si>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</si>
  <si>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</si>
  <si>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</si>
  <si>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</si>
  <si>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</si>
  <si>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</si>
  <si>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</si>
  <si>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</si>
  <si>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</si>
  <si>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</si>
  <si>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</si>
  <si>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</si>
  <si>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</si>
  <si>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</si>
  <si>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</si>
  <si>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</si>
  <si>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</si>
  <si>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</si>
  <si>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</si>
  <si>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</si>
  <si>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</si>
  <si>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</si>
  <si>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</si>
  <si>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</si>
  <si>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</si>
  <si>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</si>
  <si>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</si>
  <si>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</si>
  <si>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</si>
  <si>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</si>
  <si>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</si>
  <si>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</si>
  <si>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</si>
  <si>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</si>
  <si>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</si>
  <si>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</si>
  <si>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</si>
  <si>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</si>
  <si>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</si>
  <si>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</si>
  <si>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</si>
  <si>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</si>
  <si>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</si>
  <si>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</si>
  <si>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</si>
  <si>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</si>
  <si>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</si>
  <si>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</si>
  <si>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</si>
  <si>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</si>
  <si>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</si>
  <si>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</si>
  <si>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</si>
  <si>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</si>
  <si>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</si>
  <si>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</si>
  <si>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</si>
  <si>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</si>
  <si>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</si>
  <si>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</si>
  <si>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</si>
  <si>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</si>
  <si>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</si>
  <si>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</si>
  <si>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</si>
  <si>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</si>
  <si>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</si>
  <si>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</si>
  <si>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</si>
  <si>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</si>
  <si>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</si>
  <si>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</si>
  <si>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</si>
  <si>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</si>
  <si>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</si>
  <si>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</si>
  <si>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</si>
  <si>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</si>
  <si>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</si>
  <si>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</si>
  <si>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</si>
  <si>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</si>
  <si>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</si>
  <si>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</si>
  <si>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</si>
  <si>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</si>
  <si>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</si>
  <si>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</si>
  <si>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</si>
  <si>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</si>
  <si>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</si>
  <si>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</si>
  <si>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</si>
  <si>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</si>
  <si>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</si>
  <si>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</si>
  <si>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</si>
  <si>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</si>
  <si>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</si>
  <si>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</si>
  <si>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</si>
  <si>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</si>
  <si>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</si>
  <si>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</si>
  <si>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</si>
  <si>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</si>
  <si>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</si>
  <si>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</si>
  <si>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</si>
  <si>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</si>
  <si>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</si>
  <si>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</si>
  <si>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</si>
  <si>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</si>
  <si>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</si>
  <si>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</si>
  <si>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</si>
  <si>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</si>
  <si>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</si>
  <si>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</si>
  <si>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</si>
  <si>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</si>
  <si>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</si>
  <si>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</si>
  <si>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</si>
  <si>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</si>
  <si>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</si>
  <si>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</si>
  <si>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</si>
  <si>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</si>
  <si>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</si>
  <si>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</si>
  <si>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</si>
  <si>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</si>
  <si>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</si>
  <si>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</si>
  <si>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</si>
  <si>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</si>
  <si>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</si>
  <si>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</si>
  <si>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</si>
  <si>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</si>
  <si>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</si>
  <si>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</si>
  <si>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</si>
  <si>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</si>
  <si>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</si>
  <si>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</si>
  <si>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</si>
  <si>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</si>
  <si>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</si>
  <si>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</si>
  <si>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</si>
  <si>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</si>
  <si>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</si>
  <si>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</si>
  <si>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</si>
  <si>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</si>
  <si>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</si>
  <si>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</si>
  <si>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</si>
  <si>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</si>
  <si>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</si>
  <si>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</si>
  <si>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</si>
  <si>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</si>
  <si>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</si>
  <si>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</si>
  <si>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</si>
  <si>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</si>
  <si>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</si>
  <si>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</si>
  <si>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</si>
  <si>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</si>
  <si>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</si>
  <si>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</si>
  <si>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</si>
  <si>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</si>
  <si>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</si>
  <si>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</si>
  <si>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</si>
  <si>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</si>
  <si>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</si>
  <si>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</si>
  <si>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</si>
  <si>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</si>
  <si>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</si>
  <si>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</si>
  <si>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</si>
  <si>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</si>
  <si>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</si>
  <si>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</si>
  <si>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</si>
  <si>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</si>
  <si>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</si>
  <si>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</si>
  <si>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</si>
  <si>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</si>
  <si>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</si>
  <si>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</si>
  <si>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</si>
  <si>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</si>
  <si>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</si>
  <si>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</si>
  <si>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</si>
  <si>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</si>
  <si>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</si>
  <si>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</si>
  <si>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</si>
  <si>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</si>
  <si>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</si>
  <si>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</si>
  <si>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</si>
  <si>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</si>
  <si>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</si>
  <si>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</si>
  <si>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</si>
  <si>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</si>
  <si>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</si>
  <si>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</si>
  <si>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</si>
  <si>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</si>
  <si>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</si>
  <si>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</si>
  <si>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</si>
  <si>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</si>
  <si>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</si>
  <si>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</si>
  <si>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</si>
  <si>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</si>
  <si>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</si>
  <si>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</si>
  <si>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</si>
  <si>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</si>
  <si>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</si>
  <si>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</si>
  <si>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</si>
  <si>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</si>
  <si>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</si>
  <si>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</si>
  <si>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</si>
  <si>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</si>
  <si>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</si>
  <si>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</si>
  <si>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</si>
  <si>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</si>
  <si>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</si>
  <si>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</si>
  <si>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</si>
  <si>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</si>
  <si>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</si>
  <si>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</si>
  <si>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</si>
  <si>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</si>
  <si>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</si>
  <si>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</si>
  <si>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</si>
  <si>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</si>
  <si>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</si>
  <si>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</si>
  <si>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</si>
  <si>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</si>
  <si>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</si>
  <si>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</si>
  <si>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</si>
  <si>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</si>
  <si>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</si>
  <si>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</si>
  <si>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</si>
  <si>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</si>
  <si>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</si>
  <si>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</si>
  <si>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</si>
  <si>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</si>
  <si>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</si>
  <si>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</si>
  <si>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</si>
  <si>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</si>
  <si>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</si>
  <si>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</si>
  <si>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</si>
  <si>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</si>
  <si>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</si>
  <si>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</si>
  <si>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</si>
  <si>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</si>
  <si>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</si>
  <si>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</si>
  <si>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</si>
  <si>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</si>
  <si>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</si>
  <si>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</si>
  <si>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</si>
  <si>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</si>
  <si>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</si>
  <si>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</si>
  <si>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</si>
  <si>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</si>
  <si>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</si>
  <si>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</si>
  <si>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</si>
  <si>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</si>
  <si>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</si>
  <si>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</si>
  <si>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</si>
  <si>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</si>
  <si>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</si>
  <si>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</si>
  <si>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</si>
  <si>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</si>
  <si>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</si>
  <si>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</si>
  <si>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</si>
  <si>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</si>
  <si>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</si>
  <si>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</si>
  <si>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</si>
  <si>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</si>
  <si>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</si>
  <si>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</si>
  <si>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</si>
  <si>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</si>
  <si>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</si>
  <si>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</si>
  <si>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</si>
  <si>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</si>
  <si>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</si>
  <si>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</si>
  <si>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</si>
  <si>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</si>
  <si>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</si>
  <si>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</si>
  <si>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</si>
  <si>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</si>
  <si>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</si>
  <si>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</si>
  <si>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</si>
  <si>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</si>
  <si>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</si>
  <si>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</si>
  <si>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</si>
  <si>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</si>
  <si>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</si>
  <si>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</si>
  <si>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</si>
  <si>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</si>
  <si>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</si>
  <si>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</si>
  <si>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</si>
  <si>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</si>
  <si>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</si>
  <si>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</si>
  <si>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</si>
  <si>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</si>
  <si>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</si>
  <si>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</si>
  <si>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</si>
  <si>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</si>
  <si>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</si>
  <si>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</si>
  <si>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</si>
  <si>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</si>
  <si>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</si>
  <si>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</si>
  <si>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</si>
  <si>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</si>
  <si>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</si>
  <si>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</si>
  <si>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</si>
  <si>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</si>
  <si>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</si>
  <si>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</si>
  <si>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</si>
  <si>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</si>
  <si>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</si>
  <si>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</si>
  <si>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</si>
  <si>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</si>
  <si>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</si>
  <si>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</si>
  <si>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</si>
  <si>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</si>
  <si>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</si>
  <si>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</si>
  <si>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</si>
  <si>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</si>
  <si>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</si>
  <si>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</si>
  <si>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</si>
  <si>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</si>
  <si>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</si>
  <si>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</si>
  <si>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</si>
  <si>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</si>
  <si>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</si>
  <si>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</si>
  <si>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</si>
  <si>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</si>
  <si>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</si>
  <si>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</si>
  <si>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</si>
  <si>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</si>
  <si>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</si>
  <si>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</si>
  <si>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</si>
  <si>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</si>
  <si>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</si>
  <si>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</si>
  <si>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</si>
  <si>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</si>
  <si>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</si>
  <si>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</si>
  <si>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</si>
  <si>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</si>
  <si>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</si>
  <si>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</si>
  <si>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</si>
  <si>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</si>
  <si>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</si>
  <si>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</si>
  <si>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</si>
  <si>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</si>
  <si>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</si>
  <si>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</si>
  <si>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</si>
  <si>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</si>
  <si>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</si>
  <si>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</si>
  <si>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</si>
  <si>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</si>
  <si>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</si>
  <si>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</si>
  <si>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</si>
  <si>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</si>
  <si>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</si>
  <si>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</si>
  <si>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</si>
  <si>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</si>
  <si>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</si>
  <si>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</si>
  <si>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</si>
  <si>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</si>
  <si>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</si>
  <si>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</si>
  <si>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</si>
  <si>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</si>
  <si>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</si>
  <si>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</si>
  <si>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</si>
  <si>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</si>
  <si>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</si>
  <si>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</si>
  <si>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</si>
  <si>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</si>
  <si>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</si>
  <si>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</si>
  <si>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</si>
  <si>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</si>
  <si>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</si>
  <si>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</si>
  <si>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</si>
  <si>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</si>
  <si>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</si>
  <si>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</si>
  <si>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</si>
  <si>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</si>
  <si>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</si>
  <si>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</si>
  <si>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</si>
  <si>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</si>
  <si>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</si>
  <si>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</si>
  <si>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</si>
  <si>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</si>
  <si>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</si>
  <si>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</si>
  <si>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</si>
  <si>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</si>
  <si>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</si>
  <si>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</si>
  <si>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</si>
  <si>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</si>
  <si>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</si>
  <si>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</si>
  <si>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</si>
  <si>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</si>
  <si>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</si>
  <si>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</si>
  <si>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</si>
  <si>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</si>
  <si>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</si>
  <si>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</si>
  <si>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</si>
  <si>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</si>
  <si>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</si>
  <si>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</si>
  <si>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</si>
  <si>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</si>
  <si>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</si>
  <si>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</si>
  <si>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</si>
  <si>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</si>
  <si>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</si>
  <si>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</si>
  <si>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</si>
  <si>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</si>
  <si>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</si>
  <si>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</si>
  <si>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</si>
  <si>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</si>
  <si>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</si>
  <si>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</si>
  <si>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</si>
  <si>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</si>
  <si>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</si>
  <si>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</si>
  <si>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</si>
  <si>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</si>
  <si>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</si>
  <si>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</si>
  <si>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</si>
  <si>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</si>
  <si>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</si>
  <si>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</si>
  <si>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</si>
  <si>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</si>
  <si>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</si>
  <si>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</si>
  <si>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</si>
  <si>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</si>
  <si>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</si>
  <si>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</si>
  <si>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</si>
  <si>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</si>
  <si>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</si>
  <si>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</si>
  <si>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</si>
  <si>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</si>
  <si>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</si>
  <si>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</si>
  <si>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</si>
  <si>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</si>
  <si>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</si>
  <si>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</si>
  <si>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</si>
  <si>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</si>
  <si>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</si>
  <si>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</si>
  <si>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</si>
  <si>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</si>
  <si>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</si>
  <si>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</si>
  <si>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</si>
  <si>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</si>
  <si>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</si>
  <si>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</si>
  <si>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</si>
  <si>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</si>
  <si>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</si>
  <si>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</si>
  <si>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</si>
  <si>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</si>
  <si>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</si>
  <si>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</si>
  <si>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</si>
  <si>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</si>
  <si>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</si>
  <si>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</si>
  <si>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</si>
  <si>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</si>
  <si>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</si>
  <si>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</si>
  <si>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</si>
  <si>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</si>
  <si>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</si>
  <si>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</si>
  <si>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</si>
  <si>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</si>
  <si>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</si>
  <si>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</si>
  <si>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</si>
  <si>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</si>
  <si>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</si>
  <si>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</si>
  <si>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</si>
  <si>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</si>
  <si>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</si>
  <si>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</si>
  <si>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</si>
  <si>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</si>
  <si>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</si>
  <si>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</si>
  <si>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</si>
  <si>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</si>
  <si>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</si>
  <si>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</si>
  <si>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</si>
  <si>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</si>
  <si>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</si>
  <si>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</si>
  <si>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</si>
  <si>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</si>
  <si>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</si>
  <si>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</si>
  <si>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</si>
  <si>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</si>
  <si>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</si>
  <si>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</si>
  <si>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</si>
  <si>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</si>
  <si>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</si>
  <si>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</si>
  <si>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</si>
  <si>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</si>
  <si>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</si>
  <si>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</si>
  <si>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</si>
  <si>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</si>
  <si>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</si>
  <si>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</si>
  <si>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</si>
  <si>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</si>
  <si>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</si>
  <si>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</si>
  <si>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</si>
  <si>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</si>
  <si>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</si>
  <si>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</si>
  <si>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</si>
  <si>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</si>
  <si>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</si>
  <si>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</si>
  <si>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</si>
  <si>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</si>
  <si>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</si>
  <si>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</si>
  <si>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</si>
  <si>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</si>
  <si>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</si>
  <si>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</si>
  <si>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</si>
  <si>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</si>
  <si>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</si>
  <si>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</si>
  <si>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</si>
  <si>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</si>
  <si>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</si>
  <si>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</si>
  <si>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</si>
  <si>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</si>
  <si>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</si>
  <si>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</si>
  <si>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</si>
  <si>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</si>
  <si>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</si>
  <si>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</si>
  <si>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</si>
  <si>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</si>
  <si>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</si>
  <si>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</si>
  <si>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</si>
  <si>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</si>
  <si>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</si>
  <si>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</si>
  <si>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</si>
  <si>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</si>
  <si>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</si>
  <si>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</si>
  <si>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</si>
  <si>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</si>
  <si>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</si>
  <si>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</si>
  <si>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</si>
  <si>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</si>
  <si>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</si>
  <si>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</si>
  <si>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</si>
  <si>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</si>
  <si>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26100</t>
  </si>
  <si>
    <t>京都市</t>
  </si>
  <si>
    <t>26100_令和4年度</t>
  </si>
  <si>
    <t>26100_令和6年度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</si>
  <si>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</si>
  <si>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</si>
  <si>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</si>
  <si>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</si>
  <si>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</si>
  <si>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</si>
  <si>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</si>
  <si>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</si>
  <si>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</si>
  <si>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</si>
  <si>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</si>
  <si>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</si>
  <si>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</si>
  <si>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</si>
  <si>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</si>
  <si>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</si>
  <si>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</si>
  <si>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</si>
  <si>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</si>
  <si>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</si>
  <si>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</si>
  <si>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</si>
  <si>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</si>
  <si>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</si>
  <si>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</si>
  <si>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</si>
  <si>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</si>
  <si>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</si>
  <si>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</si>
  <si>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</si>
  <si>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</si>
  <si>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</si>
  <si>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</si>
  <si>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</si>
  <si>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</si>
  <si>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</si>
  <si>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</si>
  <si>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</si>
  <si>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</si>
  <si>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</si>
  <si>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</si>
  <si>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</si>
  <si>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</si>
  <si>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</si>
  <si>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</si>
  <si>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</si>
  <si>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</si>
  <si>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</si>
  <si>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</si>
  <si>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</si>
  <si>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</si>
  <si>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</si>
  <si>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</si>
  <si>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</si>
  <si>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</si>
  <si>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</si>
  <si>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</si>
  <si>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</si>
  <si>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</si>
  <si>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</si>
  <si>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</si>
  <si>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</si>
  <si>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</si>
  <si>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</si>
  <si>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</si>
  <si>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</si>
  <si>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</si>
  <si>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</si>
  <si>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</si>
  <si>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</si>
  <si>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</si>
  <si>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</si>
  <si>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</si>
  <si>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</si>
  <si>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</si>
  <si>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</si>
  <si>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</si>
  <si>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26202</t>
  </si>
  <si>
    <t>舞鶴市</t>
  </si>
  <si>
    <t>26202_令和4年度</t>
  </si>
  <si>
    <t>26202_令和6年度</t>
  </si>
  <si>
    <t>26201</t>
  </si>
  <si>
    <t>福知山市</t>
  </si>
  <si>
    <t>26201_令和4年度</t>
  </si>
  <si>
    <t>26201_令和6年度</t>
  </si>
  <si>
    <t>26207</t>
  </si>
  <si>
    <t>城陽市</t>
  </si>
  <si>
    <t>26207_令和4年度</t>
  </si>
  <si>
    <t>26207_令和6年度</t>
  </si>
  <si>
    <t>26204</t>
  </si>
  <si>
    <t>宇治市</t>
  </si>
  <si>
    <t>26204_令和4年度</t>
  </si>
  <si>
    <t>26204_令和6年度</t>
  </si>
  <si>
    <t>26203</t>
  </si>
  <si>
    <t>綾部市</t>
  </si>
  <si>
    <t>26203_令和4年度</t>
  </si>
  <si>
    <t>26203_令和6年度</t>
  </si>
  <si>
    <t>26465</t>
  </si>
  <si>
    <t>与謝野町</t>
  </si>
  <si>
    <t>26465_令和4年度</t>
  </si>
  <si>
    <t>26465_令和6年度</t>
  </si>
  <si>
    <t>26366</t>
  </si>
  <si>
    <t>精華町</t>
  </si>
  <si>
    <t>26366_令和4年度</t>
  </si>
  <si>
    <t>26366_令和6年度</t>
  </si>
  <si>
    <t>26322</t>
  </si>
  <si>
    <t>久御山町</t>
  </si>
  <si>
    <t>26322_令和4年度</t>
  </si>
  <si>
    <t>26322_令和6年度</t>
  </si>
  <si>
    <t>26367</t>
  </si>
  <si>
    <t>南山城村</t>
  </si>
  <si>
    <t>26367_令和4年度</t>
  </si>
  <si>
    <t>26367_令和6年度</t>
  </si>
  <si>
    <t>26211</t>
  </si>
  <si>
    <t>京田辺市</t>
  </si>
  <si>
    <t>26211_令和4年度</t>
  </si>
  <si>
    <t>26211_令和6年度</t>
  </si>
  <si>
    <t>26210</t>
  </si>
  <si>
    <t>八幡市</t>
  </si>
  <si>
    <t>26210_令和4年度</t>
  </si>
  <si>
    <t>26210_令和6年度</t>
  </si>
  <si>
    <t>26208</t>
  </si>
  <si>
    <t>向日市</t>
  </si>
  <si>
    <t>26208_令和4年度</t>
  </si>
  <si>
    <t>26208_令和6年度</t>
  </si>
  <si>
    <t>26365</t>
  </si>
  <si>
    <t>和束町</t>
  </si>
  <si>
    <t>26365_令和4年度</t>
  </si>
  <si>
    <t>26365_令和6年度</t>
  </si>
  <si>
    <t>26463</t>
  </si>
  <si>
    <t>伊根町</t>
  </si>
  <si>
    <t>26463_令和4年度</t>
  </si>
  <si>
    <t>26463_令和6年度</t>
  </si>
  <si>
    <t>26343</t>
  </si>
  <si>
    <t>井手町</t>
  </si>
  <si>
    <t>26343_令和4年度</t>
  </si>
  <si>
    <t>26343_令和6年度</t>
  </si>
  <si>
    <t>南部町</t>
  </si>
  <si>
    <t>26364</t>
  </si>
  <si>
    <t>笠置町</t>
  </si>
  <si>
    <t>26364_令和4年度</t>
  </si>
  <si>
    <t>26364_令和6年度</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</si>
  <si>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</si>
  <si>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</si>
  <si>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</si>
  <si>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</si>
  <si>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</si>
  <si>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</si>
  <si>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</si>
  <si>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</si>
  <si>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</si>
  <si>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</si>
  <si>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</si>
  <si>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</si>
  <si>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</si>
  <si>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</si>
  <si>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</si>
  <si>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</si>
  <si>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</si>
  <si>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</si>
  <si>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</si>
  <si>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</si>
  <si>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</si>
  <si>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</si>
  <si>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</si>
  <si>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</si>
  <si>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</si>
  <si>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</si>
  <si>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</si>
  <si>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</si>
  <si>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</si>
  <si>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</si>
  <si>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</si>
  <si>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</si>
  <si>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</si>
  <si>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</si>
  <si>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</si>
  <si>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</si>
  <si>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</si>
  <si>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</si>
  <si>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</si>
  <si>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</si>
  <si>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</si>
  <si>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</si>
  <si>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</si>
  <si>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</si>
  <si>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</si>
  <si>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</si>
  <si>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</si>
  <si>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</si>
  <si>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</si>
  <si>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</si>
  <si>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</si>
  <si>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</si>
  <si>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</si>
  <si>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</si>
  <si>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</si>
  <si>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</si>
  <si>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</si>
  <si>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</si>
  <si>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</si>
  <si>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</si>
  <si>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</si>
  <si>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</si>
  <si>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</si>
  <si>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</si>
  <si>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</si>
  <si>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</si>
  <si>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</si>
  <si>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</si>
  <si>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</si>
  <si>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</si>
  <si>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</si>
  <si>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</si>
  <si>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</si>
  <si>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</si>
  <si>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</si>
  <si>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</si>
  <si>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</si>
  <si>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</si>
  <si>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</si>
  <si>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</si>
  <si>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</si>
  <si>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</si>
  <si>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</si>
  <si>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</si>
  <si>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</si>
  <si>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</si>
  <si>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</si>
  <si>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</si>
  <si>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</si>
  <si>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</si>
  <si>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</si>
  <si>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</si>
  <si>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</si>
  <si>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</si>
  <si>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</si>
  <si>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</si>
  <si>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</si>
  <si>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</si>
  <si>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</si>
  <si>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</si>
  <si>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</si>
  <si>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</si>
  <si>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</si>
  <si>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</si>
  <si>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</si>
  <si>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</si>
  <si>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</si>
  <si>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</si>
  <si>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</si>
  <si>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</si>
  <si>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</si>
  <si>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</si>
  <si>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</si>
  <si>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</si>
  <si>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</si>
  <si>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</si>
  <si>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</si>
  <si>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</si>
  <si>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</si>
  <si>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</si>
  <si>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</si>
  <si>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</si>
  <si>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</si>
  <si>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</si>
  <si>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</si>
  <si>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</si>
  <si>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</si>
  <si>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</si>
  <si>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</si>
  <si>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</si>
  <si>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</si>
  <si>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</si>
  <si>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</si>
  <si>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</si>
  <si>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</si>
  <si>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</si>
  <si>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</si>
  <si>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</si>
  <si>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</si>
  <si>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</si>
  <si>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</si>
  <si>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</si>
  <si>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</si>
  <si>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</si>
  <si>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</si>
  <si>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</si>
  <si>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</si>
  <si>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</si>
  <si>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</si>
  <si>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</si>
  <si>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</si>
  <si>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</si>
  <si>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</si>
  <si>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</si>
  <si>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</si>
  <si>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</si>
  <si>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</si>
  <si>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</si>
  <si>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</si>
  <si>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</si>
  <si>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</si>
  <si>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</si>
  <si>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</si>
  <si>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</si>
  <si>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</si>
  <si>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</si>
  <si>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</si>
  <si>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</si>
  <si>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</si>
  <si>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</si>
  <si>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</si>
  <si>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</si>
  <si>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</si>
  <si>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</si>
  <si>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</si>
  <si>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</si>
  <si>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</si>
  <si>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</si>
  <si>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</si>
  <si>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</si>
  <si>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</si>
  <si>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</si>
  <si>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</si>
  <si>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</si>
  <si>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</si>
  <si>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</si>
  <si>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</si>
  <si>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</si>
  <si>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</si>
  <si>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</si>
  <si>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</si>
  <si>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</si>
  <si>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</si>
  <si>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</si>
  <si>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</si>
  <si>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</si>
  <si>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</si>
  <si>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</si>
  <si>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</si>
  <si>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</si>
  <si>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</si>
  <si>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</si>
  <si>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</si>
  <si>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</si>
  <si>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</si>
  <si>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</si>
  <si>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</si>
  <si>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</si>
  <si>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</si>
  <si>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</si>
  <si>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</si>
  <si>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</si>
  <si>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</si>
  <si>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</si>
  <si>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</si>
  <si>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</si>
  <si>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</si>
  <si>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</si>
  <si>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</si>
  <si>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</si>
  <si>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</si>
  <si>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</si>
  <si>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</si>
  <si>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</si>
  <si>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</si>
  <si>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</si>
  <si>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</si>
  <si>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</si>
  <si>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</si>
  <si>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</si>
  <si>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</si>
  <si>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</si>
  <si>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</si>
  <si>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</si>
  <si>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</si>
  <si>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</si>
  <si>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</si>
  <si>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</si>
  <si>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</si>
  <si>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</si>
  <si>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</si>
  <si>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</si>
  <si>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</si>
  <si>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</si>
  <si>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</si>
  <si>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</si>
  <si>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</si>
  <si>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</si>
  <si>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</si>
  <si>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</si>
  <si>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</si>
  <si>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</si>
  <si>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</si>
  <si>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</si>
  <si>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</si>
  <si>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</si>
  <si>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</si>
  <si>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</si>
  <si>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</si>
  <si>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</si>
  <si>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</si>
  <si>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</si>
  <si>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</si>
  <si>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</si>
  <si>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</si>
  <si>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</si>
  <si>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</si>
  <si>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</si>
  <si>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</si>
  <si>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</si>
  <si>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</si>
  <si>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</si>
  <si>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</si>
  <si>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</si>
  <si>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</si>
  <si>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</si>
  <si>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</si>
  <si>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</si>
  <si>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</si>
  <si>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</si>
  <si>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</si>
  <si>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</si>
  <si>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</si>
  <si>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</si>
  <si>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</si>
  <si>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</si>
  <si>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</si>
  <si>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</si>
  <si>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</si>
  <si>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</si>
  <si>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</si>
  <si>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</si>
  <si>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</si>
  <si>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</si>
  <si>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</si>
  <si>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</si>
  <si>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</si>
  <si>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</si>
  <si>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</si>
  <si>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</si>
  <si>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</si>
  <si>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</si>
  <si>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</si>
  <si>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</si>
  <si>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</si>
  <si>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</si>
  <si>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</si>
  <si>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</si>
  <si>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</si>
  <si>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</si>
  <si>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</si>
  <si>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</si>
  <si>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</si>
  <si>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</si>
  <si>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</si>
  <si>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</si>
  <si>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</si>
  <si>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</si>
  <si>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</si>
  <si>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</si>
  <si>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</si>
  <si>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</si>
  <si>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</si>
  <si>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</si>
  <si>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</si>
  <si>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</si>
  <si>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</si>
  <si>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</si>
  <si>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</si>
  <si>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</si>
  <si>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</si>
  <si>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</si>
  <si>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</si>
  <si>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</si>
  <si>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</si>
  <si>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</si>
  <si>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</si>
  <si>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</si>
  <si>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</si>
  <si>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</si>
  <si>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</si>
  <si>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</si>
  <si>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</si>
  <si>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</si>
  <si>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</si>
  <si>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</si>
  <si>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</si>
  <si>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</si>
  <si>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</si>
  <si>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</si>
  <si>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</si>
  <si>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</si>
  <si>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</si>
  <si>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</si>
  <si>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</si>
  <si>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</si>
  <si>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</si>
  <si>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</si>
  <si>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</si>
  <si>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</si>
  <si>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</si>
  <si>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</si>
  <si>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</si>
  <si>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</si>
  <si>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</si>
  <si>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</si>
  <si>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</si>
  <si>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</si>
  <si>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</si>
  <si>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</si>
  <si>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</si>
  <si>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</si>
  <si>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</si>
  <si>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</si>
  <si>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</si>
  <si>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</si>
  <si>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</si>
  <si>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</si>
  <si>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</si>
  <si>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</si>
  <si>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</si>
  <si>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</si>
  <si>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</si>
  <si>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</si>
  <si>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</si>
  <si>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</si>
  <si>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</si>
  <si>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</si>
  <si>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</si>
  <si>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</si>
  <si>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</si>
  <si>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</si>
  <si>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</si>
  <si>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</si>
  <si>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</si>
  <si>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</si>
  <si>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</si>
  <si>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</si>
  <si>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</si>
  <si>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</si>
  <si>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</si>
  <si>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</si>
  <si>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</si>
  <si>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</si>
  <si>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</si>
  <si>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</si>
  <si>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</si>
  <si>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</si>
  <si>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</si>
  <si>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</si>
  <si>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</si>
  <si>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</si>
  <si>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</si>
  <si>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</si>
  <si>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</si>
  <si>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</si>
  <si>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</si>
  <si>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</si>
  <si>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</si>
  <si>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</si>
  <si>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</si>
  <si>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</si>
  <si>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</si>
  <si>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</si>
  <si>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</si>
  <si>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</si>
  <si>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</si>
  <si>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</si>
  <si>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</si>
  <si>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</si>
  <si>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</si>
  <si>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</si>
  <si>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</si>
  <si>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</si>
  <si>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</si>
  <si>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</si>
  <si>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</si>
  <si>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</si>
  <si>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</si>
  <si>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</si>
  <si>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</si>
  <si>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</si>
  <si>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</si>
  <si>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</si>
  <si>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</si>
  <si>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</si>
  <si>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</si>
  <si>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</si>
  <si>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</si>
  <si>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</si>
  <si>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</si>
  <si>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</si>
  <si>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</si>
  <si>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</si>
  <si>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</si>
  <si>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</si>
  <si>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</si>
  <si>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</si>
  <si>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</si>
  <si>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</si>
  <si>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</si>
  <si>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</si>
  <si>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</si>
  <si>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</si>
  <si>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</si>
  <si>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</si>
  <si>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</si>
  <si>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</si>
  <si>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</si>
  <si>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</si>
  <si>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</si>
  <si>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</si>
  <si>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</si>
  <si>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</si>
  <si>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</si>
  <si>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</si>
  <si>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</si>
  <si>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</si>
  <si>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</si>
  <si>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</si>
  <si>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</si>
  <si>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</si>
  <si>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</si>
  <si>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</si>
  <si>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</si>
  <si>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</si>
  <si>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</si>
  <si>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</si>
  <si>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</si>
  <si>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</si>
  <si>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</si>
  <si>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</si>
  <si>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</si>
  <si>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</si>
  <si>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</si>
  <si>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</si>
  <si>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</si>
  <si>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</si>
  <si>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</si>
  <si>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</si>
  <si>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</si>
  <si>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</si>
  <si>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</si>
  <si>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</si>
  <si>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</si>
  <si>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</si>
  <si>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</si>
  <si>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</si>
  <si>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</si>
  <si>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</si>
  <si>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</si>
  <si>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</si>
  <si>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</si>
  <si>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</si>
  <si>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</si>
  <si>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</si>
  <si>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</si>
  <si>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</si>
  <si>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</si>
  <si>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</si>
  <si>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</si>
  <si>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</si>
  <si>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</si>
  <si>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</si>
  <si>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</si>
  <si>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</si>
  <si>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</si>
  <si>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</si>
  <si>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</si>
  <si>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</si>
  <si>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</si>
  <si>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</si>
  <si>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</si>
  <si>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</si>
  <si>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</si>
  <si>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</si>
  <si>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</si>
  <si>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</si>
  <si>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</si>
  <si>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</si>
  <si>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</si>
  <si>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</si>
  <si>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</si>
  <si>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</si>
  <si>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</si>
  <si>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</si>
  <si>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</si>
  <si>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</si>
  <si>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</si>
  <si>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</si>
  <si>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</si>
  <si>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</si>
  <si>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</si>
  <si>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</si>
  <si>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</si>
  <si>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</si>
  <si>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</si>
  <si>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</si>
  <si>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</si>
  <si>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</si>
  <si>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</si>
  <si>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</si>
  <si>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</si>
  <si>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</si>
  <si>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</si>
  <si>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</si>
  <si>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</si>
  <si>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</si>
  <si>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</si>
  <si>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</si>
  <si>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</si>
  <si>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</si>
  <si>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</si>
  <si>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</si>
  <si>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</si>
  <si>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</si>
  <si>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</si>
  <si>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</si>
  <si>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</si>
  <si>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</si>
  <si>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</si>
  <si>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</si>
  <si>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</si>
  <si>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</si>
  <si>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</si>
  <si>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</si>
  <si>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</si>
  <si>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</si>
  <si>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</si>
  <si>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</si>
  <si>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</si>
  <si>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</si>
  <si>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</si>
  <si>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</si>
  <si>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</si>
  <si>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</si>
  <si>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</si>
  <si>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</si>
  <si>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</si>
  <si>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</si>
  <si>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</si>
  <si>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</si>
  <si>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</si>
  <si>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</si>
  <si>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</si>
  <si>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</si>
  <si>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</si>
  <si>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</si>
  <si>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</si>
  <si>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</si>
  <si>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</si>
  <si>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</si>
  <si>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</si>
  <si>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</si>
  <si>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</si>
  <si>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</si>
  <si>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</si>
  <si>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</si>
  <si>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</si>
  <si>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</si>
  <si>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</si>
  <si>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</si>
  <si>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</si>
  <si>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</si>
  <si>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</si>
  <si>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</si>
  <si>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</si>
  <si>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</si>
  <si>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</si>
  <si>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</si>
  <si>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</si>
  <si>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</si>
  <si>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</si>
  <si>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</si>
  <si>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</si>
  <si>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</si>
  <si>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</si>
  <si>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</si>
  <si>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</si>
  <si>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</si>
  <si>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</si>
  <si>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</si>
  <si>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</si>
  <si>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</si>
  <si>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</si>
  <si>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</si>
  <si>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</si>
  <si>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</si>
  <si>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</si>
  <si>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</si>
  <si>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</si>
  <si>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</si>
  <si>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</si>
  <si>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</si>
  <si>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</si>
  <si>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</si>
  <si>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</si>
  <si>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</si>
  <si>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</si>
  <si>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</si>
  <si>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</si>
  <si>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</si>
  <si>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26344</t>
  </si>
  <si>
    <t>宇治田原町</t>
  </si>
  <si>
    <t>26344_令和4年度</t>
  </si>
  <si>
    <t>26344_令和6年度</t>
  </si>
  <si>
    <t>26212</t>
  </si>
  <si>
    <t>京丹後市</t>
  </si>
  <si>
    <t>26212_令和4年度</t>
  </si>
  <si>
    <t>26212_令和6年度</t>
  </si>
  <si>
    <t>26213</t>
  </si>
  <si>
    <t>南丹市</t>
  </si>
  <si>
    <t>26213_令和4年度</t>
  </si>
  <si>
    <t>26213_令和6年度</t>
  </si>
  <si>
    <t>26407</t>
  </si>
  <si>
    <t>京丹波町</t>
  </si>
  <si>
    <t>26407_令和4年度</t>
  </si>
  <si>
    <t>26407_令和6年度</t>
  </si>
  <si>
    <t>26206</t>
  </si>
  <si>
    <t>亀岡市</t>
  </si>
  <si>
    <t>26206_令和4年度</t>
  </si>
  <si>
    <t>26206_令和6年度</t>
  </si>
  <si>
    <t>26209</t>
  </si>
  <si>
    <t>長岡京市</t>
  </si>
  <si>
    <t>26209_令和4年度</t>
  </si>
  <si>
    <t>26209_令和6年度</t>
  </si>
  <si>
    <t>26214</t>
  </si>
  <si>
    <t>木津川市</t>
  </si>
  <si>
    <t>26214_令和4年度</t>
  </si>
  <si>
    <t>26214_令和6年度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</si>
  <si>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</si>
  <si>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</si>
  <si>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</si>
  <si>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</si>
  <si>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</si>
  <si>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</si>
  <si>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</si>
  <si>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</si>
  <si>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</si>
  <si>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</si>
  <si>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</si>
  <si>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</si>
  <si>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</si>
  <si>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</si>
  <si>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</si>
  <si>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</si>
  <si>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</si>
  <si>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</si>
  <si>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</si>
  <si>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</si>
  <si>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</si>
  <si>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26_令和5年度</t>
  </si>
  <si>
    <t>26_令和6年度</t>
  </si>
  <si>
    <t>26205_令和7年度</t>
  </si>
  <si>
    <t>26205_令和8年度</t>
  </si>
  <si>
    <t>26205_令和9年度</t>
  </si>
  <si>
    <t>26205_令和10年度</t>
  </si>
  <si>
    <t>26205_令和11年度</t>
  </si>
  <si>
    <t>26205_令和12年度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</si>
</sst>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2.689797039608</c:v>
                </c:pt>
                <c:pt idx="1">
                  <c:v>3.0091023404100001</c:v>
                </c:pt>
                <c:pt idx="2">
                  <c:v>3.0001639102</c:v>
                </c:pt>
                <c:pt idx="3">
                  <c:v>4.5849125403200004</c:v>
                </c:pt>
                <c:pt idx="4">
                  <c:v>3.2854689671999999</c:v>
                </c:pt>
                <c:pt idx="5">
                  <c:v>2.1361156488000002</c:v>
                </c:pt>
                <c:pt idx="6">
                  <c:v>2.5611569208999998</c:v>
                </c:pt>
                <c:pt idx="7">
                  <c:v>3.5645091370200008</c:v>
                </c:pt>
                <c:pt idx="8">
                  <c:v>2.5395743829000001</c:v>
                </c:pt>
                <c:pt idx="9">
                  <c:v>2.7296782614399997</c:v>
                </c:pt>
                <c:pt idx="10">
                  <c:v>3.0204685055999998</c:v>
                </c:pt>
                <c:pt idx="11">
                  <c:v>0.4559868525764913</c:v>
                </c:pt>
                <c:pt idx="12">
                  <c:v>0.80367219760825481</c:v>
                </c:pt>
                <c:pt idx="13">
                  <c:v>1.133896422322638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44.701945554088383</c:v>
                </c:pt>
                <c:pt idx="1">
                  <c:v>44.903240548797712</c:v>
                </c:pt>
                <c:pt idx="2">
                  <c:v>43.744325233672832</c:v>
                </c:pt>
                <c:pt idx="3">
                  <c:v>43.438009727459132</c:v>
                </c:pt>
                <c:pt idx="4">
                  <c:v>42.666294546704485</c:v>
                </c:pt>
                <c:pt idx="5">
                  <c:v>41.362044039913364</c:v>
                </c:pt>
                <c:pt idx="6">
                  <c:v>40.709254613091048</c:v>
                </c:pt>
                <c:pt idx="7">
                  <c:v>40.054839585957346</c:v>
                </c:pt>
                <c:pt idx="8">
                  <c:v>39.407694881537729</c:v>
                </c:pt>
                <c:pt idx="9">
                  <c:v>38.683541563767918</c:v>
                </c:pt>
                <c:pt idx="10">
                  <c:v>37.004015280849202</c:v>
                </c:pt>
                <c:pt idx="11">
                  <c:v>33.335546625011155</c:v>
                </c:pt>
                <c:pt idx="12">
                  <c:v>33.135041016667998</c:v>
                </c:pt>
                <c:pt idx="13">
                  <c:v>33.257851840675833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23.211482998398608</c:v>
                </c:pt>
                <c:pt idx="1">
                  <c:v>23.40246192526963</c:v>
                </c:pt>
                <c:pt idx="2">
                  <c:v>27.605993703842142</c:v>
                </c:pt>
                <c:pt idx="3">
                  <c:v>32.117008469929502</c:v>
                </c:pt>
                <c:pt idx="4">
                  <c:v>30.91911430405823</c:v>
                </c:pt>
                <c:pt idx="5">
                  <c:v>29.095686313330098</c:v>
                </c:pt>
                <c:pt idx="6">
                  <c:v>27.4530690113255</c:v>
                </c:pt>
                <c:pt idx="7">
                  <c:v>26.989253823877597</c:v>
                </c:pt>
                <c:pt idx="8">
                  <c:v>24.268363881754293</c:v>
                </c:pt>
                <c:pt idx="9">
                  <c:v>18.834448951436752</c:v>
                </c:pt>
                <c:pt idx="10">
                  <c:v>18.30651653611416</c:v>
                </c:pt>
                <c:pt idx="11">
                  <c:v>20.710464931536539</c:v>
                </c:pt>
                <c:pt idx="12">
                  <c:v>18.203841665469085</c:v>
                </c:pt>
                <c:pt idx="13">
                  <c:v>19.63851949071563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27.00506320421373</c:v>
                </c:pt>
                <c:pt idx="1">
                  <c:v>29.665990579370039</c:v>
                </c:pt>
                <c:pt idx="2">
                  <c:v>39.156151781623002</c:v>
                </c:pt>
                <c:pt idx="3">
                  <c:v>43.337551415624432</c:v>
                </c:pt>
                <c:pt idx="4">
                  <c:v>41.301107273948013</c:v>
                </c:pt>
                <c:pt idx="5">
                  <c:v>40.092665155421251</c:v>
                </c:pt>
                <c:pt idx="6">
                  <c:v>36.509660360749528</c:v>
                </c:pt>
                <c:pt idx="7">
                  <c:v>35.680849798690964</c:v>
                </c:pt>
                <c:pt idx="8">
                  <c:v>31.176265561636939</c:v>
                </c:pt>
                <c:pt idx="9">
                  <c:v>27.760087037681153</c:v>
                </c:pt>
                <c:pt idx="10">
                  <c:v>25.679473018506613</c:v>
                </c:pt>
                <c:pt idx="11">
                  <c:v>24.127152586186565</c:v>
                </c:pt>
                <c:pt idx="12">
                  <c:v>22.672884404381239</c:v>
                </c:pt>
                <c:pt idx="13">
                  <c:v>26.129106417644294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13.237550089047639</c:v>
                </c:pt>
                <c:pt idx="1">
                  <c:v>13.156806417485052</c:v>
                </c:pt>
                <c:pt idx="2">
                  <c:v>14.638611376378099</c:v>
                </c:pt>
                <c:pt idx="3">
                  <c:v>14.372558681309247</c:v>
                </c:pt>
                <c:pt idx="4">
                  <c:v>13.863060343357525</c:v>
                </c:pt>
                <c:pt idx="5">
                  <c:v>15.30531699908548</c:v>
                </c:pt>
                <c:pt idx="6">
                  <c:v>15.719047723813375</c:v>
                </c:pt>
                <c:pt idx="7">
                  <c:v>13.616306950285924</c:v>
                </c:pt>
                <c:pt idx="8">
                  <c:v>13.518775418697054</c:v>
                </c:pt>
                <c:pt idx="9">
                  <c:v>11.60509248585555</c:v>
                </c:pt>
                <c:pt idx="10">
                  <c:v>12.034067355466892</c:v>
                </c:pt>
                <c:pt idx="11">
                  <c:v>15.073456078700318</c:v>
                </c:pt>
                <c:pt idx="12">
                  <c:v>7.0477673157239042</c:v>
                </c:pt>
                <c:pt idx="13">
                  <c:v>9.4939726373159843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10786</c:v>
                </c:pt>
                <c:pt idx="1">
                  <c:v>10791</c:v>
                </c:pt>
                <c:pt idx="2">
                  <c:v>10776</c:v>
                </c:pt>
                <c:pt idx="3">
                  <c:v>10770</c:v>
                </c:pt>
                <c:pt idx="4">
                  <c:v>10807</c:v>
                </c:pt>
                <c:pt idx="5">
                  <c:v>10756</c:v>
                </c:pt>
                <c:pt idx="6">
                  <c:v>10745</c:v>
                </c:pt>
                <c:pt idx="7">
                  <c:v>10701</c:v>
                </c:pt>
                <c:pt idx="8">
                  <c:v>10696</c:v>
                </c:pt>
                <c:pt idx="9">
                  <c:v>10624</c:v>
                </c:pt>
                <c:pt idx="10">
                  <c:v>10497</c:v>
                </c:pt>
                <c:pt idx="11">
                  <c:v>10403</c:v>
                </c:pt>
                <c:pt idx="12">
                  <c:v>10338</c:v>
                </c:pt>
                <c:pt idx="13">
                  <c:v>10271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4404</c:v>
                </c:pt>
                <c:pt idx="1">
                  <c:v>4329</c:v>
                </c:pt>
                <c:pt idx="2">
                  <c:v>4318</c:v>
                </c:pt>
                <c:pt idx="3">
                  <c:v>4232</c:v>
                </c:pt>
                <c:pt idx="4">
                  <c:v>4202</c:v>
                </c:pt>
                <c:pt idx="5">
                  <c:v>4146</c:v>
                </c:pt>
                <c:pt idx="6">
                  <c:v>4096</c:v>
                </c:pt>
                <c:pt idx="7">
                  <c:v>4186</c:v>
                </c:pt>
                <c:pt idx="8">
                  <c:v>4159</c:v>
                </c:pt>
                <c:pt idx="9">
                  <c:v>4152</c:v>
                </c:pt>
                <c:pt idx="10">
                  <c:v>3939</c:v>
                </c:pt>
                <c:pt idx="11">
                  <c:v>3887</c:v>
                </c:pt>
                <c:pt idx="12">
                  <c:v>3866</c:v>
                </c:pt>
                <c:pt idx="13">
                  <c:v>3816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8762</c:v>
                </c:pt>
                <c:pt idx="1">
                  <c:v>8729</c:v>
                </c:pt>
                <c:pt idx="2">
                  <c:v>8716</c:v>
                </c:pt>
                <c:pt idx="3">
                  <c:v>8807</c:v>
                </c:pt>
                <c:pt idx="4">
                  <c:v>8753</c:v>
                </c:pt>
                <c:pt idx="5">
                  <c:v>8694</c:v>
                </c:pt>
                <c:pt idx="6">
                  <c:v>8674</c:v>
                </c:pt>
                <c:pt idx="7">
                  <c:v>8653</c:v>
                </c:pt>
                <c:pt idx="8">
                  <c:v>8589</c:v>
                </c:pt>
                <c:pt idx="9">
                  <c:v>8527</c:v>
                </c:pt>
                <c:pt idx="10">
                  <c:v>8467</c:v>
                </c:pt>
                <c:pt idx="11">
                  <c:v>8425</c:v>
                </c:pt>
                <c:pt idx="12">
                  <c:v>8354</c:v>
                </c:pt>
                <c:pt idx="13">
                  <c:v>8324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140</c:v>
                </c:pt>
                <c:pt idx="1">
                  <c:v>140</c:v>
                </c:pt>
                <c:pt idx="2">
                  <c:v>140</c:v>
                </c:pt>
                <c:pt idx="3">
                  <c:v>140</c:v>
                </c:pt>
                <c:pt idx="4">
                  <c:v>140</c:v>
                </c:pt>
                <c:pt idx="5">
                  <c:v>161</c:v>
                </c:pt>
                <c:pt idx="6">
                  <c:v>161</c:v>
                </c:pt>
                <c:pt idx="7">
                  <c:v>161</c:v>
                </c:pt>
                <c:pt idx="8">
                  <c:v>161</c:v>
                </c:pt>
                <c:pt idx="9">
                  <c:v>161</c:v>
                </c:pt>
                <c:pt idx="10">
                  <c:v>161</c:v>
                </c:pt>
                <c:pt idx="11">
                  <c:v>172</c:v>
                </c:pt>
                <c:pt idx="12">
                  <c:v>172</c:v>
                </c:pt>
                <c:pt idx="13">
                  <c:v>172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893</c:v>
                </c:pt>
                <c:pt idx="1">
                  <c:v>893</c:v>
                </c:pt>
                <c:pt idx="2">
                  <c:v>893</c:v>
                </c:pt>
                <c:pt idx="3">
                  <c:v>893</c:v>
                </c:pt>
                <c:pt idx="4">
                  <c:v>893</c:v>
                </c:pt>
                <c:pt idx="5">
                  <c:v>895</c:v>
                </c:pt>
                <c:pt idx="6">
                  <c:v>895</c:v>
                </c:pt>
                <c:pt idx="7">
                  <c:v>895</c:v>
                </c:pt>
                <c:pt idx="8">
                  <c:v>895</c:v>
                </c:pt>
                <c:pt idx="9">
                  <c:v>895</c:v>
                </c:pt>
                <c:pt idx="10">
                  <c:v>895</c:v>
                </c:pt>
                <c:pt idx="11">
                  <c:v>839</c:v>
                </c:pt>
                <c:pt idx="12">
                  <c:v>839</c:v>
                </c:pt>
                <c:pt idx="13">
                  <c:v>839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102.2989</c:v>
                </c:pt>
                <c:pt idx="1">
                  <c:v>94.057599999999994</c:v>
                </c:pt>
                <c:pt idx="2">
                  <c:v>100.82129999999999</c:v>
                </c:pt>
                <c:pt idx="3">
                  <c:v>91.122200000000007</c:v>
                </c:pt>
                <c:pt idx="4">
                  <c:v>82.197299999999998</c:v>
                </c:pt>
                <c:pt idx="5">
                  <c:v>111.8977</c:v>
                </c:pt>
                <c:pt idx="6">
                  <c:v>130.45650000000001</c:v>
                </c:pt>
                <c:pt idx="7">
                  <c:v>80.361900000000006</c:v>
                </c:pt>
                <c:pt idx="8">
                  <c:v>101.1908</c:v>
                </c:pt>
                <c:pt idx="9">
                  <c:v>95.469899999999996</c:v>
                </c:pt>
                <c:pt idx="10">
                  <c:v>109.6319</c:v>
                </c:pt>
                <c:pt idx="11">
                  <c:v>196.20699999999999</c:v>
                </c:pt>
                <c:pt idx="12">
                  <c:v>0</c:v>
                </c:pt>
                <c:pt idx="13">
                  <c:v>115.2765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165.89599999999999</c:v>
                </c:pt>
                <c:pt idx="1">
                  <c:v>167.626</c:v>
                </c:pt>
                <c:pt idx="2">
                  <c:v>175.04</c:v>
                </c:pt>
                <c:pt idx="3">
                  <c:v>167.48699999999999</c:v>
                </c:pt>
                <c:pt idx="4">
                  <c:v>132.238</c:v>
                </c:pt>
                <c:pt idx="5">
                  <c:v>121.512</c:v>
                </c:pt>
                <c:pt idx="6">
                  <c:v>143.48599999999999</c:v>
                </c:pt>
                <c:pt idx="7">
                  <c:v>118.96299999999999</c:v>
                </c:pt>
                <c:pt idx="8">
                  <c:v>89.649000000000001</c:v>
                </c:pt>
                <c:pt idx="9">
                  <c:v>58.317999999999998</c:v>
                </c:pt>
                <c:pt idx="10">
                  <c:v>66.462999999999994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3.2269999999999999</c:v>
                </c:pt>
                <c:pt idx="1">
                  <c:v>3.35</c:v>
                </c:pt>
                <c:pt idx="2">
                  <c:v>3.5819999999999999</c:v>
                </c:pt>
                <c:pt idx="3">
                  <c:v>3.5230000000000001</c:v>
                </c:pt>
                <c:pt idx="4">
                  <c:v>3.0430000000000001</c:v>
                </c:pt>
                <c:pt idx="5">
                  <c:v>2.99</c:v>
                </c:pt>
                <c:pt idx="6">
                  <c:v>2.964</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162.66900000000001</c:v>
                </c:pt>
                <c:pt idx="1">
                  <c:v>164.27600000000001</c:v>
                </c:pt>
                <c:pt idx="2">
                  <c:v>171.458</c:v>
                </c:pt>
                <c:pt idx="3">
                  <c:v>163.964</c:v>
                </c:pt>
                <c:pt idx="4">
                  <c:v>129.19499999999999</c:v>
                </c:pt>
                <c:pt idx="5">
                  <c:v>118.52200000000001</c:v>
                </c:pt>
                <c:pt idx="6">
                  <c:v>140.52199999999999</c:v>
                </c:pt>
                <c:pt idx="7">
                  <c:v>118.96299999999999</c:v>
                </c:pt>
                <c:pt idx="8">
                  <c:v>89.649000000000001</c:v>
                </c:pt>
                <c:pt idx="9">
                  <c:v>58.317999999999998</c:v>
                </c:pt>
                <c:pt idx="10">
                  <c:v>66.462999999999994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39.156151781623002</c:v>
                </c:pt>
                <c:pt idx="1">
                  <c:v>43.337551415624432</c:v>
                </c:pt>
                <c:pt idx="2">
                  <c:v>41.301107273948013</c:v>
                </c:pt>
                <c:pt idx="3">
                  <c:v>40.092665155421251</c:v>
                </c:pt>
                <c:pt idx="4">
                  <c:v>36.509660360749528</c:v>
                </c:pt>
                <c:pt idx="5">
                  <c:v>35.680849798690964</c:v>
                </c:pt>
                <c:pt idx="6">
                  <c:v>31.176265561636939</c:v>
                </c:pt>
                <c:pt idx="7">
                  <c:v>27.760087037681153</c:v>
                </c:pt>
                <c:pt idx="8">
                  <c:v>25.679473018506613</c:v>
                </c:pt>
                <c:pt idx="9">
                  <c:v>24.127152586186565</c:v>
                </c:pt>
                <c:pt idx="10">
                  <c:v>22.672884404381239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14.638611376378099</c:v>
                </c:pt>
                <c:pt idx="1">
                  <c:v>14.372558681309247</c:v>
                </c:pt>
                <c:pt idx="2">
                  <c:v>13.863060343357525</c:v>
                </c:pt>
                <c:pt idx="3">
                  <c:v>15.30531699908548</c:v>
                </c:pt>
                <c:pt idx="4">
                  <c:v>15.719047723813375</c:v>
                </c:pt>
                <c:pt idx="5">
                  <c:v>13.616306950285924</c:v>
                </c:pt>
                <c:pt idx="6">
                  <c:v>13.518775418697054</c:v>
                </c:pt>
                <c:pt idx="7">
                  <c:v>11.60509248585555</c:v>
                </c:pt>
                <c:pt idx="8">
                  <c:v>12.034067355466892</c:v>
                </c:pt>
                <c:pt idx="9">
                  <c:v>15.073456078700318</c:v>
                </c:pt>
                <c:pt idx="10">
                  <c:v>7.0477673157239042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8.2413614545097214E-2</c:v>
                </c:pt>
                <c:pt idx="1">
                  <c:v>7.7300167881479087E-2</c:v>
                </c:pt>
                <c:pt idx="2">
                  <c:v>8.6728909620770872E-2</c:v>
                </c:pt>
                <c:pt idx="3">
                  <c:v>8.7871434496632039E-2</c:v>
                </c:pt>
                <c:pt idx="4">
                  <c:v>8.3347803565749973E-2</c:v>
                </c:pt>
                <c:pt idx="5">
                  <c:v>8.3798452583651623E-2</c:v>
                </c:pt>
                <c:pt idx="6">
                  <c:v>9.5072323339690346E-2</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66.462999999999994</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66.462999999999994</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11：繊維工業(N=1)</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62.59</c:v>
                </c:pt>
                <c:pt idx="5">
                  <c:v>0</c:v>
                </c:pt>
                <c:pt idx="6">
                  <c:v>0</c:v>
                </c:pt>
                <c:pt idx="7">
                  <c:v>3.8730000000000002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8.0610670859818256</c:v>
                </c:pt>
                <c:pt idx="2">
                  <c:v>2.471216423537633</c:v>
                </c:pt>
                <c:pt idx="3">
                  <c:v>9.0587236570084677</c:v>
                </c:pt>
                <c:pt idx="4">
                  <c:v>32.856498997910322</c:v>
                </c:pt>
                <c:pt idx="5">
                  <c:v>26.414903646706819</c:v>
                </c:pt>
                <c:pt idx="7">
                  <c:v>48.136755701755462</c:v>
                </c:pt>
                <c:pt idx="8">
                  <c:v>1.30424514842827</c:v>
                </c:pt>
                <c:pt idx="9">
                  <c:v>0.25292189410110139</c:v>
                </c:pt>
                <c:pt idx="10">
                  <c:v>3.6576918100000002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19.591007166527927</c:v>
                </c:pt>
                <c:pt idx="4" formatCode="#,##0">
                  <c:v>32.856498997910322</c:v>
                </c:pt>
                <c:pt idx="5" formatCode="#,##0">
                  <c:v>26.414903646706819</c:v>
                </c:pt>
                <c:pt idx="6" formatCode="#,##0">
                  <c:v>49.693922744284833</c:v>
                </c:pt>
                <c:pt idx="10" formatCode="#,##0">
                  <c:v>3.6576918100000002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66.462999999999994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66.462999999999994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宮津市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3.8730000000000002</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11：繊維工業(N=1)</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宮津市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宮津市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宮津市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62.59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8,691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1288.5999999999995</c:v>
                </c:pt>
                <c:pt idx="1">
                  <c:v>7132.3999999999987</c:v>
                </c:pt>
                <c:pt idx="2">
                  <c:v>0</c:v>
                </c:pt>
                <c:pt idx="3">
                  <c:v>0</c:v>
                </c:pt>
                <c:pt idx="4">
                  <c:v>0</c:v>
                </c:pt>
                <c:pt idx="5">
                  <c:v>270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12,873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1546.4746319999995</c:v>
                </c:pt>
                <c:pt idx="1">
                  <c:v>9434.4534239999994</c:v>
                </c:pt>
                <c:pt idx="2">
                  <c:v>0</c:v>
                </c:pt>
                <c:pt idx="3">
                  <c:v>0</c:v>
                </c:pt>
                <c:pt idx="4">
                  <c:v>0</c:v>
                </c:pt>
                <c:pt idx="5">
                  <c:v>1892.16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宮津市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11.616669108000002</c:v>
                </c:pt>
                <c:pt idx="1">
                  <c:v>27.364936031999999</c:v>
                </c:pt>
                <c:pt idx="2">
                  <c:v>0.18924145200000003</c:v>
                </c:pt>
                <c:pt idx="3">
                  <c:v>0</c:v>
                </c:pt>
                <c:pt idx="4">
                  <c:v>3.3352845699999998</c:v>
                </c:pt>
                <c:pt idx="5">
                  <c:v>13.680842950000001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558,829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宮津市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273521</c:v>
                </c:pt>
                <c:pt idx="1">
                  <c:v>284500</c:v>
                </c:pt>
                <c:pt idx="2">
                  <c:v>808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270</c:v>
                </c:pt>
                <c:pt idx="6">
                  <c:v>270</c:v>
                </c:pt>
                <c:pt idx="7">
                  <c:v>270</c:v>
                </c:pt>
                <c:pt idx="8">
                  <c:v>270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408</c:v>
                </c:pt>
                <c:pt idx="1">
                  <c:v>490</c:v>
                </c:pt>
                <c:pt idx="2">
                  <c:v>4584.3999999999996</c:v>
                </c:pt>
                <c:pt idx="3">
                  <c:v>6726</c:v>
                </c:pt>
                <c:pt idx="4">
                  <c:v>6774.9</c:v>
                </c:pt>
                <c:pt idx="5">
                  <c:v>6785.8999999999987</c:v>
                </c:pt>
                <c:pt idx="6">
                  <c:v>6835.3999999999987</c:v>
                </c:pt>
                <c:pt idx="7">
                  <c:v>6835.3999999999987</c:v>
                </c:pt>
                <c:pt idx="8">
                  <c:v>7132.3999999999987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818.80000000000007</c:v>
                </c:pt>
                <c:pt idx="1">
                  <c:v>871.7</c:v>
                </c:pt>
                <c:pt idx="2">
                  <c:v>920.19999999999993</c:v>
                </c:pt>
                <c:pt idx="3">
                  <c:v>969.79999999999984</c:v>
                </c:pt>
                <c:pt idx="4">
                  <c:v>1049</c:v>
                </c:pt>
                <c:pt idx="5">
                  <c:v>1083</c:v>
                </c:pt>
                <c:pt idx="6">
                  <c:v>1142.4000000000001</c:v>
                </c:pt>
                <c:pt idx="7">
                  <c:v>1214.9000000000001</c:v>
                </c:pt>
                <c:pt idx="8">
                  <c:v>1288.5999999999995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1.438266500227647E-2</c:v>
                </c:pt>
                <c:pt idx="1">
                  <c:v>1.6614276578267289E-2</c:v>
                </c:pt>
                <c:pt idx="2">
                  <c:v>6.9107120731701471E-2</c:v>
                </c:pt>
                <c:pt idx="3">
                  <c:v>0.1023895396601433</c:v>
                </c:pt>
                <c:pt idx="4">
                  <c:v>0.1067428236490182</c:v>
                </c:pt>
                <c:pt idx="5">
                  <c:v>0.11836511842701572</c:v>
                </c:pt>
                <c:pt idx="6">
                  <c:v>0.13385303832236994</c:v>
                </c:pt>
                <c:pt idx="7">
                  <c:v>0.12756104941568924</c:v>
                </c:pt>
                <c:pt idx="8">
                  <c:v>0.13251564254383807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6.2401400219262468</c:v>
                </c:pt>
                <c:pt idx="2">
                  <c:v>1.8064226178205121</c:v>
                </c:pt>
                <c:pt idx="3">
                  <c:v>5.816497703610767</c:v>
                </c:pt>
                <c:pt idx="4">
                  <c:v>41.301107273948013</c:v>
                </c:pt>
                <c:pt idx="5">
                  <c:v>30.91911430405823</c:v>
                </c:pt>
                <c:pt idx="7">
                  <c:v>40.769982084538306</c:v>
                </c:pt>
                <c:pt idx="8">
                  <c:v>1.53224573635081</c:v>
                </c:pt>
                <c:pt idx="9">
                  <c:v>0.36406672581537158</c:v>
                </c:pt>
                <c:pt idx="10">
                  <c:v>3.2854689671999999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13.863060343357525</c:v>
                </c:pt>
                <c:pt idx="4" formatCode="#,##0">
                  <c:v>41.301107273948013</c:v>
                </c:pt>
                <c:pt idx="5" formatCode="#,##0">
                  <c:v>30.91911430405823</c:v>
                </c:pt>
                <c:pt idx="6" formatCode="#,##0">
                  <c:v>42.666294546704485</c:v>
                </c:pt>
                <c:pt idx="10" formatCode="#,##0">
                  <c:v>3.2854689671999999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199</c:v>
                </c:pt>
                <c:pt idx="1">
                  <c:v>210</c:v>
                </c:pt>
                <c:pt idx="2">
                  <c:v>219</c:v>
                </c:pt>
                <c:pt idx="3">
                  <c:v>230</c:v>
                </c:pt>
                <c:pt idx="4">
                  <c:v>244</c:v>
                </c:pt>
                <c:pt idx="5">
                  <c:v>252</c:v>
                </c:pt>
                <c:pt idx="6">
                  <c:v>261</c:v>
                </c:pt>
                <c:pt idx="7">
                  <c:v>273</c:v>
                </c:pt>
                <c:pt idx="8">
                  <c:v>296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97143.913042125554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12873.088055999999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1088079.0719999999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322685.25300000003</c:v>
                </c:pt>
                <c:pt idx="1">
                  <c:v>760137.11199999996</c:v>
                </c:pt>
                <c:pt idx="2">
                  <c:v>5256.7070000000003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10980.928055999999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3.8728970995932541</c:v>
                </c:pt>
                <c:pt idx="2">
                  <c:v>1.7191357295754321</c:v>
                </c:pt>
                <c:pt idx="3">
                  <c:v>3.9019398081472971</c:v>
                </c:pt>
                <c:pt idx="4">
                  <c:v>26.129106417644294</c:v>
                </c:pt>
                <c:pt idx="5">
                  <c:v>19.63851949071563</c:v>
                </c:pt>
                <c:pt idx="7">
                  <c:v>32.15795064538964</c:v>
                </c:pt>
                <c:pt idx="8">
                  <c:v>0.98436263656095613</c:v>
                </c:pt>
                <c:pt idx="9">
                  <c:v>0.11553855872523169</c:v>
                </c:pt>
                <c:pt idx="10">
                  <c:v>1.133896422322638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9.4939726373159843</c:v>
                </c:pt>
                <c:pt idx="4">
                  <c:v>26.129106417644294</c:v>
                </c:pt>
                <c:pt idx="5">
                  <c:v>19.63851949071563</c:v>
                </c:pt>
                <c:pt idx="6">
                  <c:v>33.257851840675833</c:v>
                </c:pt>
                <c:pt idx="10">
                  <c:v>1.133896422322638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-412844.16377025458</c:v>
                </c:pt>
                <c:pt idx="4">
                  <c:v>0</c:v>
                </c:pt>
                <c:pt idx="5">
                  <c:v>-129481.28795329544</c:v>
                </c:pt>
                <c:pt idx="6">
                  <c:v>0</c:v>
                </c:pt>
                <c:pt idx="7">
                  <c:v>0</c:v>
                </c:pt>
                <c:pt idx="8">
                  <c:v>0</c:v>
                </c:pt>
                <c:pt idx="9">
                  <c:v>0</c:v>
                </c:pt>
                <c:pt idx="10">
                  <c:v>0</c:v>
                </c:pt>
                <c:pt idx="11">
                  <c:v>0</c:v>
                </c:pt>
                <c:pt idx="12">
                  <c:v>-2861009.0564146219</c:v>
                </c:pt>
                <c:pt idx="13">
                  <c:v>-69574.774769189418</c:v>
                </c:pt>
                <c:pt idx="14">
                  <c:v>0</c:v>
                </c:pt>
                <c:pt idx="15">
                  <c:v>0</c:v>
                </c:pt>
                <c:pt idx="16">
                  <c:v>-143922.70490848896</c:v>
                </c:pt>
                <c:pt idx="17">
                  <c:v>0</c:v>
                </c:pt>
                <c:pt idx="18">
                  <c:v>0</c:v>
                </c:pt>
                <c:pt idx="19">
                  <c:v>0</c:v>
                </c:pt>
                <c:pt idx="20">
                  <c:v>0</c:v>
                </c:pt>
                <c:pt idx="21">
                  <c:v>0</c:v>
                </c:pt>
                <c:pt idx="22">
                  <c:v>-50211.444926518772</c:v>
                </c:pt>
                <c:pt idx="23">
                  <c:v>-77708.932873390266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1550975.7393033332</c:v>
                </c:pt>
                <c:pt idx="1">
                  <c:v>107169.68835297595</c:v>
                </c:pt>
                <c:pt idx="2">
                  <c:v>316485.63559294015</c:v>
                </c:pt>
                <c:pt idx="3">
                  <c:v>0</c:v>
                </c:pt>
                <c:pt idx="4">
                  <c:v>288021.22254499723</c:v>
                </c:pt>
                <c:pt idx="5">
                  <c:v>0</c:v>
                </c:pt>
                <c:pt idx="6">
                  <c:v>63172.541197550396</c:v>
                </c:pt>
                <c:pt idx="7">
                  <c:v>1343371.225131663</c:v>
                </c:pt>
                <c:pt idx="8">
                  <c:v>380370.27227216854</c:v>
                </c:pt>
                <c:pt idx="9">
                  <c:v>47034.490019275167</c:v>
                </c:pt>
                <c:pt idx="10">
                  <c:v>3015819.1409908254</c:v>
                </c:pt>
                <c:pt idx="11">
                  <c:v>1243909.0038882094</c:v>
                </c:pt>
                <c:pt idx="12">
                  <c:v>0</c:v>
                </c:pt>
                <c:pt idx="13">
                  <c:v>0</c:v>
                </c:pt>
                <c:pt idx="14">
                  <c:v>22807.481739454786</c:v>
                </c:pt>
                <c:pt idx="15">
                  <c:v>89976.804653426429</c:v>
                </c:pt>
                <c:pt idx="16">
                  <c:v>0</c:v>
                </c:pt>
                <c:pt idx="17">
                  <c:v>2674441.4232753073</c:v>
                </c:pt>
                <c:pt idx="18">
                  <c:v>1636989.4194567706</c:v>
                </c:pt>
                <c:pt idx="19">
                  <c:v>923062.88925486372</c:v>
                </c:pt>
                <c:pt idx="20">
                  <c:v>290613.3759211342</c:v>
                </c:pt>
                <c:pt idx="21">
                  <c:v>990935.1589578744</c:v>
                </c:pt>
                <c:pt idx="22">
                  <c:v>0</c:v>
                </c:pt>
                <c:pt idx="23">
                  <c:v>0</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1550975.7393033332</c:v>
                </c:pt>
                <c:pt idx="1">
                  <c:v>107169.68835297595</c:v>
                </c:pt>
                <c:pt idx="2">
                  <c:v>316485.63559294015</c:v>
                </c:pt>
                <c:pt idx="3">
                  <c:v>-412844.16377025458</c:v>
                </c:pt>
                <c:pt idx="4">
                  <c:v>288021.22254499723</c:v>
                </c:pt>
                <c:pt idx="5">
                  <c:v>-129481.28795329544</c:v>
                </c:pt>
                <c:pt idx="6">
                  <c:v>63172.541197550396</c:v>
                </c:pt>
                <c:pt idx="7">
                  <c:v>1343371.225131663</c:v>
                </c:pt>
                <c:pt idx="8">
                  <c:v>380370.27227216854</c:v>
                </c:pt>
                <c:pt idx="9">
                  <c:v>47034.490019275167</c:v>
                </c:pt>
                <c:pt idx="10">
                  <c:v>3015819.1409908254</c:v>
                </c:pt>
                <c:pt idx="11">
                  <c:v>1243909.0038882094</c:v>
                </c:pt>
                <c:pt idx="12">
                  <c:v>-2861009.0564146219</c:v>
                </c:pt>
                <c:pt idx="13">
                  <c:v>-69574.774769189418</c:v>
                </c:pt>
                <c:pt idx="14">
                  <c:v>22807.481739454786</c:v>
                </c:pt>
                <c:pt idx="15">
                  <c:v>89976.804653426429</c:v>
                </c:pt>
                <c:pt idx="16">
                  <c:v>-143922.70490848896</c:v>
                </c:pt>
                <c:pt idx="17">
                  <c:v>2674441.4232753073</c:v>
                </c:pt>
                <c:pt idx="18">
                  <c:v>1636989.4194567706</c:v>
                </c:pt>
                <c:pt idx="19">
                  <c:v>923062.88925486372</c:v>
                </c:pt>
                <c:pt idx="20">
                  <c:v>290613.3759211342</c:v>
                </c:pt>
                <c:pt idx="21">
                  <c:v>990935.1589578744</c:v>
                </c:pt>
                <c:pt idx="22">
                  <c:v>-50211.444926518772</c:v>
                </c:pt>
                <c:pt idx="23">
                  <c:v>-77708.932873390266</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宮津市</c:v>
                </c:pt>
              </c:strCache>
            </c:strRef>
          </c:cat>
          <c:val>
            <c:numRef>
              <c:f>①CO2排出量の現状把握!$AX$43:$AX$45</c:f>
              <c:numCache>
                <c:formatCode>0%</c:formatCode>
                <c:ptCount val="3"/>
                <c:pt idx="0">
                  <c:v>0.42072759503743129</c:v>
                </c:pt>
                <c:pt idx="1">
                  <c:v>0.1959352639572185</c:v>
                </c:pt>
                <c:pt idx="2">
                  <c:v>0.10589646650421977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宮津市</c:v>
                </c:pt>
              </c:strCache>
            </c:strRef>
          </c:cat>
          <c:val>
            <c:numRef>
              <c:f>①CO2排出量の現状把握!$AY$43:$AY$45</c:f>
              <c:numCache>
                <c:formatCode>0%</c:formatCode>
                <c:ptCount val="3"/>
                <c:pt idx="0">
                  <c:v>0.19118662390594171</c:v>
                </c:pt>
                <c:pt idx="1">
                  <c:v>0.29778426235991073</c:v>
                </c:pt>
                <c:pt idx="2">
                  <c:v>0.29144596769382608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宮津市</c:v>
                </c:pt>
              </c:strCache>
            </c:strRef>
          </c:cat>
          <c:val>
            <c:numRef>
              <c:f>①CO2排出量の現状把握!$AZ$43:$AZ$45</c:f>
              <c:numCache>
                <c:formatCode>0%</c:formatCode>
                <c:ptCount val="3"/>
                <c:pt idx="0">
                  <c:v>0.18034974026133399</c:v>
                </c:pt>
                <c:pt idx="1">
                  <c:v>0.24481627411138518</c:v>
                </c:pt>
                <c:pt idx="2">
                  <c:v>0.21904948548798084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宮津市</c:v>
                </c:pt>
              </c:strCache>
            </c:strRef>
          </c:cat>
          <c:val>
            <c:numRef>
              <c:f>①CO2排出量の現状把握!$BA$43:$BA$45</c:f>
              <c:numCache>
                <c:formatCode>0%</c:formatCode>
                <c:ptCount val="3"/>
                <c:pt idx="0">
                  <c:v>0.19226168778726088</c:v>
                </c:pt>
                <c:pt idx="1">
                  <c:v>0.23931113154670292</c:v>
                </c:pt>
                <c:pt idx="2">
                  <c:v>0.37096051652873691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宮津市</c:v>
                </c:pt>
              </c:strCache>
            </c:strRef>
          </c:cat>
          <c:val>
            <c:numRef>
              <c:f>①CO2排出量の現状把握!$BB$43:$BB$45</c:f>
              <c:numCache>
                <c:formatCode>0%</c:formatCode>
                <c:ptCount val="3"/>
                <c:pt idx="0">
                  <c:v>1.5474353008032191E-2</c:v>
                </c:pt>
                <c:pt idx="1">
                  <c:v>2.2153068024782667E-2</c:v>
                </c:pt>
                <c:pt idx="2">
                  <c:v>1.2647563785236496E-2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8465</c:v>
                </c:pt>
                <c:pt idx="1">
                  <c:v>8465</c:v>
                </c:pt>
                <c:pt idx="2">
                  <c:v>8465</c:v>
                </c:pt>
                <c:pt idx="3">
                  <c:v>8465</c:v>
                </c:pt>
                <c:pt idx="4">
                  <c:v>8465</c:v>
                </c:pt>
                <c:pt idx="5">
                  <c:v>8206</c:v>
                </c:pt>
                <c:pt idx="6">
                  <c:v>8206</c:v>
                </c:pt>
                <c:pt idx="7">
                  <c:v>8206</c:v>
                </c:pt>
                <c:pt idx="8">
                  <c:v>8206</c:v>
                </c:pt>
                <c:pt idx="9">
                  <c:v>8206</c:v>
                </c:pt>
                <c:pt idx="10">
                  <c:v>8206</c:v>
                </c:pt>
                <c:pt idx="11">
                  <c:v>7306</c:v>
                </c:pt>
                <c:pt idx="12">
                  <c:v>7306</c:v>
                </c:pt>
                <c:pt idx="13">
                  <c:v>7306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2.689797039608</c:v>
                </c:pt>
                <c:pt idx="1">
                  <c:v>3.0091023404100001</c:v>
                </c:pt>
                <c:pt idx="2">
                  <c:v>3.0001639102</c:v>
                </c:pt>
                <c:pt idx="3">
                  <c:v>4.5849125403200004</c:v>
                </c:pt>
                <c:pt idx="4">
                  <c:v>3.2854689671999999</c:v>
                </c:pt>
                <c:pt idx="5">
                  <c:v>2.1361156488000002</c:v>
                </c:pt>
                <c:pt idx="6">
                  <c:v>2.5611569208999998</c:v>
                </c:pt>
                <c:pt idx="7">
                  <c:v>3.5645091370200008</c:v>
                </c:pt>
                <c:pt idx="8">
                  <c:v>2.5395743829000001</c:v>
                </c:pt>
                <c:pt idx="9">
                  <c:v>2.7296782614400001</c:v>
                </c:pt>
                <c:pt idx="10">
                  <c:v>3.0204685055999998</c:v>
                </c:pt>
                <c:pt idx="11">
                  <c:v>0.4559868525764913</c:v>
                </c:pt>
                <c:pt idx="12">
                  <c:v>0.80367219760825481</c:v>
                </c:pt>
                <c:pt idx="13">
                  <c:v>1.133896422322638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50362</c:v>
                </c:pt>
                <c:pt idx="1">
                  <c:v>61014</c:v>
                </c:pt>
                <c:pt idx="2">
                  <c:v>33318</c:v>
                </c:pt>
                <c:pt idx="3">
                  <c:v>43365</c:v>
                </c:pt>
                <c:pt idx="4">
                  <c:v>60352</c:v>
                </c:pt>
                <c:pt idx="5">
                  <c:v>67950</c:v>
                </c:pt>
                <c:pt idx="6">
                  <c:v>41463</c:v>
                </c:pt>
                <c:pt idx="7">
                  <c:v>33739.933294257033</c:v>
                </c:pt>
                <c:pt idx="8">
                  <c:v>32594.999999999989</c:v>
                </c:pt>
                <c:pt idx="9">
                  <c:v>45006</c:v>
                </c:pt>
                <c:pt idx="10">
                  <c:v>30537</c:v>
                </c:pt>
                <c:pt idx="11">
                  <c:v>24750.999999999996</c:v>
                </c:pt>
                <c:pt idx="12">
                  <c:v>21748</c:v>
                </c:pt>
                <c:pt idx="13">
                  <c:v>20119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20778</c:v>
                </c:pt>
                <c:pt idx="1">
                  <c:v>20498</c:v>
                </c:pt>
                <c:pt idx="2">
                  <c:v>20221</c:v>
                </c:pt>
                <c:pt idx="3">
                  <c:v>20064</c:v>
                </c:pt>
                <c:pt idx="4">
                  <c:v>19808</c:v>
                </c:pt>
                <c:pt idx="5">
                  <c:v>19452</c:v>
                </c:pt>
                <c:pt idx="6">
                  <c:v>19116</c:v>
                </c:pt>
                <c:pt idx="7">
                  <c:v>18743</c:v>
                </c:pt>
                <c:pt idx="8">
                  <c:v>18324</c:v>
                </c:pt>
                <c:pt idx="9">
                  <c:v>18030</c:v>
                </c:pt>
                <c:pt idx="10">
                  <c:v>17733</c:v>
                </c:pt>
                <c:pt idx="11">
                  <c:v>17397</c:v>
                </c:pt>
                <c:pt idx="12">
                  <c:v>17025</c:v>
                </c:pt>
                <c:pt idx="13">
                  <c:v>16721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宮津市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1701</v>
      </c>
      <c r="B9" s="70">
        <v>154</v>
      </c>
      <c r="C9" s="70">
        <v>1</v>
      </c>
      <c r="D9" s="70">
        <v>10</v>
      </c>
      <c r="E9" s="70">
        <v>1990</v>
      </c>
      <c r="F9" s="70" t="s">
        <v>787</v>
      </c>
      <c r="G9" s="70" t="s">
        <v>1702</v>
      </c>
      <c r="H9" s="70" t="s">
        <v>1703</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1704</v>
      </c>
      <c r="B10" s="70">
        <v>155</v>
      </c>
      <c r="C10" s="70">
        <v>2</v>
      </c>
      <c r="D10" s="70">
        <v>10</v>
      </c>
      <c r="E10" s="70">
        <v>2005</v>
      </c>
      <c r="F10" s="70" t="s">
        <v>789</v>
      </c>
      <c r="G10" s="70" t="s">
        <v>1702</v>
      </c>
      <c r="H10" s="70" t="s">
        <v>1703</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1705</v>
      </c>
      <c r="B11" s="70">
        <v>156</v>
      </c>
      <c r="C11" s="70">
        <v>3</v>
      </c>
      <c r="D11" s="70">
        <v>10</v>
      </c>
      <c r="E11" s="70">
        <v>2006</v>
      </c>
      <c r="F11" s="70" t="s">
        <v>790</v>
      </c>
      <c r="G11" s="70" t="s">
        <v>1702</v>
      </c>
      <c r="H11" s="70" t="s">
        <v>1703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1706</v>
      </c>
      <c r="B12" s="70">
        <v>157</v>
      </c>
      <c r="C12" s="70">
        <v>4</v>
      </c>
      <c r="D12" s="70">
        <v>10</v>
      </c>
      <c r="E12" s="70">
        <v>2007</v>
      </c>
      <c r="F12" s="70" t="s">
        <v>791</v>
      </c>
      <c r="G12" s="70" t="s">
        <v>1702</v>
      </c>
      <c r="H12" s="70" t="s">
        <v>1703</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1707</v>
      </c>
      <c r="B13" s="70">
        <v>158</v>
      </c>
      <c r="C13" s="70">
        <v>5</v>
      </c>
      <c r="D13" s="70">
        <v>10</v>
      </c>
      <c r="E13" s="70">
        <v>2008</v>
      </c>
      <c r="F13" s="70" t="s">
        <v>792</v>
      </c>
      <c r="G13" s="70" t="s">
        <v>1702</v>
      </c>
      <c r="H13" s="70" t="s">
        <v>1703</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1708</v>
      </c>
      <c r="B14" s="70">
        <v>159</v>
      </c>
      <c r="C14" s="70">
        <v>6</v>
      </c>
      <c r="D14" s="70">
        <v>10</v>
      </c>
      <c r="E14" s="70">
        <v>2009</v>
      </c>
      <c r="F14" s="70" t="s">
        <v>176</v>
      </c>
      <c r="G14" s="70" t="s">
        <v>1702</v>
      </c>
      <c r="H14" s="70" t="s">
        <v>1703</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1709</v>
      </c>
      <c r="B15" s="70">
        <v>160</v>
      </c>
      <c r="C15" s="70">
        <v>7</v>
      </c>
      <c r="D15" s="70">
        <v>10</v>
      </c>
      <c r="E15" s="70">
        <v>2010</v>
      </c>
      <c r="F15" s="70" t="s">
        <v>177</v>
      </c>
      <c r="G15" s="70" t="s">
        <v>1702</v>
      </c>
      <c r="H15" s="70" t="s">
        <v>1703</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1710</v>
      </c>
      <c r="B16" s="70">
        <v>161</v>
      </c>
      <c r="C16" s="70">
        <v>8</v>
      </c>
      <c r="D16" s="70">
        <v>10</v>
      </c>
      <c r="E16" s="70">
        <v>2011</v>
      </c>
      <c r="F16" s="70" t="s">
        <v>178</v>
      </c>
      <c r="G16" s="70" t="s">
        <v>1702</v>
      </c>
      <c r="H16" s="70" t="s">
        <v>1703</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1711</v>
      </c>
      <c r="B17" s="70">
        <v>162</v>
      </c>
      <c r="C17" s="70">
        <v>9</v>
      </c>
      <c r="D17" s="70">
        <v>10</v>
      </c>
      <c r="E17" s="70">
        <v>2012</v>
      </c>
      <c r="F17" s="70" t="s">
        <v>179</v>
      </c>
      <c r="G17" s="70" t="s">
        <v>1702</v>
      </c>
      <c r="H17" s="70" t="s">
        <v>1703</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1712</v>
      </c>
      <c r="B18" s="70">
        <v>163</v>
      </c>
      <c r="C18" s="70">
        <v>10</v>
      </c>
      <c r="D18" s="70">
        <v>10</v>
      </c>
      <c r="E18" s="70">
        <v>2013</v>
      </c>
      <c r="F18" s="70" t="s">
        <v>180</v>
      </c>
      <c r="G18" s="70" t="s">
        <v>1702</v>
      </c>
      <c r="H18" s="70" t="s">
        <v>1703</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1713</v>
      </c>
      <c r="B19" s="70">
        <v>164</v>
      </c>
      <c r="C19" s="70">
        <v>11</v>
      </c>
      <c r="D19" s="70">
        <v>10</v>
      </c>
      <c r="E19" s="70">
        <v>2014</v>
      </c>
      <c r="F19" s="70" t="s">
        <v>181</v>
      </c>
      <c r="G19" s="70" t="s">
        <v>1702</v>
      </c>
      <c r="H19" s="70" t="s">
        <v>1703</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1714</v>
      </c>
      <c r="B20" s="70">
        <v>165</v>
      </c>
      <c r="C20" s="70">
        <v>12</v>
      </c>
      <c r="D20" s="70">
        <v>10</v>
      </c>
      <c r="E20" s="70">
        <v>2015</v>
      </c>
      <c r="F20" s="70" t="s">
        <v>182</v>
      </c>
      <c r="G20" s="70" t="s">
        <v>1702</v>
      </c>
      <c r="H20" s="70" t="s">
        <v>1703</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1715</v>
      </c>
      <c r="B21" s="70">
        <v>166</v>
      </c>
      <c r="C21" s="70">
        <v>13</v>
      </c>
      <c r="D21" s="70">
        <v>10</v>
      </c>
      <c r="E21" s="70">
        <v>2016</v>
      </c>
      <c r="F21" s="70" t="s">
        <v>155</v>
      </c>
      <c r="G21" s="70" t="s">
        <v>1702</v>
      </c>
      <c r="H21" s="70" t="s">
        <v>1703</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1716</v>
      </c>
      <c r="B22" s="70">
        <v>167</v>
      </c>
      <c r="C22" s="70">
        <v>14</v>
      </c>
      <c r="D22" s="70">
        <v>10</v>
      </c>
      <c r="E22" s="70">
        <v>2017</v>
      </c>
      <c r="F22" s="70" t="s">
        <v>156</v>
      </c>
      <c r="G22" s="70" t="s">
        <v>1702</v>
      </c>
      <c r="H22" s="70" t="s">
        <v>1703</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1717</v>
      </c>
      <c r="B23" s="70">
        <v>168</v>
      </c>
      <c r="C23" s="70">
        <v>15</v>
      </c>
      <c r="D23" s="70">
        <v>10</v>
      </c>
      <c r="E23" s="70">
        <v>2018</v>
      </c>
      <c r="F23" s="70" t="s">
        <v>183</v>
      </c>
      <c r="G23" s="70" t="s">
        <v>1702</v>
      </c>
      <c r="H23" s="70" t="s">
        <v>1703</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1718</v>
      </c>
      <c r="B24" s="70">
        <v>169</v>
      </c>
      <c r="C24" s="70">
        <v>16</v>
      </c>
      <c r="D24" s="70">
        <v>10</v>
      </c>
      <c r="E24" s="70">
        <v>2019</v>
      </c>
      <c r="F24" s="70" t="s">
        <v>158</v>
      </c>
      <c r="G24" s="70" t="s">
        <v>1702</v>
      </c>
      <c r="H24" s="70" t="s">
        <v>1703</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1719</v>
      </c>
      <c r="B25" s="70">
        <v>170</v>
      </c>
      <c r="C25" s="70">
        <v>17</v>
      </c>
      <c r="D25" s="70">
        <v>10</v>
      </c>
      <c r="E25" s="70">
        <v>2020</v>
      </c>
      <c r="F25" s="70" t="s">
        <v>159</v>
      </c>
      <c r="G25" s="70" t="s">
        <v>1702</v>
      </c>
      <c r="H25" s="70" t="s">
        <v>1703</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1720</v>
      </c>
      <c r="B26" s="70">
        <v>170</v>
      </c>
      <c r="C26" s="70">
        <v>18</v>
      </c>
      <c r="D26" s="70">
        <v>10</v>
      </c>
      <c r="E26" s="70">
        <v>2021</v>
      </c>
      <c r="F26" s="70" t="s">
        <v>160</v>
      </c>
      <c r="G26" s="1064" t="s">
        <v>1702</v>
      </c>
      <c r="H26" s="70" t="s">
        <v>1703</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1721</v>
      </c>
      <c r="B27" s="70">
        <v>170</v>
      </c>
      <c r="C27" s="70">
        <v>19</v>
      </c>
      <c r="D27" s="70">
        <v>10</v>
      </c>
      <c r="E27" s="70">
        <v>2022</v>
      </c>
      <c r="F27" s="70" t="s">
        <v>161</v>
      </c>
      <c r="G27" s="1064" t="s">
        <v>1702</v>
      </c>
      <c r="H27" s="70" t="s">
        <v>1703</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1722</v>
      </c>
      <c r="B28" s="70">
        <v>170</v>
      </c>
      <c r="C28" s="70">
        <v>20</v>
      </c>
      <c r="D28" s="70">
        <v>10</v>
      </c>
      <c r="E28" s="70">
        <v>2023</v>
      </c>
      <c r="F28" s="70" t="s">
        <v>1539</v>
      </c>
      <c r="G28" s="70" t="s">
        <v>1702</v>
      </c>
      <c r="H28" s="70" t="s">
        <v>1703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1723</v>
      </c>
      <c r="B29" s="70">
        <v>170</v>
      </c>
      <c r="C29" s="70">
        <v>21</v>
      </c>
      <c r="D29" s="70">
        <v>10</v>
      </c>
      <c r="E29" s="70">
        <v>2024</v>
      </c>
      <c r="F29" s="70" t="s">
        <v>1554</v>
      </c>
      <c r="G29" s="70" t="s">
        <v>1702</v>
      </c>
      <c r="H29" s="70" t="s">
        <v>1703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1724</v>
      </c>
      <c r="B30" s="70">
        <v>443</v>
      </c>
      <c r="C30" s="70">
        <v>1</v>
      </c>
      <c r="D30" s="70">
        <v>27</v>
      </c>
      <c r="E30" s="70">
        <v>1990</v>
      </c>
      <c r="F30" s="70" t="s">
        <v>787</v>
      </c>
      <c r="G30" s="70" t="s">
        <v>1725</v>
      </c>
      <c r="H30" s="70" t="s">
        <v>1726</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1727</v>
      </c>
      <c r="B31" s="70">
        <v>444</v>
      </c>
      <c r="C31" s="70">
        <v>2</v>
      </c>
      <c r="D31" s="70">
        <v>27</v>
      </c>
      <c r="E31" s="70">
        <v>2005</v>
      </c>
      <c r="F31" s="70" t="s">
        <v>789</v>
      </c>
      <c r="G31" s="70" t="s">
        <v>1725</v>
      </c>
      <c r="H31" s="70" t="s">
        <v>1726</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1728</v>
      </c>
      <c r="B32" s="70">
        <v>445</v>
      </c>
      <c r="C32" s="70">
        <v>3</v>
      </c>
      <c r="D32" s="70">
        <v>27</v>
      </c>
      <c r="E32" s="70">
        <v>2006</v>
      </c>
      <c r="F32" s="70" t="s">
        <v>790</v>
      </c>
      <c r="G32" s="70" t="s">
        <v>1725</v>
      </c>
      <c r="H32" s="70" t="s">
        <v>1726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1729</v>
      </c>
      <c r="B33" s="70">
        <v>446</v>
      </c>
      <c r="C33" s="70">
        <v>4</v>
      </c>
      <c r="D33" s="70">
        <v>27</v>
      </c>
      <c r="E33" s="70">
        <v>2007</v>
      </c>
      <c r="F33" s="70" t="s">
        <v>791</v>
      </c>
      <c r="G33" s="70" t="s">
        <v>1725</v>
      </c>
      <c r="H33" s="70" t="s">
        <v>1726</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1730</v>
      </c>
      <c r="B34" s="70">
        <v>447</v>
      </c>
      <c r="C34" s="70">
        <v>5</v>
      </c>
      <c r="D34" s="70">
        <v>27</v>
      </c>
      <c r="E34" s="70">
        <v>2008</v>
      </c>
      <c r="F34" s="70" t="s">
        <v>792</v>
      </c>
      <c r="G34" s="70" t="s">
        <v>1725</v>
      </c>
      <c r="H34" s="70" t="s">
        <v>1726</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1731</v>
      </c>
      <c r="B35" s="70">
        <v>448</v>
      </c>
      <c r="C35" s="70">
        <v>6</v>
      </c>
      <c r="D35" s="70">
        <v>27</v>
      </c>
      <c r="E35" s="70">
        <v>2009</v>
      </c>
      <c r="F35" s="70" t="s">
        <v>176</v>
      </c>
      <c r="G35" s="70" t="s">
        <v>1725</v>
      </c>
      <c r="H35" s="70" t="s">
        <v>1726</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1732</v>
      </c>
      <c r="B36" s="70">
        <v>449</v>
      </c>
      <c r="C36" s="70">
        <v>7</v>
      </c>
      <c r="D36" s="70">
        <v>27</v>
      </c>
      <c r="E36" s="70">
        <v>2010</v>
      </c>
      <c r="F36" s="70" t="s">
        <v>177</v>
      </c>
      <c r="G36" s="70" t="s">
        <v>1725</v>
      </c>
      <c r="H36" s="70" t="s">
        <v>1726</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1733</v>
      </c>
      <c r="B37" s="70">
        <v>450</v>
      </c>
      <c r="C37" s="70">
        <v>8</v>
      </c>
      <c r="D37" s="70">
        <v>27</v>
      </c>
      <c r="E37" s="70">
        <v>2011</v>
      </c>
      <c r="F37" s="70" t="s">
        <v>178</v>
      </c>
      <c r="G37" s="70" t="s">
        <v>1725</v>
      </c>
      <c r="H37" s="70" t="s">
        <v>1726</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1734</v>
      </c>
      <c r="B38" s="70">
        <v>451</v>
      </c>
      <c r="C38" s="70">
        <v>9</v>
      </c>
      <c r="D38" s="70">
        <v>27</v>
      </c>
      <c r="E38" s="70">
        <v>2012</v>
      </c>
      <c r="F38" s="70" t="s">
        <v>179</v>
      </c>
      <c r="G38" s="70" t="s">
        <v>1725</v>
      </c>
      <c r="H38" s="70" t="s">
        <v>1726</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1735</v>
      </c>
      <c r="B39" s="70">
        <v>452</v>
      </c>
      <c r="C39" s="70">
        <v>10</v>
      </c>
      <c r="D39" s="70">
        <v>27</v>
      </c>
      <c r="E39" s="70">
        <v>2013</v>
      </c>
      <c r="F39" s="70" t="s">
        <v>180</v>
      </c>
      <c r="G39" s="70" t="s">
        <v>1725</v>
      </c>
      <c r="H39" s="70" t="s">
        <v>1726</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1736</v>
      </c>
      <c r="B40" s="70">
        <v>453</v>
      </c>
      <c r="C40" s="70">
        <v>11</v>
      </c>
      <c r="D40" s="70">
        <v>27</v>
      </c>
      <c r="E40" s="70">
        <v>2014</v>
      </c>
      <c r="F40" s="70" t="s">
        <v>181</v>
      </c>
      <c r="G40" s="70" t="s">
        <v>1725</v>
      </c>
      <c r="H40" s="70" t="s">
        <v>1726</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1737</v>
      </c>
      <c r="B41" s="70">
        <v>454</v>
      </c>
      <c r="C41" s="70">
        <v>12</v>
      </c>
      <c r="D41" s="70">
        <v>27</v>
      </c>
      <c r="E41" s="70">
        <v>2015</v>
      </c>
      <c r="F41" s="70" t="s">
        <v>182</v>
      </c>
      <c r="G41" s="70" t="s">
        <v>1725</v>
      </c>
      <c r="H41" s="70" t="s">
        <v>1726</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1738</v>
      </c>
      <c r="B42" s="70">
        <v>455</v>
      </c>
      <c r="C42" s="70">
        <v>13</v>
      </c>
      <c r="D42" s="70">
        <v>27</v>
      </c>
      <c r="E42" s="70">
        <v>2016</v>
      </c>
      <c r="F42" s="70" t="s">
        <v>155</v>
      </c>
      <c r="G42" s="70" t="s">
        <v>1725</v>
      </c>
      <c r="H42" s="70" t="s">
        <v>1726</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1739</v>
      </c>
      <c r="B43" s="70">
        <v>456</v>
      </c>
      <c r="C43" s="70">
        <v>14</v>
      </c>
      <c r="D43" s="70">
        <v>27</v>
      </c>
      <c r="E43" s="70">
        <v>2017</v>
      </c>
      <c r="F43" s="70" t="s">
        <v>156</v>
      </c>
      <c r="G43" s="70" t="s">
        <v>1725</v>
      </c>
      <c r="H43" s="70" t="s">
        <v>1726</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1740</v>
      </c>
      <c r="B44" s="70">
        <v>457</v>
      </c>
      <c r="C44" s="70">
        <v>15</v>
      </c>
      <c r="D44" s="70">
        <v>27</v>
      </c>
      <c r="E44" s="70">
        <v>2018</v>
      </c>
      <c r="F44" s="70" t="s">
        <v>183</v>
      </c>
      <c r="G44" s="70" t="s">
        <v>1725</v>
      </c>
      <c r="H44" s="70" t="s">
        <v>1726</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1741</v>
      </c>
      <c r="B45" s="70">
        <v>458</v>
      </c>
      <c r="C45" s="70">
        <v>16</v>
      </c>
      <c r="D45" s="70">
        <v>27</v>
      </c>
      <c r="E45" s="70">
        <v>2019</v>
      </c>
      <c r="F45" s="70" t="s">
        <v>158</v>
      </c>
      <c r="G45" s="1064" t="s">
        <v>1725</v>
      </c>
      <c r="H45" s="70" t="s">
        <v>1726</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1742</v>
      </c>
      <c r="B46" s="70">
        <v>459</v>
      </c>
      <c r="C46" s="70">
        <v>17</v>
      </c>
      <c r="D46" s="70">
        <v>27</v>
      </c>
      <c r="E46" s="70">
        <v>2020</v>
      </c>
      <c r="F46" s="70" t="s">
        <v>159</v>
      </c>
      <c r="G46" s="1064" t="s">
        <v>1725</v>
      </c>
      <c r="H46" s="70" t="s">
        <v>1726</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1743</v>
      </c>
      <c r="B47" s="70">
        <v>459</v>
      </c>
      <c r="C47" s="70">
        <v>18</v>
      </c>
      <c r="D47" s="70">
        <v>27</v>
      </c>
      <c r="E47" s="70">
        <v>2021</v>
      </c>
      <c r="F47" s="70" t="s">
        <v>160</v>
      </c>
      <c r="G47" s="70" t="s">
        <v>1725</v>
      </c>
      <c r="H47" s="70" t="s">
        <v>1726</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1744</v>
      </c>
      <c r="B48" s="70">
        <v>459</v>
      </c>
      <c r="C48" s="70">
        <v>19</v>
      </c>
      <c r="D48" s="70">
        <v>27</v>
      </c>
      <c r="E48" s="70">
        <v>2022</v>
      </c>
      <c r="F48" s="70" t="s">
        <v>161</v>
      </c>
      <c r="G48" s="70" t="s">
        <v>1725</v>
      </c>
      <c r="H48" s="70" t="s">
        <v>1726</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1745</v>
      </c>
      <c r="B49" s="70">
        <v>459</v>
      </c>
      <c r="C49" s="70">
        <v>20</v>
      </c>
      <c r="D49" s="70">
        <v>27</v>
      </c>
      <c r="E49" s="70">
        <v>2023</v>
      </c>
      <c r="F49" s="70" t="s">
        <v>1539</v>
      </c>
      <c r="G49" s="70" t="s">
        <v>1725</v>
      </c>
      <c r="H49" s="70" t="s">
        <v>1726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1746</v>
      </c>
      <c r="B50" s="70">
        <v>459</v>
      </c>
      <c r="C50" s="70">
        <v>21</v>
      </c>
      <c r="D50" s="70">
        <v>27</v>
      </c>
      <c r="E50" s="70">
        <v>2024</v>
      </c>
      <c r="F50" s="70" t="s">
        <v>1554</v>
      </c>
      <c r="G50" s="70" t="s">
        <v>1725</v>
      </c>
      <c r="H50" s="70" t="s">
        <v>1726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1747</v>
      </c>
      <c r="B51" s="70">
        <v>35</v>
      </c>
      <c r="C51" s="70">
        <v>1</v>
      </c>
      <c r="D51" s="70">
        <v>3</v>
      </c>
      <c r="E51" s="70">
        <v>1990</v>
      </c>
      <c r="F51" s="70" t="s">
        <v>787</v>
      </c>
      <c r="G51" s="70" t="s">
        <v>1748</v>
      </c>
      <c r="H51" s="70" t="s">
        <v>1749</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1750</v>
      </c>
      <c r="B52" s="70">
        <v>36</v>
      </c>
      <c r="C52" s="70">
        <v>2</v>
      </c>
      <c r="D52" s="70">
        <v>3</v>
      </c>
      <c r="E52" s="70">
        <v>2005</v>
      </c>
      <c r="F52" s="70" t="s">
        <v>789</v>
      </c>
      <c r="G52" s="70" t="s">
        <v>1748</v>
      </c>
      <c r="H52" s="70" t="s">
        <v>1749</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1751</v>
      </c>
      <c r="B53" s="70">
        <v>37</v>
      </c>
      <c r="C53" s="70">
        <v>3</v>
      </c>
      <c r="D53" s="70">
        <v>3</v>
      </c>
      <c r="E53" s="70">
        <v>2006</v>
      </c>
      <c r="F53" s="70" t="s">
        <v>790</v>
      </c>
      <c r="G53" s="70" t="s">
        <v>1748</v>
      </c>
      <c r="H53" s="70" t="s">
        <v>1749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1752</v>
      </c>
      <c r="B54" s="70">
        <v>38</v>
      </c>
      <c r="C54" s="70">
        <v>4</v>
      </c>
      <c r="D54" s="70">
        <v>3</v>
      </c>
      <c r="E54" s="70">
        <v>2007</v>
      </c>
      <c r="F54" s="70" t="s">
        <v>791</v>
      </c>
      <c r="G54" s="70" t="s">
        <v>1748</v>
      </c>
      <c r="H54" s="70" t="s">
        <v>1749</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1753</v>
      </c>
      <c r="B55" s="70">
        <v>39</v>
      </c>
      <c r="C55" s="70">
        <v>5</v>
      </c>
      <c r="D55" s="70">
        <v>3</v>
      </c>
      <c r="E55" s="70">
        <v>2008</v>
      </c>
      <c r="F55" s="70" t="s">
        <v>792</v>
      </c>
      <c r="G55" s="70" t="s">
        <v>1748</v>
      </c>
      <c r="H55" s="70" t="s">
        <v>1749</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1754</v>
      </c>
      <c r="B56" s="70">
        <v>40</v>
      </c>
      <c r="C56" s="70">
        <v>6</v>
      </c>
      <c r="D56" s="70">
        <v>3</v>
      </c>
      <c r="E56" s="70">
        <v>2009</v>
      </c>
      <c r="F56" s="70" t="s">
        <v>176</v>
      </c>
      <c r="G56" s="70" t="s">
        <v>1748</v>
      </c>
      <c r="H56" s="70" t="s">
        <v>1749</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1755</v>
      </c>
      <c r="B57" s="70">
        <v>41</v>
      </c>
      <c r="C57" s="70">
        <v>7</v>
      </c>
      <c r="D57" s="70">
        <v>3</v>
      </c>
      <c r="E57" s="70">
        <v>2010</v>
      </c>
      <c r="F57" s="70" t="s">
        <v>177</v>
      </c>
      <c r="G57" s="70" t="s">
        <v>1748</v>
      </c>
      <c r="H57" s="70" t="s">
        <v>1749</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1756</v>
      </c>
      <c r="B58" s="70">
        <v>42</v>
      </c>
      <c r="C58" s="70">
        <v>8</v>
      </c>
      <c r="D58" s="70">
        <v>3</v>
      </c>
      <c r="E58" s="70">
        <v>2011</v>
      </c>
      <c r="F58" s="70" t="s">
        <v>178</v>
      </c>
      <c r="G58" s="70" t="s">
        <v>1748</v>
      </c>
      <c r="H58" s="70" t="s">
        <v>1749</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1757</v>
      </c>
      <c r="B59" s="70">
        <v>43</v>
      </c>
      <c r="C59" s="70">
        <v>9</v>
      </c>
      <c r="D59" s="70">
        <v>3</v>
      </c>
      <c r="E59" s="70">
        <v>2012</v>
      </c>
      <c r="F59" s="70" t="s">
        <v>179</v>
      </c>
      <c r="G59" s="70" t="s">
        <v>1748</v>
      </c>
      <c r="H59" s="70" t="s">
        <v>1749</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1758</v>
      </c>
      <c r="B60" s="70">
        <v>44</v>
      </c>
      <c r="C60" s="70">
        <v>10</v>
      </c>
      <c r="D60" s="70">
        <v>3</v>
      </c>
      <c r="E60" s="70">
        <v>2013</v>
      </c>
      <c r="F60" s="70" t="s">
        <v>180</v>
      </c>
      <c r="G60" s="70" t="s">
        <v>1748</v>
      </c>
      <c r="H60" s="70" t="s">
        <v>1749</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1759</v>
      </c>
      <c r="B61" s="70">
        <v>45</v>
      </c>
      <c r="C61" s="70">
        <v>11</v>
      </c>
      <c r="D61" s="70">
        <v>3</v>
      </c>
      <c r="E61" s="70">
        <v>2014</v>
      </c>
      <c r="F61" s="70" t="s">
        <v>181</v>
      </c>
      <c r="G61" s="70" t="s">
        <v>1748</v>
      </c>
      <c r="H61" s="70" t="s">
        <v>1749</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1760</v>
      </c>
      <c r="B62" s="70">
        <v>46</v>
      </c>
      <c r="C62" s="70">
        <v>12</v>
      </c>
      <c r="D62" s="70">
        <v>3</v>
      </c>
      <c r="E62" s="70">
        <v>2015</v>
      </c>
      <c r="F62" s="70" t="s">
        <v>182</v>
      </c>
      <c r="G62" s="70" t="s">
        <v>1748</v>
      </c>
      <c r="H62" s="70" t="s">
        <v>1749</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1761</v>
      </c>
      <c r="B63" s="70">
        <v>47</v>
      </c>
      <c r="C63" s="70">
        <v>13</v>
      </c>
      <c r="D63" s="70">
        <v>3</v>
      </c>
      <c r="E63" s="70">
        <v>2016</v>
      </c>
      <c r="F63" s="70" t="s">
        <v>155</v>
      </c>
      <c r="G63" s="70" t="s">
        <v>1748</v>
      </c>
      <c r="H63" s="70" t="s">
        <v>1749</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1762</v>
      </c>
      <c r="B64" s="70">
        <v>48</v>
      </c>
      <c r="C64" s="70">
        <v>14</v>
      </c>
      <c r="D64" s="70">
        <v>3</v>
      </c>
      <c r="E64" s="70">
        <v>2017</v>
      </c>
      <c r="F64" s="70" t="s">
        <v>156</v>
      </c>
      <c r="G64" s="1064" t="s">
        <v>1748</v>
      </c>
      <c r="H64" s="70" t="s">
        <v>1749</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1763</v>
      </c>
      <c r="B65" s="70">
        <v>49</v>
      </c>
      <c r="C65" s="70">
        <v>15</v>
      </c>
      <c r="D65" s="70">
        <v>3</v>
      </c>
      <c r="E65" s="70">
        <v>2018</v>
      </c>
      <c r="F65" s="70" t="s">
        <v>183</v>
      </c>
      <c r="G65" s="1064" t="s">
        <v>1748</v>
      </c>
      <c r="H65" s="70" t="s">
        <v>1749</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1764</v>
      </c>
      <c r="B66" s="70">
        <v>50</v>
      </c>
      <c r="C66" s="70">
        <v>16</v>
      </c>
      <c r="D66" s="70">
        <v>3</v>
      </c>
      <c r="E66" s="70">
        <v>2019</v>
      </c>
      <c r="F66" s="70" t="s">
        <v>158</v>
      </c>
      <c r="G66" s="70" t="s">
        <v>1748</v>
      </c>
      <c r="H66" s="70" t="s">
        <v>1749</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1765</v>
      </c>
      <c r="B67" s="70">
        <v>51</v>
      </c>
      <c r="C67" s="70">
        <v>17</v>
      </c>
      <c r="D67" s="70">
        <v>3</v>
      </c>
      <c r="E67" s="70">
        <v>2020</v>
      </c>
      <c r="F67" s="70" t="s">
        <v>159</v>
      </c>
      <c r="G67" s="70" t="s">
        <v>1748</v>
      </c>
      <c r="H67" s="70" t="s">
        <v>1749</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1766</v>
      </c>
      <c r="B68" s="70">
        <v>51</v>
      </c>
      <c r="C68" s="70">
        <v>18</v>
      </c>
      <c r="D68" s="70">
        <v>3</v>
      </c>
      <c r="E68" s="70">
        <v>2021</v>
      </c>
      <c r="F68" s="70" t="s">
        <v>160</v>
      </c>
      <c r="G68" s="70" t="s">
        <v>1748</v>
      </c>
      <c r="H68" s="70" t="s">
        <v>1749</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1767</v>
      </c>
      <c r="B69" s="70">
        <v>51</v>
      </c>
      <c r="C69" s="70">
        <v>19</v>
      </c>
      <c r="D69" s="70">
        <v>3</v>
      </c>
      <c r="E69" s="70">
        <v>2022</v>
      </c>
      <c r="F69" s="70" t="s">
        <v>161</v>
      </c>
      <c r="G69" s="70" t="s">
        <v>1748</v>
      </c>
      <c r="H69" s="70" t="s">
        <v>1749</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1768</v>
      </c>
      <c r="B70" s="70">
        <v>51</v>
      </c>
      <c r="C70" s="70">
        <v>20</v>
      </c>
      <c r="D70" s="70">
        <v>3</v>
      </c>
      <c r="E70" s="70">
        <v>2023</v>
      </c>
      <c r="F70" s="70" t="s">
        <v>1539</v>
      </c>
      <c r="G70" s="70" t="s">
        <v>1748</v>
      </c>
      <c r="H70" s="70" t="s">
        <v>1749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1769</v>
      </c>
      <c r="B71" s="70">
        <v>51</v>
      </c>
      <c r="C71" s="70">
        <v>21</v>
      </c>
      <c r="D71" s="70">
        <v>3</v>
      </c>
      <c r="E71" s="70">
        <v>2024</v>
      </c>
      <c r="F71" s="70" t="s">
        <v>1554</v>
      </c>
      <c r="G71" s="70" t="s">
        <v>1748</v>
      </c>
      <c r="H71" s="70" t="s">
        <v>1749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1770</v>
      </c>
      <c r="B72" s="70">
        <v>171</v>
      </c>
      <c r="C72" s="70">
        <v>1</v>
      </c>
      <c r="D72" s="70">
        <v>11</v>
      </c>
      <c r="E72" s="70">
        <v>1990</v>
      </c>
      <c r="F72" s="70" t="s">
        <v>787</v>
      </c>
      <c r="G72" s="70" t="s">
        <v>1771</v>
      </c>
      <c r="H72" s="70" t="s">
        <v>1772</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1773</v>
      </c>
      <c r="B73" s="70">
        <v>172</v>
      </c>
      <c r="C73" s="70">
        <v>2</v>
      </c>
      <c r="D73" s="70">
        <v>11</v>
      </c>
      <c r="E73" s="70">
        <v>2005</v>
      </c>
      <c r="F73" s="70" t="s">
        <v>789</v>
      </c>
      <c r="G73" s="70" t="s">
        <v>1771</v>
      </c>
      <c r="H73" s="70" t="s">
        <v>1772</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1774</v>
      </c>
      <c r="B74" s="70">
        <v>173</v>
      </c>
      <c r="C74" s="70">
        <v>3</v>
      </c>
      <c r="D74" s="70">
        <v>11</v>
      </c>
      <c r="E74" s="70">
        <v>2006</v>
      </c>
      <c r="F74" s="70" t="s">
        <v>790</v>
      </c>
      <c r="G74" s="70" t="s">
        <v>1771</v>
      </c>
      <c r="H74" s="70" t="s">
        <v>1772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1775</v>
      </c>
      <c r="B75" s="70">
        <v>174</v>
      </c>
      <c r="C75" s="70">
        <v>4</v>
      </c>
      <c r="D75" s="70">
        <v>11</v>
      </c>
      <c r="E75" s="70">
        <v>2007</v>
      </c>
      <c r="F75" s="70" t="s">
        <v>791</v>
      </c>
      <c r="G75" s="70" t="s">
        <v>1771</v>
      </c>
      <c r="H75" s="70" t="s">
        <v>1772</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1776</v>
      </c>
      <c r="B76" s="70">
        <v>175</v>
      </c>
      <c r="C76" s="70">
        <v>5</v>
      </c>
      <c r="D76" s="70">
        <v>11</v>
      </c>
      <c r="E76" s="70">
        <v>2008</v>
      </c>
      <c r="F76" s="70" t="s">
        <v>792</v>
      </c>
      <c r="G76" s="70" t="s">
        <v>1771</v>
      </c>
      <c r="H76" s="70" t="s">
        <v>1772</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1777</v>
      </c>
      <c r="B77" s="70">
        <v>176</v>
      </c>
      <c r="C77" s="70">
        <v>6</v>
      </c>
      <c r="D77" s="70">
        <v>11</v>
      </c>
      <c r="E77" s="70">
        <v>2009</v>
      </c>
      <c r="F77" s="70" t="s">
        <v>176</v>
      </c>
      <c r="G77" s="70" t="s">
        <v>1771</v>
      </c>
      <c r="H77" s="70" t="s">
        <v>1772</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1778</v>
      </c>
      <c r="B78" s="70">
        <v>177</v>
      </c>
      <c r="C78" s="70">
        <v>7</v>
      </c>
      <c r="D78" s="70">
        <v>11</v>
      </c>
      <c r="E78" s="70">
        <v>2010</v>
      </c>
      <c r="F78" s="70" t="s">
        <v>177</v>
      </c>
      <c r="G78" s="70" t="s">
        <v>1771</v>
      </c>
      <c r="H78" s="70" t="s">
        <v>1772</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1779</v>
      </c>
      <c r="B79" s="70">
        <v>178</v>
      </c>
      <c r="C79" s="70">
        <v>8</v>
      </c>
      <c r="D79" s="70">
        <v>11</v>
      </c>
      <c r="E79" s="70">
        <v>2011</v>
      </c>
      <c r="F79" s="70" t="s">
        <v>178</v>
      </c>
      <c r="G79" s="70" t="s">
        <v>1771</v>
      </c>
      <c r="H79" s="70" t="s">
        <v>1772</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1780</v>
      </c>
      <c r="B80" s="70">
        <v>179</v>
      </c>
      <c r="C80" s="70">
        <v>9</v>
      </c>
      <c r="D80" s="70">
        <v>11</v>
      </c>
      <c r="E80" s="70">
        <v>2012</v>
      </c>
      <c r="F80" s="70" t="s">
        <v>179</v>
      </c>
      <c r="G80" s="70" t="s">
        <v>1771</v>
      </c>
      <c r="H80" s="70" t="s">
        <v>1772</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1781</v>
      </c>
      <c r="B81" s="70">
        <v>180</v>
      </c>
      <c r="C81" s="70">
        <v>10</v>
      </c>
      <c r="D81" s="70">
        <v>11</v>
      </c>
      <c r="E81" s="70">
        <v>2013</v>
      </c>
      <c r="F81" s="70" t="s">
        <v>180</v>
      </c>
      <c r="G81" s="70" t="s">
        <v>1771</v>
      </c>
      <c r="H81" s="70" t="s">
        <v>1772</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1782</v>
      </c>
      <c r="B82" s="70">
        <v>181</v>
      </c>
      <c r="C82" s="70">
        <v>11</v>
      </c>
      <c r="D82" s="70">
        <v>11</v>
      </c>
      <c r="E82" s="70">
        <v>2014</v>
      </c>
      <c r="F82" s="70" t="s">
        <v>181</v>
      </c>
      <c r="G82" s="70" t="s">
        <v>1771</v>
      </c>
      <c r="H82" s="70" t="s">
        <v>1772</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1783</v>
      </c>
      <c r="B83" s="70">
        <v>182</v>
      </c>
      <c r="C83" s="70">
        <v>12</v>
      </c>
      <c r="D83" s="70">
        <v>11</v>
      </c>
      <c r="E83" s="70">
        <v>2015</v>
      </c>
      <c r="F83" s="70" t="s">
        <v>182</v>
      </c>
      <c r="G83" s="1064" t="s">
        <v>1771</v>
      </c>
      <c r="H83" s="70" t="s">
        <v>1772</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1784</v>
      </c>
      <c r="B84" s="70">
        <v>183</v>
      </c>
      <c r="C84" s="70">
        <v>13</v>
      </c>
      <c r="D84" s="70">
        <v>11</v>
      </c>
      <c r="E84" s="70">
        <v>2016</v>
      </c>
      <c r="F84" s="70" t="s">
        <v>155</v>
      </c>
      <c r="G84" s="1064" t="s">
        <v>1771</v>
      </c>
      <c r="H84" s="70" t="s">
        <v>1772</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1785</v>
      </c>
      <c r="B85" s="70">
        <v>184</v>
      </c>
      <c r="C85" s="70">
        <v>14</v>
      </c>
      <c r="D85" s="70">
        <v>11</v>
      </c>
      <c r="E85" s="70">
        <v>2017</v>
      </c>
      <c r="F85" s="70" t="s">
        <v>156</v>
      </c>
      <c r="G85" s="70" t="s">
        <v>1771</v>
      </c>
      <c r="H85" s="70" t="s">
        <v>1772</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1786</v>
      </c>
      <c r="B86" s="70">
        <v>185</v>
      </c>
      <c r="C86" s="70">
        <v>15</v>
      </c>
      <c r="D86" s="70">
        <v>11</v>
      </c>
      <c r="E86" s="70">
        <v>2018</v>
      </c>
      <c r="F86" s="70" t="s">
        <v>183</v>
      </c>
      <c r="G86" s="70" t="s">
        <v>1771</v>
      </c>
      <c r="H86" s="70" t="s">
        <v>1772</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1787</v>
      </c>
      <c r="B87" s="70">
        <v>186</v>
      </c>
      <c r="C87" s="70">
        <v>16</v>
      </c>
      <c r="D87" s="70">
        <v>11</v>
      </c>
      <c r="E87" s="70">
        <v>2019</v>
      </c>
      <c r="F87" s="70" t="s">
        <v>158</v>
      </c>
      <c r="G87" s="70" t="s">
        <v>1771</v>
      </c>
      <c r="H87" s="70" t="s">
        <v>1772</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1788</v>
      </c>
      <c r="B88" s="70">
        <v>187</v>
      </c>
      <c r="C88" s="70">
        <v>17</v>
      </c>
      <c r="D88" s="70">
        <v>11</v>
      </c>
      <c r="E88" s="70">
        <v>2020</v>
      </c>
      <c r="F88" s="70" t="s">
        <v>159</v>
      </c>
      <c r="G88" s="70" t="s">
        <v>1771</v>
      </c>
      <c r="H88" s="70" t="s">
        <v>1772</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1789</v>
      </c>
      <c r="B89" s="70">
        <v>187</v>
      </c>
      <c r="C89" s="70">
        <v>18</v>
      </c>
      <c r="D89" s="70">
        <v>11</v>
      </c>
      <c r="E89" s="70">
        <v>2021</v>
      </c>
      <c r="F89" s="70" t="s">
        <v>160</v>
      </c>
      <c r="G89" s="70" t="s">
        <v>1771</v>
      </c>
      <c r="H89" s="70" t="s">
        <v>1772</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1790</v>
      </c>
      <c r="B90" s="70">
        <v>187</v>
      </c>
      <c r="C90" s="70">
        <v>19</v>
      </c>
      <c r="D90" s="70">
        <v>11</v>
      </c>
      <c r="E90" s="70">
        <v>2022</v>
      </c>
      <c r="F90" s="70" t="s">
        <v>161</v>
      </c>
      <c r="G90" s="70" t="s">
        <v>1771</v>
      </c>
      <c r="H90" s="70" t="s">
        <v>1772</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1791</v>
      </c>
      <c r="B91" s="70">
        <v>187</v>
      </c>
      <c r="C91" s="70">
        <v>20</v>
      </c>
      <c r="D91" s="70">
        <v>11</v>
      </c>
      <c r="E91" s="70">
        <v>2023</v>
      </c>
      <c r="F91" s="70" t="s">
        <v>1539</v>
      </c>
      <c r="G91" s="70" t="s">
        <v>1771</v>
      </c>
      <c r="H91" s="70" t="s">
        <v>1772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1792</v>
      </c>
      <c r="B92" s="70">
        <v>187</v>
      </c>
      <c r="C92" s="70">
        <v>21</v>
      </c>
      <c r="D92" s="70">
        <v>11</v>
      </c>
      <c r="E92" s="70">
        <v>2024</v>
      </c>
      <c r="F92" s="70" t="s">
        <v>1554</v>
      </c>
      <c r="G92" s="70" t="s">
        <v>1771</v>
      </c>
      <c r="H92" s="70" t="s">
        <v>1772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1793</v>
      </c>
      <c r="B93" s="70">
        <v>477</v>
      </c>
      <c r="C93" s="70">
        <v>1</v>
      </c>
      <c r="D93" s="70">
        <v>29</v>
      </c>
      <c r="E93" s="70">
        <v>1990</v>
      </c>
      <c r="F93" s="70" t="s">
        <v>787</v>
      </c>
      <c r="G93" s="70" t="s">
        <v>1794</v>
      </c>
      <c r="H93" s="70" t="s">
        <v>1795</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1796</v>
      </c>
      <c r="B94" s="70">
        <v>478</v>
      </c>
      <c r="C94" s="70">
        <v>2</v>
      </c>
      <c r="D94" s="70">
        <v>29</v>
      </c>
      <c r="E94" s="70">
        <v>2005</v>
      </c>
      <c r="F94" s="70" t="s">
        <v>789</v>
      </c>
      <c r="G94" s="70" t="s">
        <v>1794</v>
      </c>
      <c r="H94" s="70" t="s">
        <v>1795</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1797</v>
      </c>
      <c r="B95" s="70">
        <v>479</v>
      </c>
      <c r="C95" s="70">
        <v>3</v>
      </c>
      <c r="D95" s="70">
        <v>29</v>
      </c>
      <c r="E95" s="70">
        <v>2006</v>
      </c>
      <c r="F95" s="70" t="s">
        <v>790</v>
      </c>
      <c r="G95" s="70" t="s">
        <v>1794</v>
      </c>
      <c r="H95" s="70" t="s">
        <v>1795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1798</v>
      </c>
      <c r="B96" s="70">
        <v>480</v>
      </c>
      <c r="C96" s="70">
        <v>4</v>
      </c>
      <c r="D96" s="70">
        <v>29</v>
      </c>
      <c r="E96" s="70">
        <v>2007</v>
      </c>
      <c r="F96" s="70" t="s">
        <v>791</v>
      </c>
      <c r="G96" s="70" t="s">
        <v>1794</v>
      </c>
      <c r="H96" s="70" t="s">
        <v>1795</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1799</v>
      </c>
      <c r="B97" s="70">
        <v>481</v>
      </c>
      <c r="C97" s="70">
        <v>5</v>
      </c>
      <c r="D97" s="70">
        <v>29</v>
      </c>
      <c r="E97" s="70">
        <v>2008</v>
      </c>
      <c r="F97" s="70" t="s">
        <v>792</v>
      </c>
      <c r="G97" s="70" t="s">
        <v>1794</v>
      </c>
      <c r="H97" s="70" t="s">
        <v>1795</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1800</v>
      </c>
      <c r="B98" s="70">
        <v>482</v>
      </c>
      <c r="C98" s="70">
        <v>6</v>
      </c>
      <c r="D98" s="70">
        <v>29</v>
      </c>
      <c r="E98" s="70">
        <v>2009</v>
      </c>
      <c r="F98" s="70" t="s">
        <v>176</v>
      </c>
      <c r="G98" s="70" t="s">
        <v>1794</v>
      </c>
      <c r="H98" s="70" t="s">
        <v>1795</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1801</v>
      </c>
      <c r="B99" s="70">
        <v>483</v>
      </c>
      <c r="C99" s="70">
        <v>7</v>
      </c>
      <c r="D99" s="70">
        <v>29</v>
      </c>
      <c r="E99" s="70">
        <v>2010</v>
      </c>
      <c r="F99" s="70" t="s">
        <v>177</v>
      </c>
      <c r="G99" s="70" t="s">
        <v>1794</v>
      </c>
      <c r="H99" s="70" t="s">
        <v>1795</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1802</v>
      </c>
      <c r="B100" s="70">
        <v>484</v>
      </c>
      <c r="C100" s="70">
        <v>8</v>
      </c>
      <c r="D100" s="70">
        <v>29</v>
      </c>
      <c r="E100" s="70">
        <v>2011</v>
      </c>
      <c r="F100" s="70" t="s">
        <v>178</v>
      </c>
      <c r="G100" s="70" t="s">
        <v>1794</v>
      </c>
      <c r="H100" s="70" t="s">
        <v>1795</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1803</v>
      </c>
      <c r="B101" s="70">
        <v>485</v>
      </c>
      <c r="C101" s="70">
        <v>9</v>
      </c>
      <c r="D101" s="70">
        <v>29</v>
      </c>
      <c r="E101" s="70">
        <v>2012</v>
      </c>
      <c r="F101" s="70" t="s">
        <v>179</v>
      </c>
      <c r="G101" s="70" t="s">
        <v>1794</v>
      </c>
      <c r="H101" s="70" t="s">
        <v>1795</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1804</v>
      </c>
      <c r="B102" s="70">
        <v>486</v>
      </c>
      <c r="C102" s="70">
        <v>10</v>
      </c>
      <c r="D102" s="70">
        <v>29</v>
      </c>
      <c r="E102" s="70">
        <v>2013</v>
      </c>
      <c r="F102" s="70" t="s">
        <v>180</v>
      </c>
      <c r="G102" s="1064" t="s">
        <v>1794</v>
      </c>
      <c r="H102" s="70" t="s">
        <v>1795</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1805</v>
      </c>
      <c r="B103" s="70">
        <v>487</v>
      </c>
      <c r="C103" s="70">
        <v>11</v>
      </c>
      <c r="D103" s="70">
        <v>29</v>
      </c>
      <c r="E103" s="70">
        <v>2014</v>
      </c>
      <c r="F103" s="70" t="s">
        <v>181</v>
      </c>
      <c r="G103" s="1064" t="s">
        <v>1794</v>
      </c>
      <c r="H103" s="70" t="s">
        <v>1795</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1806</v>
      </c>
      <c r="B104" s="70">
        <v>488</v>
      </c>
      <c r="C104" s="70">
        <v>12</v>
      </c>
      <c r="D104" s="70">
        <v>29</v>
      </c>
      <c r="E104" s="70">
        <v>2015</v>
      </c>
      <c r="F104" s="70" t="s">
        <v>182</v>
      </c>
      <c r="G104" s="70" t="s">
        <v>1794</v>
      </c>
      <c r="H104" s="70" t="s">
        <v>1795</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1807</v>
      </c>
      <c r="B105" s="70">
        <v>489</v>
      </c>
      <c r="C105" s="70">
        <v>13</v>
      </c>
      <c r="D105" s="70">
        <v>29</v>
      </c>
      <c r="E105" s="70">
        <v>2016</v>
      </c>
      <c r="F105" s="70" t="s">
        <v>155</v>
      </c>
      <c r="G105" s="70" t="s">
        <v>1794</v>
      </c>
      <c r="H105" s="70" t="s">
        <v>1795</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1808</v>
      </c>
      <c r="B106" s="70">
        <v>490</v>
      </c>
      <c r="C106" s="70">
        <v>14</v>
      </c>
      <c r="D106" s="70">
        <v>29</v>
      </c>
      <c r="E106" s="70">
        <v>2017</v>
      </c>
      <c r="F106" s="70" t="s">
        <v>156</v>
      </c>
      <c r="G106" s="70" t="s">
        <v>1794</v>
      </c>
      <c r="H106" s="70" t="s">
        <v>1795</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1809</v>
      </c>
      <c r="B107" s="70">
        <v>491</v>
      </c>
      <c r="C107" s="70">
        <v>15</v>
      </c>
      <c r="D107" s="70">
        <v>29</v>
      </c>
      <c r="E107" s="70">
        <v>2018</v>
      </c>
      <c r="F107" s="70" t="s">
        <v>183</v>
      </c>
      <c r="G107" s="70" t="s">
        <v>1794</v>
      </c>
      <c r="H107" s="70" t="s">
        <v>1795</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1810</v>
      </c>
      <c r="B108" s="70">
        <v>492</v>
      </c>
      <c r="C108" s="70">
        <v>16</v>
      </c>
      <c r="D108" s="70">
        <v>29</v>
      </c>
      <c r="E108" s="70">
        <v>2019</v>
      </c>
      <c r="F108" s="70" t="s">
        <v>158</v>
      </c>
      <c r="G108" s="70" t="s">
        <v>1794</v>
      </c>
      <c r="H108" s="70" t="s">
        <v>1795</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1811</v>
      </c>
      <c r="B109" s="70">
        <v>493</v>
      </c>
      <c r="C109" s="70">
        <v>17</v>
      </c>
      <c r="D109" s="70">
        <v>29</v>
      </c>
      <c r="E109" s="70">
        <v>2020</v>
      </c>
      <c r="F109" s="70" t="s">
        <v>159</v>
      </c>
      <c r="G109" s="70" t="s">
        <v>1794</v>
      </c>
      <c r="H109" s="70" t="s">
        <v>1795</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1812</v>
      </c>
      <c r="B110" s="70">
        <v>493</v>
      </c>
      <c r="C110" s="70">
        <v>18</v>
      </c>
      <c r="D110" s="70">
        <v>29</v>
      </c>
      <c r="E110" s="70">
        <v>2021</v>
      </c>
      <c r="F110" s="70" t="s">
        <v>160</v>
      </c>
      <c r="G110" s="70" t="s">
        <v>1794</v>
      </c>
      <c r="H110" s="70" t="s">
        <v>1795</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1813</v>
      </c>
      <c r="B111" s="70">
        <v>493</v>
      </c>
      <c r="C111" s="70">
        <v>19</v>
      </c>
      <c r="D111" s="70">
        <v>29</v>
      </c>
      <c r="E111" s="70">
        <v>2022</v>
      </c>
      <c r="F111" s="70" t="s">
        <v>161</v>
      </c>
      <c r="G111" s="70" t="s">
        <v>1794</v>
      </c>
      <c r="H111" s="70" t="s">
        <v>1795</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1814</v>
      </c>
      <c r="B112" s="70">
        <v>493</v>
      </c>
      <c r="C112" s="70">
        <v>20</v>
      </c>
      <c r="D112" s="70">
        <v>29</v>
      </c>
      <c r="E112" s="70">
        <v>2023</v>
      </c>
      <c r="F112" s="70" t="s">
        <v>1539</v>
      </c>
      <c r="G112" s="70" t="s">
        <v>1794</v>
      </c>
      <c r="H112" s="70" t="s">
        <v>1795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1815</v>
      </c>
      <c r="B113" s="70">
        <v>493</v>
      </c>
      <c r="C113" s="70">
        <v>21</v>
      </c>
      <c r="D113" s="70">
        <v>29</v>
      </c>
      <c r="E113" s="70">
        <v>2024</v>
      </c>
      <c r="F113" s="70" t="s">
        <v>1554</v>
      </c>
      <c r="G113" s="70" t="s">
        <v>1794</v>
      </c>
      <c r="H113" s="70" t="s">
        <v>1795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1816</v>
      </c>
      <c r="B114" s="70">
        <v>392</v>
      </c>
      <c r="C114" s="70">
        <v>1</v>
      </c>
      <c r="D114" s="70">
        <v>24</v>
      </c>
      <c r="E114" s="70">
        <v>1990</v>
      </c>
      <c r="F114" s="70" t="s">
        <v>787</v>
      </c>
      <c r="G114" s="70" t="s">
        <v>1817</v>
      </c>
      <c r="H114" s="70" t="s">
        <v>1818</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1819</v>
      </c>
      <c r="B115" s="70">
        <v>393</v>
      </c>
      <c r="C115" s="70">
        <v>2</v>
      </c>
      <c r="D115" s="70">
        <v>24</v>
      </c>
      <c r="E115" s="70">
        <v>2005</v>
      </c>
      <c r="F115" s="70" t="s">
        <v>789</v>
      </c>
      <c r="G115" s="70" t="s">
        <v>1817</v>
      </c>
      <c r="H115" s="70" t="s">
        <v>1818</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1820</v>
      </c>
      <c r="B116" s="70">
        <v>394</v>
      </c>
      <c r="C116" s="70">
        <v>3</v>
      </c>
      <c r="D116" s="70">
        <v>24</v>
      </c>
      <c r="E116" s="70">
        <v>2006</v>
      </c>
      <c r="F116" s="70" t="s">
        <v>790</v>
      </c>
      <c r="G116" s="70" t="s">
        <v>1817</v>
      </c>
      <c r="H116" s="70" t="s">
        <v>1818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1821</v>
      </c>
      <c r="B117" s="70">
        <v>395</v>
      </c>
      <c r="C117" s="70">
        <v>4</v>
      </c>
      <c r="D117" s="70">
        <v>24</v>
      </c>
      <c r="E117" s="70">
        <v>2007</v>
      </c>
      <c r="F117" s="70" t="s">
        <v>791</v>
      </c>
      <c r="G117" s="70" t="s">
        <v>1817</v>
      </c>
      <c r="H117" s="70" t="s">
        <v>1818</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1822</v>
      </c>
      <c r="B118" s="70">
        <v>396</v>
      </c>
      <c r="C118" s="70">
        <v>5</v>
      </c>
      <c r="D118" s="70">
        <v>24</v>
      </c>
      <c r="E118" s="70">
        <v>2008</v>
      </c>
      <c r="F118" s="70" t="s">
        <v>792</v>
      </c>
      <c r="G118" s="70" t="s">
        <v>1817</v>
      </c>
      <c r="H118" s="70" t="s">
        <v>1818</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1823</v>
      </c>
      <c r="B119" s="70">
        <v>397</v>
      </c>
      <c r="C119" s="70">
        <v>6</v>
      </c>
      <c r="D119" s="70">
        <v>24</v>
      </c>
      <c r="E119" s="70">
        <v>2009</v>
      </c>
      <c r="F119" s="70" t="s">
        <v>176</v>
      </c>
      <c r="G119" s="70" t="s">
        <v>1817</v>
      </c>
      <c r="H119" s="70" t="s">
        <v>1818</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1824</v>
      </c>
      <c r="B120" s="70">
        <v>398</v>
      </c>
      <c r="C120" s="70">
        <v>7</v>
      </c>
      <c r="D120" s="70">
        <v>24</v>
      </c>
      <c r="E120" s="70">
        <v>2010</v>
      </c>
      <c r="F120" s="70" t="s">
        <v>177</v>
      </c>
      <c r="G120" s="70" t="s">
        <v>1817</v>
      </c>
      <c r="H120" s="70" t="s">
        <v>1818</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1825</v>
      </c>
      <c r="B121" s="70">
        <v>399</v>
      </c>
      <c r="C121" s="70">
        <v>8</v>
      </c>
      <c r="D121" s="70">
        <v>24</v>
      </c>
      <c r="E121" s="70">
        <v>2011</v>
      </c>
      <c r="F121" s="70" t="s">
        <v>178</v>
      </c>
      <c r="G121" s="1064" t="s">
        <v>1817</v>
      </c>
      <c r="H121" s="70" t="s">
        <v>1818</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1826</v>
      </c>
      <c r="B122" s="70">
        <v>400</v>
      </c>
      <c r="C122" s="70">
        <v>9</v>
      </c>
      <c r="D122" s="70">
        <v>24</v>
      </c>
      <c r="E122" s="70">
        <v>2012</v>
      </c>
      <c r="F122" s="70" t="s">
        <v>179</v>
      </c>
      <c r="G122" s="1064" t="s">
        <v>1817</v>
      </c>
      <c r="H122" s="70" t="s">
        <v>1818</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1827</v>
      </c>
      <c r="B123" s="70">
        <v>401</v>
      </c>
      <c r="C123" s="70">
        <v>10</v>
      </c>
      <c r="D123" s="70">
        <v>24</v>
      </c>
      <c r="E123" s="70">
        <v>2013</v>
      </c>
      <c r="F123" s="70" t="s">
        <v>180</v>
      </c>
      <c r="G123" s="70" t="s">
        <v>1817</v>
      </c>
      <c r="H123" s="70" t="s">
        <v>1818</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1828</v>
      </c>
      <c r="B124" s="70">
        <v>402</v>
      </c>
      <c r="C124" s="70">
        <v>11</v>
      </c>
      <c r="D124" s="70">
        <v>24</v>
      </c>
      <c r="E124" s="70">
        <v>2014</v>
      </c>
      <c r="F124" s="70" t="s">
        <v>181</v>
      </c>
      <c r="G124" s="70" t="s">
        <v>1817</v>
      </c>
      <c r="H124" s="70" t="s">
        <v>1818</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1829</v>
      </c>
      <c r="B125" s="70">
        <v>403</v>
      </c>
      <c r="C125" s="70">
        <v>12</v>
      </c>
      <c r="D125" s="70">
        <v>24</v>
      </c>
      <c r="E125" s="70">
        <v>2015</v>
      </c>
      <c r="F125" s="70" t="s">
        <v>182</v>
      </c>
      <c r="G125" s="70" t="s">
        <v>1817</v>
      </c>
      <c r="H125" s="70" t="s">
        <v>1818</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1830</v>
      </c>
      <c r="B126" s="70">
        <v>404</v>
      </c>
      <c r="C126" s="70">
        <v>13</v>
      </c>
      <c r="D126" s="70">
        <v>24</v>
      </c>
      <c r="E126" s="70">
        <v>2016</v>
      </c>
      <c r="F126" s="70" t="s">
        <v>155</v>
      </c>
      <c r="G126" s="70" t="s">
        <v>1817</v>
      </c>
      <c r="H126" s="70" t="s">
        <v>1818</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1831</v>
      </c>
      <c r="B127" s="70">
        <v>405</v>
      </c>
      <c r="C127" s="70">
        <v>14</v>
      </c>
      <c r="D127" s="70">
        <v>24</v>
      </c>
      <c r="E127" s="70">
        <v>2017</v>
      </c>
      <c r="F127" s="70" t="s">
        <v>156</v>
      </c>
      <c r="G127" s="70" t="s">
        <v>1817</v>
      </c>
      <c r="H127" s="70" t="s">
        <v>1818</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1832</v>
      </c>
      <c r="B128" s="70">
        <v>406</v>
      </c>
      <c r="C128" s="70">
        <v>15</v>
      </c>
      <c r="D128" s="70">
        <v>24</v>
      </c>
      <c r="E128" s="70">
        <v>2018</v>
      </c>
      <c r="F128" s="70" t="s">
        <v>183</v>
      </c>
      <c r="G128" s="70" t="s">
        <v>1817</v>
      </c>
      <c r="H128" s="70" t="s">
        <v>1818</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1833</v>
      </c>
      <c r="B129" s="70">
        <v>407</v>
      </c>
      <c r="C129" s="70">
        <v>16</v>
      </c>
      <c r="D129" s="70">
        <v>24</v>
      </c>
      <c r="E129" s="70">
        <v>2019</v>
      </c>
      <c r="F129" s="70" t="s">
        <v>158</v>
      </c>
      <c r="G129" s="70" t="s">
        <v>1817</v>
      </c>
      <c r="H129" s="70" t="s">
        <v>1818</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1834</v>
      </c>
      <c r="B130" s="70">
        <v>408</v>
      </c>
      <c r="C130" s="70">
        <v>17</v>
      </c>
      <c r="D130" s="70">
        <v>24</v>
      </c>
      <c r="E130" s="70">
        <v>2020</v>
      </c>
      <c r="F130" s="70" t="s">
        <v>159</v>
      </c>
      <c r="G130" s="70" t="s">
        <v>1817</v>
      </c>
      <c r="H130" s="70" t="s">
        <v>1818</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1835</v>
      </c>
      <c r="B131" s="70">
        <v>408</v>
      </c>
      <c r="C131" s="70">
        <v>18</v>
      </c>
      <c r="D131" s="70">
        <v>24</v>
      </c>
      <c r="E131" s="70">
        <v>2021</v>
      </c>
      <c r="F131" s="70" t="s">
        <v>160</v>
      </c>
      <c r="G131" s="70" t="s">
        <v>1817</v>
      </c>
      <c r="H131" s="70" t="s">
        <v>1818</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1836</v>
      </c>
      <c r="B132" s="70">
        <v>408</v>
      </c>
      <c r="C132" s="70">
        <v>19</v>
      </c>
      <c r="D132" s="70">
        <v>24</v>
      </c>
      <c r="E132" s="70">
        <v>2022</v>
      </c>
      <c r="F132" s="70" t="s">
        <v>161</v>
      </c>
      <c r="G132" s="70" t="s">
        <v>1817</v>
      </c>
      <c r="H132" s="70" t="s">
        <v>1818</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1837</v>
      </c>
      <c r="B133" s="70">
        <v>408</v>
      </c>
      <c r="C133" s="70">
        <v>20</v>
      </c>
      <c r="D133" s="70">
        <v>24</v>
      </c>
      <c r="E133" s="70">
        <v>2023</v>
      </c>
      <c r="F133" s="70" t="s">
        <v>1539</v>
      </c>
      <c r="G133" s="70" t="s">
        <v>1817</v>
      </c>
      <c r="H133" s="70" t="s">
        <v>1818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1838</v>
      </c>
      <c r="B134" s="70">
        <v>408</v>
      </c>
      <c r="C134" s="70">
        <v>21</v>
      </c>
      <c r="D134" s="70">
        <v>24</v>
      </c>
      <c r="E134" s="70">
        <v>2024</v>
      </c>
      <c r="F134" s="70" t="s">
        <v>1554</v>
      </c>
      <c r="G134" s="70" t="s">
        <v>1817</v>
      </c>
      <c r="H134" s="70" t="s">
        <v>1818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1839</v>
      </c>
      <c r="B135" s="70">
        <v>256</v>
      </c>
      <c r="C135" s="70">
        <v>1</v>
      </c>
      <c r="D135" s="70">
        <v>16</v>
      </c>
      <c r="E135" s="70">
        <v>1990</v>
      </c>
      <c r="F135" s="70" t="s">
        <v>787</v>
      </c>
      <c r="G135" s="70" t="s">
        <v>1840</v>
      </c>
      <c r="H135" s="70" t="s">
        <v>1841</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1842</v>
      </c>
      <c r="B136" s="70">
        <v>257</v>
      </c>
      <c r="C136" s="70">
        <v>2</v>
      </c>
      <c r="D136" s="70">
        <v>16</v>
      </c>
      <c r="E136" s="70">
        <v>2005</v>
      </c>
      <c r="F136" s="70" t="s">
        <v>789</v>
      </c>
      <c r="G136" s="70" t="s">
        <v>1840</v>
      </c>
      <c r="H136" s="70" t="s">
        <v>1841</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1843</v>
      </c>
      <c r="B137" s="70">
        <v>258</v>
      </c>
      <c r="C137" s="70">
        <v>3</v>
      </c>
      <c r="D137" s="70">
        <v>16</v>
      </c>
      <c r="E137" s="70">
        <v>2006</v>
      </c>
      <c r="F137" s="70" t="s">
        <v>790</v>
      </c>
      <c r="G137" s="70" t="s">
        <v>1840</v>
      </c>
      <c r="H137" s="70" t="s">
        <v>1841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1844</v>
      </c>
      <c r="B138" s="70">
        <v>259</v>
      </c>
      <c r="C138" s="70">
        <v>4</v>
      </c>
      <c r="D138" s="70">
        <v>16</v>
      </c>
      <c r="E138" s="70">
        <v>2007</v>
      </c>
      <c r="F138" s="70" t="s">
        <v>791</v>
      </c>
      <c r="G138" s="70" t="s">
        <v>1840</v>
      </c>
      <c r="H138" s="70" t="s">
        <v>1841</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1845</v>
      </c>
      <c r="B139" s="70">
        <v>260</v>
      </c>
      <c r="C139" s="70">
        <v>5</v>
      </c>
      <c r="D139" s="70">
        <v>16</v>
      </c>
      <c r="E139" s="70">
        <v>2008</v>
      </c>
      <c r="F139" s="70" t="s">
        <v>792</v>
      </c>
      <c r="G139" s="70" t="s">
        <v>1840</v>
      </c>
      <c r="H139" s="70" t="s">
        <v>1841</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1846</v>
      </c>
      <c r="B140" s="70">
        <v>261</v>
      </c>
      <c r="C140" s="70">
        <v>6</v>
      </c>
      <c r="D140" s="70">
        <v>16</v>
      </c>
      <c r="E140" s="70">
        <v>2009</v>
      </c>
      <c r="F140" s="70" t="s">
        <v>176</v>
      </c>
      <c r="G140" s="1064" t="s">
        <v>1840</v>
      </c>
      <c r="H140" s="70" t="s">
        <v>1841</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1847</v>
      </c>
      <c r="B141" s="70">
        <v>262</v>
      </c>
      <c r="C141" s="70">
        <v>7</v>
      </c>
      <c r="D141" s="70">
        <v>16</v>
      </c>
      <c r="E141" s="70">
        <v>2010</v>
      </c>
      <c r="F141" s="70" t="s">
        <v>177</v>
      </c>
      <c r="G141" s="1064" t="s">
        <v>1840</v>
      </c>
      <c r="H141" s="70" t="s">
        <v>1841</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1848</v>
      </c>
      <c r="B142" s="70">
        <v>263</v>
      </c>
      <c r="C142" s="70">
        <v>8</v>
      </c>
      <c r="D142" s="70">
        <v>16</v>
      </c>
      <c r="E142" s="70">
        <v>2011</v>
      </c>
      <c r="F142" s="70" t="s">
        <v>178</v>
      </c>
      <c r="G142" s="70" t="s">
        <v>1840</v>
      </c>
      <c r="H142" s="70" t="s">
        <v>1841</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1849</v>
      </c>
      <c r="B143" s="70">
        <v>264</v>
      </c>
      <c r="C143" s="70">
        <v>9</v>
      </c>
      <c r="D143" s="70">
        <v>16</v>
      </c>
      <c r="E143" s="70">
        <v>2012</v>
      </c>
      <c r="F143" s="70" t="s">
        <v>179</v>
      </c>
      <c r="G143" s="70" t="s">
        <v>1840</v>
      </c>
      <c r="H143" s="70" t="s">
        <v>1841</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1850</v>
      </c>
      <c r="B144" s="70">
        <v>265</v>
      </c>
      <c r="C144" s="70">
        <v>10</v>
      </c>
      <c r="D144" s="70">
        <v>16</v>
      </c>
      <c r="E144" s="70">
        <v>2013</v>
      </c>
      <c r="F144" s="70" t="s">
        <v>180</v>
      </c>
      <c r="G144" s="70" t="s">
        <v>1840</v>
      </c>
      <c r="H144" s="70" t="s">
        <v>1841</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1851</v>
      </c>
      <c r="B145" s="70">
        <v>266</v>
      </c>
      <c r="C145" s="70">
        <v>11</v>
      </c>
      <c r="D145" s="70">
        <v>16</v>
      </c>
      <c r="E145" s="70">
        <v>2014</v>
      </c>
      <c r="F145" s="70" t="s">
        <v>181</v>
      </c>
      <c r="G145" s="70" t="s">
        <v>1840</v>
      </c>
      <c r="H145" s="70" t="s">
        <v>1841</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1852</v>
      </c>
      <c r="B146" s="70">
        <v>267</v>
      </c>
      <c r="C146" s="70">
        <v>12</v>
      </c>
      <c r="D146" s="70">
        <v>16</v>
      </c>
      <c r="E146" s="70">
        <v>2015</v>
      </c>
      <c r="F146" s="70" t="s">
        <v>182</v>
      </c>
      <c r="G146" s="70" t="s">
        <v>1840</v>
      </c>
      <c r="H146" s="70" t="s">
        <v>1841</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1853</v>
      </c>
      <c r="B147" s="70">
        <v>268</v>
      </c>
      <c r="C147" s="70">
        <v>13</v>
      </c>
      <c r="D147" s="70">
        <v>16</v>
      </c>
      <c r="E147" s="70">
        <v>2016</v>
      </c>
      <c r="F147" s="70" t="s">
        <v>155</v>
      </c>
      <c r="G147" s="70" t="s">
        <v>1840</v>
      </c>
      <c r="H147" s="70" t="s">
        <v>1841</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1854</v>
      </c>
      <c r="B148" s="70">
        <v>269</v>
      </c>
      <c r="C148" s="70">
        <v>14</v>
      </c>
      <c r="D148" s="70">
        <v>16</v>
      </c>
      <c r="E148" s="70">
        <v>2017</v>
      </c>
      <c r="F148" s="70" t="s">
        <v>156</v>
      </c>
      <c r="G148" s="70" t="s">
        <v>1840</v>
      </c>
      <c r="H148" s="70" t="s">
        <v>1841</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1855</v>
      </c>
      <c r="B149" s="70">
        <v>270</v>
      </c>
      <c r="C149" s="70">
        <v>15</v>
      </c>
      <c r="D149" s="70">
        <v>16</v>
      </c>
      <c r="E149" s="70">
        <v>2018</v>
      </c>
      <c r="F149" s="70" t="s">
        <v>183</v>
      </c>
      <c r="G149" s="70" t="s">
        <v>1840</v>
      </c>
      <c r="H149" s="70" t="s">
        <v>1841</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1856</v>
      </c>
      <c r="B150" s="70">
        <v>271</v>
      </c>
      <c r="C150" s="70">
        <v>16</v>
      </c>
      <c r="D150" s="70">
        <v>16</v>
      </c>
      <c r="E150" s="70">
        <v>2019</v>
      </c>
      <c r="F150" s="70" t="s">
        <v>158</v>
      </c>
      <c r="G150" s="70" t="s">
        <v>1840</v>
      </c>
      <c r="H150" s="70" t="s">
        <v>1841</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1857</v>
      </c>
      <c r="B151" s="70">
        <v>272</v>
      </c>
      <c r="C151" s="70">
        <v>17</v>
      </c>
      <c r="D151" s="70">
        <v>16</v>
      </c>
      <c r="E151" s="70">
        <v>2020</v>
      </c>
      <c r="F151" s="70" t="s">
        <v>159</v>
      </c>
      <c r="G151" s="70" t="s">
        <v>1840</v>
      </c>
      <c r="H151" s="70" t="s">
        <v>1841</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1858</v>
      </c>
      <c r="B152" s="70">
        <v>272</v>
      </c>
      <c r="C152" s="70">
        <v>18</v>
      </c>
      <c r="D152" s="70">
        <v>16</v>
      </c>
      <c r="E152" s="70">
        <v>2021</v>
      </c>
      <c r="F152" s="70" t="s">
        <v>160</v>
      </c>
      <c r="G152" s="70" t="s">
        <v>1840</v>
      </c>
      <c r="H152" s="70" t="s">
        <v>1841</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1859</v>
      </c>
      <c r="B153" s="70">
        <v>272</v>
      </c>
      <c r="C153" s="70">
        <v>19</v>
      </c>
      <c r="D153" s="70">
        <v>16</v>
      </c>
      <c r="E153" s="70">
        <v>2022</v>
      </c>
      <c r="F153" s="70" t="s">
        <v>161</v>
      </c>
      <c r="G153" s="70" t="s">
        <v>1840</v>
      </c>
      <c r="H153" s="70" t="s">
        <v>1841</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1860</v>
      </c>
      <c r="B154" s="70">
        <v>272</v>
      </c>
      <c r="C154" s="70">
        <v>20</v>
      </c>
      <c r="D154" s="70">
        <v>16</v>
      </c>
      <c r="E154" s="70">
        <v>2023</v>
      </c>
      <c r="F154" s="70" t="s">
        <v>1539</v>
      </c>
      <c r="G154" s="70" t="s">
        <v>1840</v>
      </c>
      <c r="H154" s="70" t="s">
        <v>1841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1861</v>
      </c>
      <c r="B155" s="70">
        <v>272</v>
      </c>
      <c r="C155" s="70">
        <v>21</v>
      </c>
      <c r="D155" s="70">
        <v>16</v>
      </c>
      <c r="E155" s="70">
        <v>2024</v>
      </c>
      <c r="F155" s="70" t="s">
        <v>1554</v>
      </c>
      <c r="G155" s="70" t="s">
        <v>1840</v>
      </c>
      <c r="H155" s="70" t="s">
        <v>1841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1862</v>
      </c>
      <c r="B156" s="70">
        <v>392</v>
      </c>
      <c r="C156" s="70">
        <v>1</v>
      </c>
      <c r="D156" s="70">
        <v>24</v>
      </c>
      <c r="E156" s="70">
        <v>1990</v>
      </c>
      <c r="F156" s="70" t="s">
        <v>787</v>
      </c>
      <c r="G156" s="70" t="s">
        <v>1863</v>
      </c>
      <c r="H156" s="70" t="s">
        <v>1696</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1864</v>
      </c>
      <c r="B157" s="70">
        <v>393</v>
      </c>
      <c r="C157" s="70">
        <v>2</v>
      </c>
      <c r="D157" s="70">
        <v>24</v>
      </c>
      <c r="E157" s="70">
        <v>2005</v>
      </c>
      <c r="F157" s="70" t="s">
        <v>789</v>
      </c>
      <c r="G157" s="70" t="s">
        <v>1863</v>
      </c>
      <c r="H157" s="70" t="s">
        <v>1696</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1865</v>
      </c>
      <c r="B158" s="70">
        <v>394</v>
      </c>
      <c r="C158" s="70">
        <v>3</v>
      </c>
      <c r="D158" s="70">
        <v>24</v>
      </c>
      <c r="E158" s="70">
        <v>2006</v>
      </c>
      <c r="F158" s="70" t="s">
        <v>790</v>
      </c>
      <c r="G158" s="1064" t="s">
        <v>1863</v>
      </c>
      <c r="H158" s="70" t="s">
        <v>1696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1866</v>
      </c>
      <c r="B159" s="70">
        <v>395</v>
      </c>
      <c r="C159" s="70">
        <v>4</v>
      </c>
      <c r="D159" s="70">
        <v>24</v>
      </c>
      <c r="E159" s="70">
        <v>2007</v>
      </c>
      <c r="F159" s="70" t="s">
        <v>791</v>
      </c>
      <c r="G159" s="1064" t="s">
        <v>1863</v>
      </c>
      <c r="H159" s="70" t="s">
        <v>1696</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1867</v>
      </c>
      <c r="B160" s="70">
        <v>396</v>
      </c>
      <c r="C160" s="70">
        <v>5</v>
      </c>
      <c r="D160" s="70">
        <v>24</v>
      </c>
      <c r="E160" s="70">
        <v>2008</v>
      </c>
      <c r="F160" s="70" t="s">
        <v>792</v>
      </c>
      <c r="G160" s="70" t="s">
        <v>1863</v>
      </c>
      <c r="H160" s="70" t="s">
        <v>1696</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1868</v>
      </c>
      <c r="B161" s="70">
        <v>397</v>
      </c>
      <c r="C161" s="70">
        <v>6</v>
      </c>
      <c r="D161" s="70">
        <v>24</v>
      </c>
      <c r="E161" s="70">
        <v>2009</v>
      </c>
      <c r="F161" s="70" t="s">
        <v>176</v>
      </c>
      <c r="G161" s="70" t="s">
        <v>1863</v>
      </c>
      <c r="H161" s="70" t="s">
        <v>1696</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1869</v>
      </c>
      <c r="B162" s="70">
        <v>398</v>
      </c>
      <c r="C162" s="70">
        <v>7</v>
      </c>
      <c r="D162" s="70">
        <v>24</v>
      </c>
      <c r="E162" s="70">
        <v>2010</v>
      </c>
      <c r="F162" s="70" t="s">
        <v>177</v>
      </c>
      <c r="G162" s="70" t="s">
        <v>1863</v>
      </c>
      <c r="H162" s="70" t="s">
        <v>1696</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1870</v>
      </c>
      <c r="B163" s="70">
        <v>399</v>
      </c>
      <c r="C163" s="70">
        <v>8</v>
      </c>
      <c r="D163" s="70">
        <v>24</v>
      </c>
      <c r="E163" s="70">
        <v>2011</v>
      </c>
      <c r="F163" s="70" t="s">
        <v>178</v>
      </c>
      <c r="G163" s="70" t="s">
        <v>1863</v>
      </c>
      <c r="H163" s="70" t="s">
        <v>1696</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1871</v>
      </c>
      <c r="B164" s="70">
        <v>400</v>
      </c>
      <c r="C164" s="70">
        <v>9</v>
      </c>
      <c r="D164" s="70">
        <v>24</v>
      </c>
      <c r="E164" s="70">
        <v>2012</v>
      </c>
      <c r="F164" s="70" t="s">
        <v>179</v>
      </c>
      <c r="G164" s="70" t="s">
        <v>1863</v>
      </c>
      <c r="H164" s="70" t="s">
        <v>1696</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1872</v>
      </c>
      <c r="B165" s="70">
        <v>401</v>
      </c>
      <c r="C165" s="70">
        <v>10</v>
      </c>
      <c r="D165" s="70">
        <v>24</v>
      </c>
      <c r="E165" s="70">
        <v>2013</v>
      </c>
      <c r="F165" s="70" t="s">
        <v>180</v>
      </c>
      <c r="G165" s="70" t="s">
        <v>1863</v>
      </c>
      <c r="H165" s="70" t="s">
        <v>1696</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1873</v>
      </c>
      <c r="B166" s="70">
        <v>402</v>
      </c>
      <c r="C166" s="70">
        <v>11</v>
      </c>
      <c r="D166" s="70">
        <v>24</v>
      </c>
      <c r="E166" s="70">
        <v>2014</v>
      </c>
      <c r="F166" s="70" t="s">
        <v>181</v>
      </c>
      <c r="G166" s="70" t="s">
        <v>1863</v>
      </c>
      <c r="H166" s="70" t="s">
        <v>1696</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1874</v>
      </c>
      <c r="B167" s="70">
        <v>403</v>
      </c>
      <c r="C167" s="70">
        <v>12</v>
      </c>
      <c r="D167" s="70">
        <v>24</v>
      </c>
      <c r="E167" s="70">
        <v>2015</v>
      </c>
      <c r="F167" s="70" t="s">
        <v>182</v>
      </c>
      <c r="G167" s="70" t="s">
        <v>1863</v>
      </c>
      <c r="H167" s="70" t="s">
        <v>1696</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1875</v>
      </c>
      <c r="B168" s="70">
        <v>404</v>
      </c>
      <c r="C168" s="70">
        <v>13</v>
      </c>
      <c r="D168" s="70">
        <v>24</v>
      </c>
      <c r="E168" s="70">
        <v>2016</v>
      </c>
      <c r="F168" s="70" t="s">
        <v>155</v>
      </c>
      <c r="G168" s="70" t="s">
        <v>1863</v>
      </c>
      <c r="H168" s="70" t="s">
        <v>1696</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1876</v>
      </c>
      <c r="B169" s="70">
        <v>405</v>
      </c>
      <c r="C169" s="70">
        <v>14</v>
      </c>
      <c r="D169" s="70">
        <v>24</v>
      </c>
      <c r="E169" s="70">
        <v>2017</v>
      </c>
      <c r="F169" s="70" t="s">
        <v>156</v>
      </c>
      <c r="G169" s="70" t="s">
        <v>1863</v>
      </c>
      <c r="H169" s="70" t="s">
        <v>1696</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1877</v>
      </c>
      <c r="B170" s="70">
        <v>406</v>
      </c>
      <c r="C170" s="70">
        <v>15</v>
      </c>
      <c r="D170" s="70">
        <v>24</v>
      </c>
      <c r="E170" s="70">
        <v>2018</v>
      </c>
      <c r="F170" s="70" t="s">
        <v>183</v>
      </c>
      <c r="G170" s="70" t="s">
        <v>1863</v>
      </c>
      <c r="H170" s="70" t="s">
        <v>1696</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1878</v>
      </c>
      <c r="B171" s="70">
        <v>407</v>
      </c>
      <c r="C171" s="70">
        <v>16</v>
      </c>
      <c r="D171" s="70">
        <v>24</v>
      </c>
      <c r="E171" s="70">
        <v>2019</v>
      </c>
      <c r="F171" s="70" t="s">
        <v>158</v>
      </c>
      <c r="G171" s="70" t="s">
        <v>1863</v>
      </c>
      <c r="H171" s="70" t="s">
        <v>1696</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1879</v>
      </c>
      <c r="B172" s="70">
        <v>408</v>
      </c>
      <c r="C172" s="70">
        <v>17</v>
      </c>
      <c r="D172" s="70">
        <v>24</v>
      </c>
      <c r="E172" s="70">
        <v>2020</v>
      </c>
      <c r="F172" s="70" t="s">
        <v>159</v>
      </c>
      <c r="G172" s="70" t="s">
        <v>1863</v>
      </c>
      <c r="H172" s="70" t="s">
        <v>1696</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1880</v>
      </c>
      <c r="B173" s="70">
        <v>408</v>
      </c>
      <c r="C173" s="70">
        <v>18</v>
      </c>
      <c r="D173" s="70">
        <v>24</v>
      </c>
      <c r="E173" s="70">
        <v>2021</v>
      </c>
      <c r="F173" s="70" t="s">
        <v>160</v>
      </c>
      <c r="G173" s="70" t="s">
        <v>1863</v>
      </c>
      <c r="H173" s="70" t="s">
        <v>1696</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1881</v>
      </c>
      <c r="B174" s="70">
        <v>408</v>
      </c>
      <c r="C174" s="70">
        <v>19</v>
      </c>
      <c r="D174" s="70">
        <v>24</v>
      </c>
      <c r="E174" s="70">
        <v>2022</v>
      </c>
      <c r="F174" s="70" t="s">
        <v>161</v>
      </c>
      <c r="G174" s="70" t="s">
        <v>1863</v>
      </c>
      <c r="H174" s="70" t="s">
        <v>1696</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1882</v>
      </c>
      <c r="B175" s="70">
        <v>408</v>
      </c>
      <c r="C175" s="70">
        <v>20</v>
      </c>
      <c r="D175" s="70">
        <v>24</v>
      </c>
      <c r="E175" s="70">
        <v>2023</v>
      </c>
      <c r="F175" s="70" t="s">
        <v>1539</v>
      </c>
      <c r="G175" s="70" t="s">
        <v>1863</v>
      </c>
      <c r="H175" s="70" t="s">
        <v>1696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1883</v>
      </c>
      <c r="B176" s="70">
        <v>408</v>
      </c>
      <c r="C176" s="70">
        <v>21</v>
      </c>
      <c r="D176" s="70">
        <v>24</v>
      </c>
      <c r="E176" s="70">
        <v>2024</v>
      </c>
      <c r="F176" s="70" t="s">
        <v>1554</v>
      </c>
      <c r="G176" s="70" t="s">
        <v>1863</v>
      </c>
      <c r="H176" s="70" t="s">
        <v>1696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1884</v>
      </c>
      <c r="B177" s="70">
        <v>290</v>
      </c>
      <c r="C177" s="70">
        <v>1</v>
      </c>
      <c r="D177" s="70">
        <v>18</v>
      </c>
      <c r="E177" s="70">
        <v>1990</v>
      </c>
      <c r="F177" s="70" t="s">
        <v>787</v>
      </c>
      <c r="G177" s="70" t="s">
        <v>1885</v>
      </c>
      <c r="H177" s="70" t="s">
        <v>1886</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1887</v>
      </c>
      <c r="B178" s="70">
        <v>291</v>
      </c>
      <c r="C178" s="70">
        <v>2</v>
      </c>
      <c r="D178" s="70">
        <v>18</v>
      </c>
      <c r="E178" s="70">
        <v>2005</v>
      </c>
      <c r="F178" s="70" t="s">
        <v>789</v>
      </c>
      <c r="G178" s="1064" t="s">
        <v>1885</v>
      </c>
      <c r="H178" s="70" t="s">
        <v>1886</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1888</v>
      </c>
      <c r="B179" s="70">
        <v>292</v>
      </c>
      <c r="C179" s="70">
        <v>3</v>
      </c>
      <c r="D179" s="70">
        <v>18</v>
      </c>
      <c r="E179" s="70">
        <v>2006</v>
      </c>
      <c r="F179" s="70" t="s">
        <v>790</v>
      </c>
      <c r="G179" s="1064" t="s">
        <v>1885</v>
      </c>
      <c r="H179" s="70" t="s">
        <v>1886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1889</v>
      </c>
      <c r="B180" s="70">
        <v>293</v>
      </c>
      <c r="C180" s="70">
        <v>4</v>
      </c>
      <c r="D180" s="70">
        <v>18</v>
      </c>
      <c r="E180" s="70">
        <v>2007</v>
      </c>
      <c r="F180" s="70" t="s">
        <v>791</v>
      </c>
      <c r="G180" s="70" t="s">
        <v>1885</v>
      </c>
      <c r="H180" s="70" t="s">
        <v>1886</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1890</v>
      </c>
      <c r="B181" s="70">
        <v>294</v>
      </c>
      <c r="C181" s="70">
        <v>5</v>
      </c>
      <c r="D181" s="70">
        <v>18</v>
      </c>
      <c r="E181" s="70">
        <v>2008</v>
      </c>
      <c r="F181" s="70" t="s">
        <v>792</v>
      </c>
      <c r="G181" s="70" t="s">
        <v>1885</v>
      </c>
      <c r="H181" s="70" t="s">
        <v>1886</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1891</v>
      </c>
      <c r="B182" s="70">
        <v>295</v>
      </c>
      <c r="C182" s="70">
        <v>6</v>
      </c>
      <c r="D182" s="70">
        <v>18</v>
      </c>
      <c r="E182" s="70">
        <v>2009</v>
      </c>
      <c r="F182" s="70" t="s">
        <v>176</v>
      </c>
      <c r="G182" s="70" t="s">
        <v>1885</v>
      </c>
      <c r="H182" s="70" t="s">
        <v>1886</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1892</v>
      </c>
      <c r="B183" s="70">
        <v>296</v>
      </c>
      <c r="C183" s="70">
        <v>7</v>
      </c>
      <c r="D183" s="70">
        <v>18</v>
      </c>
      <c r="E183" s="70">
        <v>2010</v>
      </c>
      <c r="F183" s="70" t="s">
        <v>177</v>
      </c>
      <c r="G183" s="70" t="s">
        <v>1885</v>
      </c>
      <c r="H183" s="70" t="s">
        <v>1886</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1893</v>
      </c>
      <c r="B184" s="70">
        <v>297</v>
      </c>
      <c r="C184" s="70">
        <v>8</v>
      </c>
      <c r="D184" s="70">
        <v>18</v>
      </c>
      <c r="E184" s="70">
        <v>2011</v>
      </c>
      <c r="F184" s="70" t="s">
        <v>178</v>
      </c>
      <c r="G184" s="70" t="s">
        <v>1885</v>
      </c>
      <c r="H184" s="70" t="s">
        <v>1886</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1894</v>
      </c>
      <c r="B185" s="70">
        <v>298</v>
      </c>
      <c r="C185" s="70">
        <v>9</v>
      </c>
      <c r="D185" s="70">
        <v>18</v>
      </c>
      <c r="E185" s="70">
        <v>2012</v>
      </c>
      <c r="F185" s="70" t="s">
        <v>179</v>
      </c>
      <c r="G185" s="70" t="s">
        <v>1885</v>
      </c>
      <c r="H185" s="70" t="s">
        <v>1886</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1895</v>
      </c>
      <c r="B186" s="70">
        <v>299</v>
      </c>
      <c r="C186" s="70">
        <v>10</v>
      </c>
      <c r="D186" s="70">
        <v>18</v>
      </c>
      <c r="E186" s="70">
        <v>2013</v>
      </c>
      <c r="F186" s="70" t="s">
        <v>180</v>
      </c>
      <c r="G186" s="70" t="s">
        <v>1885</v>
      </c>
      <c r="H186" s="70" t="s">
        <v>1886</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1896</v>
      </c>
      <c r="B187" s="70">
        <v>300</v>
      </c>
      <c r="C187" s="70">
        <v>11</v>
      </c>
      <c r="D187" s="70">
        <v>18</v>
      </c>
      <c r="E187" s="70">
        <v>2014</v>
      </c>
      <c r="F187" s="70" t="s">
        <v>181</v>
      </c>
      <c r="G187" s="70" t="s">
        <v>1885</v>
      </c>
      <c r="H187" s="70" t="s">
        <v>1886</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1897</v>
      </c>
      <c r="B188" s="70">
        <v>301</v>
      </c>
      <c r="C188" s="70">
        <v>12</v>
      </c>
      <c r="D188" s="70">
        <v>18</v>
      </c>
      <c r="E188" s="70">
        <v>2015</v>
      </c>
      <c r="F188" s="70" t="s">
        <v>182</v>
      </c>
      <c r="G188" s="70" t="s">
        <v>1885</v>
      </c>
      <c r="H188" s="70" t="s">
        <v>1886</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1898</v>
      </c>
      <c r="B189" s="70">
        <v>302</v>
      </c>
      <c r="C189" s="70">
        <v>13</v>
      </c>
      <c r="D189" s="70">
        <v>18</v>
      </c>
      <c r="E189" s="70">
        <v>2016</v>
      </c>
      <c r="F189" s="70" t="s">
        <v>155</v>
      </c>
      <c r="G189" s="70" t="s">
        <v>1885</v>
      </c>
      <c r="H189" s="70" t="s">
        <v>1886</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1899</v>
      </c>
      <c r="B190" s="70">
        <v>303</v>
      </c>
      <c r="C190" s="70">
        <v>14</v>
      </c>
      <c r="D190" s="70">
        <v>18</v>
      </c>
      <c r="E190" s="70">
        <v>2017</v>
      </c>
      <c r="F190" s="70" t="s">
        <v>156</v>
      </c>
      <c r="G190" s="70" t="s">
        <v>1885</v>
      </c>
      <c r="H190" s="70" t="s">
        <v>1886</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1900</v>
      </c>
      <c r="B191" s="70">
        <v>304</v>
      </c>
      <c r="C191" s="70">
        <v>15</v>
      </c>
      <c r="D191" s="70">
        <v>18</v>
      </c>
      <c r="E191" s="70">
        <v>2018</v>
      </c>
      <c r="F191" s="70" t="s">
        <v>183</v>
      </c>
      <c r="G191" s="70" t="s">
        <v>1885</v>
      </c>
      <c r="H191" s="70" t="s">
        <v>1886</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1901</v>
      </c>
      <c r="B192" s="70">
        <v>305</v>
      </c>
      <c r="C192" s="70">
        <v>16</v>
      </c>
      <c r="D192" s="70">
        <v>18</v>
      </c>
      <c r="E192" s="70">
        <v>2019</v>
      </c>
      <c r="F192" s="70" t="s">
        <v>158</v>
      </c>
      <c r="G192" s="70" t="s">
        <v>1885</v>
      </c>
      <c r="H192" s="70" t="s">
        <v>1886</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1902</v>
      </c>
      <c r="B193" s="70">
        <v>306</v>
      </c>
      <c r="C193" s="70">
        <v>17</v>
      </c>
      <c r="D193" s="70">
        <v>18</v>
      </c>
      <c r="E193" s="70">
        <v>2020</v>
      </c>
      <c r="F193" s="70" t="s">
        <v>159</v>
      </c>
      <c r="G193" s="70" t="s">
        <v>1885</v>
      </c>
      <c r="H193" s="70" t="s">
        <v>1886</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1903</v>
      </c>
      <c r="B194" s="70">
        <v>306</v>
      </c>
      <c r="C194" s="70">
        <v>18</v>
      </c>
      <c r="D194" s="70">
        <v>18</v>
      </c>
      <c r="E194" s="70">
        <v>2021</v>
      </c>
      <c r="F194" s="70" t="s">
        <v>160</v>
      </c>
      <c r="G194" s="70" t="s">
        <v>1885</v>
      </c>
      <c r="H194" s="70" t="s">
        <v>1886</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1904</v>
      </c>
      <c r="B195" s="70">
        <v>306</v>
      </c>
      <c r="C195" s="70">
        <v>19</v>
      </c>
      <c r="D195" s="70">
        <v>18</v>
      </c>
      <c r="E195" s="70">
        <v>2022</v>
      </c>
      <c r="F195" s="70" t="s">
        <v>161</v>
      </c>
      <c r="G195" s="70" t="s">
        <v>1885</v>
      </c>
      <c r="H195" s="70" t="s">
        <v>1886</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1905</v>
      </c>
      <c r="B196" s="70">
        <v>306</v>
      </c>
      <c r="C196" s="70">
        <v>20</v>
      </c>
      <c r="D196" s="70">
        <v>18</v>
      </c>
      <c r="E196" s="70">
        <v>2023</v>
      </c>
      <c r="F196" s="70" t="s">
        <v>1539</v>
      </c>
      <c r="G196" s="70" t="s">
        <v>1885</v>
      </c>
      <c r="H196" s="70" t="s">
        <v>1886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1906</v>
      </c>
      <c r="B197" s="70">
        <v>306</v>
      </c>
      <c r="C197" s="70">
        <v>21</v>
      </c>
      <c r="D197" s="70">
        <v>18</v>
      </c>
      <c r="E197" s="70">
        <v>2024</v>
      </c>
      <c r="F197" s="70" t="s">
        <v>1554</v>
      </c>
      <c r="G197" s="1064" t="s">
        <v>1885</v>
      </c>
      <c r="H197" s="70" t="s">
        <v>1886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1907</v>
      </c>
      <c r="B198" s="70">
        <v>171</v>
      </c>
      <c r="C198" s="70">
        <v>1</v>
      </c>
      <c r="D198" s="70">
        <v>11</v>
      </c>
      <c r="E198" s="70">
        <v>1990</v>
      </c>
      <c r="F198" s="70" t="s">
        <v>787</v>
      </c>
      <c r="G198" s="1064" t="s">
        <v>1574</v>
      </c>
      <c r="H198" s="70" t="s">
        <v>1575</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1908</v>
      </c>
      <c r="B199" s="70">
        <v>172</v>
      </c>
      <c r="C199" s="70">
        <v>2</v>
      </c>
      <c r="D199" s="70">
        <v>11</v>
      </c>
      <c r="E199" s="70">
        <v>2005</v>
      </c>
      <c r="F199" s="70" t="s">
        <v>789</v>
      </c>
      <c r="G199" s="70" t="s">
        <v>1574</v>
      </c>
      <c r="H199" s="70" t="s">
        <v>1575</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1909</v>
      </c>
      <c r="B200" s="70">
        <v>173</v>
      </c>
      <c r="C200" s="70">
        <v>3</v>
      </c>
      <c r="D200" s="70">
        <v>11</v>
      </c>
      <c r="E200" s="70">
        <v>2006</v>
      </c>
      <c r="F200" s="70" t="s">
        <v>790</v>
      </c>
      <c r="G200" s="70" t="s">
        <v>1574</v>
      </c>
      <c r="H200" s="70" t="s">
        <v>1575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1910</v>
      </c>
      <c r="B201" s="70">
        <v>174</v>
      </c>
      <c r="C201" s="70">
        <v>4</v>
      </c>
      <c r="D201" s="70">
        <v>11</v>
      </c>
      <c r="E201" s="70">
        <v>2007</v>
      </c>
      <c r="F201" s="70" t="s">
        <v>791</v>
      </c>
      <c r="G201" s="70" t="s">
        <v>1574</v>
      </c>
      <c r="H201" s="70" t="s">
        <v>1575</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1911</v>
      </c>
      <c r="B202" s="70">
        <v>175</v>
      </c>
      <c r="C202" s="70">
        <v>5</v>
      </c>
      <c r="D202" s="70">
        <v>11</v>
      </c>
      <c r="E202" s="70">
        <v>2008</v>
      </c>
      <c r="F202" s="70" t="s">
        <v>792</v>
      </c>
      <c r="G202" s="70" t="s">
        <v>1574</v>
      </c>
      <c r="H202" s="70" t="s">
        <v>1575</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1912</v>
      </c>
      <c r="B203" s="70">
        <v>176</v>
      </c>
      <c r="C203" s="70">
        <v>6</v>
      </c>
      <c r="D203" s="70">
        <v>11</v>
      </c>
      <c r="E203" s="70">
        <v>2009</v>
      </c>
      <c r="F203" s="70" t="s">
        <v>176</v>
      </c>
      <c r="G203" s="70" t="s">
        <v>1574</v>
      </c>
      <c r="H203" s="70" t="s">
        <v>1575</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1913</v>
      </c>
      <c r="B204" s="70">
        <v>177</v>
      </c>
      <c r="C204" s="70">
        <v>7</v>
      </c>
      <c r="D204" s="70">
        <v>11</v>
      </c>
      <c r="E204" s="70">
        <v>2010</v>
      </c>
      <c r="F204" s="70" t="s">
        <v>177</v>
      </c>
      <c r="G204" s="70" t="s">
        <v>1574</v>
      </c>
      <c r="H204" s="70" t="s">
        <v>1575</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1914</v>
      </c>
      <c r="B205" s="70">
        <v>178</v>
      </c>
      <c r="C205" s="70">
        <v>8</v>
      </c>
      <c r="D205" s="70">
        <v>11</v>
      </c>
      <c r="E205" s="70">
        <v>2011</v>
      </c>
      <c r="F205" s="70" t="s">
        <v>178</v>
      </c>
      <c r="G205" s="70" t="s">
        <v>1574</v>
      </c>
      <c r="H205" s="70" t="s">
        <v>1575</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1915</v>
      </c>
      <c r="B206" s="70">
        <v>179</v>
      </c>
      <c r="C206" s="70">
        <v>9</v>
      </c>
      <c r="D206" s="70">
        <v>11</v>
      </c>
      <c r="E206" s="70">
        <v>2012</v>
      </c>
      <c r="F206" s="70" t="s">
        <v>179</v>
      </c>
      <c r="G206" s="70" t="s">
        <v>1574</v>
      </c>
      <c r="H206" s="70" t="s">
        <v>1575</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1916</v>
      </c>
      <c r="B207" s="70">
        <v>180</v>
      </c>
      <c r="C207" s="70">
        <v>10</v>
      </c>
      <c r="D207" s="70">
        <v>11</v>
      </c>
      <c r="E207" s="70">
        <v>2013</v>
      </c>
      <c r="F207" s="70" t="s">
        <v>180</v>
      </c>
      <c r="G207" s="70" t="s">
        <v>1574</v>
      </c>
      <c r="H207" s="70" t="s">
        <v>1575</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1917</v>
      </c>
      <c r="B208" s="70">
        <v>181</v>
      </c>
      <c r="C208" s="70">
        <v>11</v>
      </c>
      <c r="D208" s="70">
        <v>11</v>
      </c>
      <c r="E208" s="70">
        <v>2014</v>
      </c>
      <c r="F208" s="70" t="s">
        <v>181</v>
      </c>
      <c r="G208" s="70" t="s">
        <v>1574</v>
      </c>
      <c r="H208" s="70" t="s">
        <v>1575</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1918</v>
      </c>
      <c r="B209" s="70">
        <v>182</v>
      </c>
      <c r="C209" s="70">
        <v>12</v>
      </c>
      <c r="D209" s="70">
        <v>11</v>
      </c>
      <c r="E209" s="70">
        <v>2015</v>
      </c>
      <c r="F209" s="70" t="s">
        <v>182</v>
      </c>
      <c r="G209" s="70" t="s">
        <v>1574</v>
      </c>
      <c r="H209" s="70" t="s">
        <v>1575</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1919</v>
      </c>
      <c r="B210" s="70">
        <v>183</v>
      </c>
      <c r="C210" s="70">
        <v>13</v>
      </c>
      <c r="D210" s="70">
        <v>11</v>
      </c>
      <c r="E210" s="70">
        <v>2016</v>
      </c>
      <c r="F210" s="70" t="s">
        <v>155</v>
      </c>
      <c r="G210" s="70" t="s">
        <v>1574</v>
      </c>
      <c r="H210" s="70" t="s">
        <v>1575</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1920</v>
      </c>
      <c r="B211" s="70">
        <v>184</v>
      </c>
      <c r="C211" s="70">
        <v>14</v>
      </c>
      <c r="D211" s="70">
        <v>11</v>
      </c>
      <c r="E211" s="70">
        <v>2017</v>
      </c>
      <c r="F211" s="70" t="s">
        <v>156</v>
      </c>
      <c r="G211" s="70" t="s">
        <v>1574</v>
      </c>
      <c r="H211" s="70" t="s">
        <v>1575</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1921</v>
      </c>
      <c r="B212" s="70">
        <v>185</v>
      </c>
      <c r="C212" s="70">
        <v>15</v>
      </c>
      <c r="D212" s="70">
        <v>11</v>
      </c>
      <c r="E212" s="70">
        <v>2018</v>
      </c>
      <c r="F212" s="70" t="s">
        <v>183</v>
      </c>
      <c r="G212" s="70" t="s">
        <v>1574</v>
      </c>
      <c r="H212" s="70" t="s">
        <v>1575</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1922</v>
      </c>
      <c r="B213" s="70">
        <v>186</v>
      </c>
      <c r="C213" s="70">
        <v>16</v>
      </c>
      <c r="D213" s="70">
        <v>11</v>
      </c>
      <c r="E213" s="70">
        <v>2019</v>
      </c>
      <c r="F213" s="70" t="s">
        <v>158</v>
      </c>
      <c r="G213" s="70" t="s">
        <v>1574</v>
      </c>
      <c r="H213" s="70" t="s">
        <v>1575</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1923</v>
      </c>
      <c r="B214" s="70">
        <v>187</v>
      </c>
      <c r="C214" s="70">
        <v>17</v>
      </c>
      <c r="D214" s="70">
        <v>11</v>
      </c>
      <c r="E214" s="70">
        <v>2020</v>
      </c>
      <c r="F214" s="70" t="s">
        <v>159</v>
      </c>
      <c r="G214" s="70" t="s">
        <v>1574</v>
      </c>
      <c r="H214" s="70" t="s">
        <v>1575</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1924</v>
      </c>
      <c r="B215" s="70">
        <v>187</v>
      </c>
      <c r="C215" s="70">
        <v>18</v>
      </c>
      <c r="D215" s="70">
        <v>11</v>
      </c>
      <c r="E215" s="70">
        <v>2021</v>
      </c>
      <c r="F215" s="70" t="s">
        <v>160</v>
      </c>
      <c r="G215" s="70" t="s">
        <v>1574</v>
      </c>
      <c r="H215" s="70" t="s">
        <v>1575</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1578</v>
      </c>
      <c r="B216" s="70">
        <v>187</v>
      </c>
      <c r="C216" s="70">
        <v>19</v>
      </c>
      <c r="D216" s="70">
        <v>11</v>
      </c>
      <c r="E216" s="70">
        <v>2022</v>
      </c>
      <c r="F216" s="70" t="s">
        <v>161</v>
      </c>
      <c r="G216" s="1064" t="s">
        <v>1574</v>
      </c>
      <c r="H216" s="70" t="s">
        <v>1575</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1925</v>
      </c>
      <c r="B217" s="70">
        <v>187</v>
      </c>
      <c r="C217" s="70">
        <v>20</v>
      </c>
      <c r="D217" s="70">
        <v>11</v>
      </c>
      <c r="E217" s="70">
        <v>2023</v>
      </c>
      <c r="F217" s="70" t="s">
        <v>1539</v>
      </c>
      <c r="G217" s="1064" t="s">
        <v>1574</v>
      </c>
      <c r="H217" s="70" t="s">
        <v>1575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1573</v>
      </c>
      <c r="B218" s="70">
        <v>187</v>
      </c>
      <c r="C218" s="70">
        <v>21</v>
      </c>
      <c r="D218" s="70">
        <v>11</v>
      </c>
      <c r="E218" s="70">
        <v>2024</v>
      </c>
      <c r="F218" s="70" t="s">
        <v>1554</v>
      </c>
      <c r="G218" s="70" t="s">
        <v>1574</v>
      </c>
      <c r="H218" s="70" t="s">
        <v>1575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86</v>
      </c>
      <c r="C219" s="70">
        <v>1</v>
      </c>
      <c r="D219" s="70">
        <v>6</v>
      </c>
      <c r="E219" s="70">
        <v>1990</v>
      </c>
      <c r="F219" s="70" t="s">
        <v>787</v>
      </c>
      <c r="G219" s="70" t="s">
        <v>1927</v>
      </c>
      <c r="H219" s="70" t="s">
        <v>1928</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87</v>
      </c>
      <c r="C220" s="70">
        <v>2</v>
      </c>
      <c r="D220" s="70">
        <v>6</v>
      </c>
      <c r="E220" s="70">
        <v>2005</v>
      </c>
      <c r="F220" s="70" t="s">
        <v>789</v>
      </c>
      <c r="G220" s="70" t="s">
        <v>1927</v>
      </c>
      <c r="H220" s="70" t="s">
        <v>1928</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88</v>
      </c>
      <c r="C221" s="70">
        <v>3</v>
      </c>
      <c r="D221" s="70">
        <v>6</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89</v>
      </c>
      <c r="C222" s="70">
        <v>4</v>
      </c>
      <c r="D222" s="70">
        <v>6</v>
      </c>
      <c r="E222" s="70">
        <v>2007</v>
      </c>
      <c r="F222" s="70" t="s">
        <v>791</v>
      </c>
      <c r="G222" s="70" t="s">
        <v>1927</v>
      </c>
      <c r="H222" s="70" t="s">
        <v>1928</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90</v>
      </c>
      <c r="C223" s="70">
        <v>5</v>
      </c>
      <c r="D223" s="70">
        <v>6</v>
      </c>
      <c r="E223" s="70">
        <v>2008</v>
      </c>
      <c r="F223" s="70" t="s">
        <v>792</v>
      </c>
      <c r="G223" s="70" t="s">
        <v>1927</v>
      </c>
      <c r="H223" s="70" t="s">
        <v>1928</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91</v>
      </c>
      <c r="C224" s="70">
        <v>6</v>
      </c>
      <c r="D224" s="70">
        <v>6</v>
      </c>
      <c r="E224" s="70">
        <v>2009</v>
      </c>
      <c r="F224" s="70" t="s">
        <v>176</v>
      </c>
      <c r="G224" s="70" t="s">
        <v>1927</v>
      </c>
      <c r="H224" s="70" t="s">
        <v>1928</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1934</v>
      </c>
      <c r="B225" s="70">
        <v>92</v>
      </c>
      <c r="C225" s="70">
        <v>7</v>
      </c>
      <c r="D225" s="70">
        <v>6</v>
      </c>
      <c r="E225" s="70">
        <v>2010</v>
      </c>
      <c r="F225" s="70" t="s">
        <v>177</v>
      </c>
      <c r="G225" s="70" t="s">
        <v>1927</v>
      </c>
      <c r="H225" s="70" t="s">
        <v>1928</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1935</v>
      </c>
      <c r="B226" s="70">
        <v>93</v>
      </c>
      <c r="C226" s="70">
        <v>8</v>
      </c>
      <c r="D226" s="70">
        <v>6</v>
      </c>
      <c r="E226" s="70">
        <v>2011</v>
      </c>
      <c r="F226" s="70" t="s">
        <v>178</v>
      </c>
      <c r="G226" s="70" t="s">
        <v>1927</v>
      </c>
      <c r="H226" s="70" t="s">
        <v>1928</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1936</v>
      </c>
      <c r="B227" s="70">
        <v>94</v>
      </c>
      <c r="C227" s="70">
        <v>9</v>
      </c>
      <c r="D227" s="70">
        <v>6</v>
      </c>
      <c r="E227" s="70">
        <v>2012</v>
      </c>
      <c r="F227" s="70" t="s">
        <v>179</v>
      </c>
      <c r="G227" s="70" t="s">
        <v>1927</v>
      </c>
      <c r="H227" s="70" t="s">
        <v>1928</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1937</v>
      </c>
      <c r="B228" s="70">
        <v>95</v>
      </c>
      <c r="C228" s="70">
        <v>10</v>
      </c>
      <c r="D228" s="70">
        <v>6</v>
      </c>
      <c r="E228" s="70">
        <v>2013</v>
      </c>
      <c r="F228" s="70" t="s">
        <v>180</v>
      </c>
      <c r="G228" s="70" t="s">
        <v>1927</v>
      </c>
      <c r="H228" s="70" t="s">
        <v>1928</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1938</v>
      </c>
      <c r="B229" s="70">
        <v>96</v>
      </c>
      <c r="C229" s="70">
        <v>11</v>
      </c>
      <c r="D229" s="70">
        <v>6</v>
      </c>
      <c r="E229" s="70">
        <v>2014</v>
      </c>
      <c r="F229" s="70" t="s">
        <v>181</v>
      </c>
      <c r="G229" s="70" t="s">
        <v>1927</v>
      </c>
      <c r="H229" s="70" t="s">
        <v>1928</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1939</v>
      </c>
      <c r="B230" s="70">
        <v>97</v>
      </c>
      <c r="C230" s="70">
        <v>12</v>
      </c>
      <c r="D230" s="70">
        <v>6</v>
      </c>
      <c r="E230" s="70">
        <v>2015</v>
      </c>
      <c r="F230" s="70" t="s">
        <v>182</v>
      </c>
      <c r="G230" s="70" t="s">
        <v>1927</v>
      </c>
      <c r="H230" s="70" t="s">
        <v>1928</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1940</v>
      </c>
      <c r="B231" s="70">
        <v>98</v>
      </c>
      <c r="C231" s="70">
        <v>13</v>
      </c>
      <c r="D231" s="70">
        <v>6</v>
      </c>
      <c r="E231" s="70">
        <v>2016</v>
      </c>
      <c r="F231" s="70" t="s">
        <v>155</v>
      </c>
      <c r="G231" s="70" t="s">
        <v>1927</v>
      </c>
      <c r="H231" s="70" t="s">
        <v>1928</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1941</v>
      </c>
      <c r="B232" s="70">
        <v>99</v>
      </c>
      <c r="C232" s="70">
        <v>14</v>
      </c>
      <c r="D232" s="70">
        <v>6</v>
      </c>
      <c r="E232" s="70">
        <v>2017</v>
      </c>
      <c r="F232" s="70" t="s">
        <v>156</v>
      </c>
      <c r="G232" s="70" t="s">
        <v>1927</v>
      </c>
      <c r="H232" s="70" t="s">
        <v>1928</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1942</v>
      </c>
      <c r="B233" s="70">
        <v>100</v>
      </c>
      <c r="C233" s="70">
        <v>15</v>
      </c>
      <c r="D233" s="70">
        <v>6</v>
      </c>
      <c r="E233" s="70">
        <v>2018</v>
      </c>
      <c r="F233" s="70" t="s">
        <v>183</v>
      </c>
      <c r="G233" s="70" t="s">
        <v>1927</v>
      </c>
      <c r="H233" s="70" t="s">
        <v>1928</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1943</v>
      </c>
      <c r="B234" s="70">
        <v>101</v>
      </c>
      <c r="C234" s="70">
        <v>16</v>
      </c>
      <c r="D234" s="70">
        <v>6</v>
      </c>
      <c r="E234" s="70">
        <v>2019</v>
      </c>
      <c r="F234" s="70" t="s">
        <v>158</v>
      </c>
      <c r="G234" s="70" t="s">
        <v>1927</v>
      </c>
      <c r="H234" s="70" t="s">
        <v>1928</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1944</v>
      </c>
      <c r="B235" s="70">
        <v>102</v>
      </c>
      <c r="C235" s="70">
        <v>17</v>
      </c>
      <c r="D235" s="70">
        <v>6</v>
      </c>
      <c r="E235" s="70">
        <v>2020</v>
      </c>
      <c r="F235" s="70" t="s">
        <v>159</v>
      </c>
      <c r="G235" s="1064" t="s">
        <v>1927</v>
      </c>
      <c r="H235" s="70" t="s">
        <v>1928</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1945</v>
      </c>
      <c r="B236" s="70">
        <v>102</v>
      </c>
      <c r="C236" s="70">
        <v>18</v>
      </c>
      <c r="D236" s="70">
        <v>6</v>
      </c>
      <c r="E236" s="70">
        <v>2021</v>
      </c>
      <c r="F236" s="70" t="s">
        <v>160</v>
      </c>
      <c r="G236" s="1064" t="s">
        <v>1927</v>
      </c>
      <c r="H236" s="70" t="s">
        <v>1928</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1946</v>
      </c>
      <c r="B237" s="70">
        <v>102</v>
      </c>
      <c r="C237" s="70">
        <v>19</v>
      </c>
      <c r="D237" s="70">
        <v>6</v>
      </c>
      <c r="E237" s="70">
        <v>2022</v>
      </c>
      <c r="F237" s="70" t="s">
        <v>161</v>
      </c>
      <c r="G237" s="70" t="s">
        <v>1927</v>
      </c>
      <c r="H237" s="70" t="s">
        <v>1928</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102</v>
      </c>
      <c r="C238" s="70">
        <v>20</v>
      </c>
      <c r="D238" s="70">
        <v>6</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102</v>
      </c>
      <c r="C239" s="70">
        <v>21</v>
      </c>
      <c r="D239" s="70">
        <v>6</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460</v>
      </c>
      <c r="C240" s="70">
        <v>1</v>
      </c>
      <c r="D240" s="70">
        <v>28</v>
      </c>
      <c r="E240" s="70">
        <v>1990</v>
      </c>
      <c r="F240" s="70" t="s">
        <v>787</v>
      </c>
      <c r="G240" s="70" t="s">
        <v>1950</v>
      </c>
      <c r="H240" s="70" t="s">
        <v>1951</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461</v>
      </c>
      <c r="C241" s="70">
        <v>2</v>
      </c>
      <c r="D241" s="70">
        <v>28</v>
      </c>
      <c r="E241" s="70">
        <v>2005</v>
      </c>
      <c r="F241" s="70" t="s">
        <v>789</v>
      </c>
      <c r="G241" s="70" t="s">
        <v>1950</v>
      </c>
      <c r="H241" s="70" t="s">
        <v>1951</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462</v>
      </c>
      <c r="C242" s="70">
        <v>3</v>
      </c>
      <c r="D242" s="70">
        <v>28</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463</v>
      </c>
      <c r="C243" s="70">
        <v>4</v>
      </c>
      <c r="D243" s="70">
        <v>28</v>
      </c>
      <c r="E243" s="70">
        <v>2007</v>
      </c>
      <c r="F243" s="70" t="s">
        <v>791</v>
      </c>
      <c r="G243" s="70" t="s">
        <v>1950</v>
      </c>
      <c r="H243" s="70" t="s">
        <v>1951</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464</v>
      </c>
      <c r="C244" s="70">
        <v>5</v>
      </c>
      <c r="D244" s="70">
        <v>28</v>
      </c>
      <c r="E244" s="70">
        <v>2008</v>
      </c>
      <c r="F244" s="70" t="s">
        <v>792</v>
      </c>
      <c r="G244" s="70" t="s">
        <v>1950</v>
      </c>
      <c r="H244" s="70" t="s">
        <v>1951</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465</v>
      </c>
      <c r="C245" s="70">
        <v>6</v>
      </c>
      <c r="D245" s="70">
        <v>28</v>
      </c>
      <c r="E245" s="70">
        <v>2009</v>
      </c>
      <c r="F245" s="70" t="s">
        <v>176</v>
      </c>
      <c r="G245" s="70" t="s">
        <v>1950</v>
      </c>
      <c r="H245" s="70" t="s">
        <v>1951</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1957</v>
      </c>
      <c r="B246" s="70">
        <v>466</v>
      </c>
      <c r="C246" s="70">
        <v>7</v>
      </c>
      <c r="D246" s="70">
        <v>28</v>
      </c>
      <c r="E246" s="70">
        <v>2010</v>
      </c>
      <c r="F246" s="70" t="s">
        <v>177</v>
      </c>
      <c r="G246" s="70" t="s">
        <v>1950</v>
      </c>
      <c r="H246" s="70" t="s">
        <v>1951</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1958</v>
      </c>
      <c r="B247" s="70">
        <v>467</v>
      </c>
      <c r="C247" s="70">
        <v>8</v>
      </c>
      <c r="D247" s="70">
        <v>28</v>
      </c>
      <c r="E247" s="70">
        <v>2011</v>
      </c>
      <c r="F247" s="70" t="s">
        <v>178</v>
      </c>
      <c r="G247" s="70" t="s">
        <v>1950</v>
      </c>
      <c r="H247" s="70" t="s">
        <v>1951</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1959</v>
      </c>
      <c r="B248" s="70">
        <v>468</v>
      </c>
      <c r="C248" s="70">
        <v>9</v>
      </c>
      <c r="D248" s="70">
        <v>28</v>
      </c>
      <c r="E248" s="70">
        <v>2012</v>
      </c>
      <c r="F248" s="70" t="s">
        <v>179</v>
      </c>
      <c r="G248" s="70" t="s">
        <v>1950</v>
      </c>
      <c r="H248" s="70" t="s">
        <v>1951</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1960</v>
      </c>
      <c r="B249" s="70">
        <v>469</v>
      </c>
      <c r="C249" s="70">
        <v>10</v>
      </c>
      <c r="D249" s="70">
        <v>28</v>
      </c>
      <c r="E249" s="70">
        <v>2013</v>
      </c>
      <c r="F249" s="70" t="s">
        <v>180</v>
      </c>
      <c r="G249" s="70" t="s">
        <v>1950</v>
      </c>
      <c r="H249" s="70" t="s">
        <v>1951</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1961</v>
      </c>
      <c r="B250" s="70">
        <v>470</v>
      </c>
      <c r="C250" s="70">
        <v>11</v>
      </c>
      <c r="D250" s="70">
        <v>28</v>
      </c>
      <c r="E250" s="70">
        <v>2014</v>
      </c>
      <c r="F250" s="70" t="s">
        <v>181</v>
      </c>
      <c r="G250" s="70" t="s">
        <v>1950</v>
      </c>
      <c r="H250" s="70" t="s">
        <v>1951</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1962</v>
      </c>
      <c r="B251" s="70">
        <v>471</v>
      </c>
      <c r="C251" s="70">
        <v>12</v>
      </c>
      <c r="D251" s="70">
        <v>28</v>
      </c>
      <c r="E251" s="70">
        <v>2015</v>
      </c>
      <c r="F251" s="70" t="s">
        <v>182</v>
      </c>
      <c r="G251" s="70" t="s">
        <v>1950</v>
      </c>
      <c r="H251" s="70" t="s">
        <v>1951</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1963</v>
      </c>
      <c r="B252" s="70">
        <v>472</v>
      </c>
      <c r="C252" s="70">
        <v>13</v>
      </c>
      <c r="D252" s="70">
        <v>28</v>
      </c>
      <c r="E252" s="70">
        <v>2016</v>
      </c>
      <c r="F252" s="70" t="s">
        <v>155</v>
      </c>
      <c r="G252" s="70" t="s">
        <v>1950</v>
      </c>
      <c r="H252" s="70" t="s">
        <v>1951</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1964</v>
      </c>
      <c r="B253" s="70">
        <v>473</v>
      </c>
      <c r="C253" s="70">
        <v>14</v>
      </c>
      <c r="D253" s="70">
        <v>28</v>
      </c>
      <c r="E253" s="70">
        <v>2017</v>
      </c>
      <c r="F253" s="70" t="s">
        <v>156</v>
      </c>
      <c r="G253" s="70" t="s">
        <v>1950</v>
      </c>
      <c r="H253" s="70" t="s">
        <v>1951</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1965</v>
      </c>
      <c r="B254" s="70">
        <v>474</v>
      </c>
      <c r="C254" s="70">
        <v>15</v>
      </c>
      <c r="D254" s="70">
        <v>28</v>
      </c>
      <c r="E254" s="70">
        <v>2018</v>
      </c>
      <c r="F254" s="70" t="s">
        <v>183</v>
      </c>
      <c r="G254" s="1064" t="s">
        <v>1950</v>
      </c>
      <c r="H254" s="70" t="s">
        <v>1951</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1966</v>
      </c>
      <c r="B255" s="70">
        <v>475</v>
      </c>
      <c r="C255" s="70">
        <v>16</v>
      </c>
      <c r="D255" s="70">
        <v>28</v>
      </c>
      <c r="E255" s="70">
        <v>2019</v>
      </c>
      <c r="F255" s="70" t="s">
        <v>158</v>
      </c>
      <c r="G255" s="1064" t="s">
        <v>1950</v>
      </c>
      <c r="H255" s="70" t="s">
        <v>1951</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1967</v>
      </c>
      <c r="B256" s="70">
        <v>476</v>
      </c>
      <c r="C256" s="70">
        <v>17</v>
      </c>
      <c r="D256" s="70">
        <v>28</v>
      </c>
      <c r="E256" s="70">
        <v>2020</v>
      </c>
      <c r="F256" s="70" t="s">
        <v>159</v>
      </c>
      <c r="G256" s="70" t="s">
        <v>1950</v>
      </c>
      <c r="H256" s="70" t="s">
        <v>1951</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1968</v>
      </c>
      <c r="B257" s="70">
        <v>476</v>
      </c>
      <c r="C257" s="70">
        <v>18</v>
      </c>
      <c r="D257" s="70">
        <v>28</v>
      </c>
      <c r="E257" s="70">
        <v>2021</v>
      </c>
      <c r="F257" s="70" t="s">
        <v>160</v>
      </c>
      <c r="G257" s="70" t="s">
        <v>1950</v>
      </c>
      <c r="H257" s="70" t="s">
        <v>1951</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1969</v>
      </c>
      <c r="B258" s="70">
        <v>476</v>
      </c>
      <c r="C258" s="70">
        <v>19</v>
      </c>
      <c r="D258" s="70">
        <v>28</v>
      </c>
      <c r="E258" s="70">
        <v>2022</v>
      </c>
      <c r="F258" s="70" t="s">
        <v>161</v>
      </c>
      <c r="G258" s="70" t="s">
        <v>1950</v>
      </c>
      <c r="H258" s="70" t="s">
        <v>1951</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476</v>
      </c>
      <c r="C259" s="70">
        <v>20</v>
      </c>
      <c r="D259" s="70">
        <v>28</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476</v>
      </c>
      <c r="C260" s="70">
        <v>21</v>
      </c>
      <c r="D260" s="70">
        <v>28</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460</v>
      </c>
      <c r="C261" s="70">
        <v>1</v>
      </c>
      <c r="D261" s="70">
        <v>28</v>
      </c>
      <c r="E261" s="70">
        <v>1990</v>
      </c>
      <c r="F261" s="70" t="s">
        <v>787</v>
      </c>
      <c r="G261" s="70" t="s">
        <v>1973</v>
      </c>
      <c r="H261" s="70" t="s">
        <v>1974</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461</v>
      </c>
      <c r="C262" s="70">
        <v>2</v>
      </c>
      <c r="D262" s="70">
        <v>28</v>
      </c>
      <c r="E262" s="70">
        <v>2005</v>
      </c>
      <c r="F262" s="70" t="s">
        <v>789</v>
      </c>
      <c r="G262" s="70" t="s">
        <v>1973</v>
      </c>
      <c r="H262" s="70" t="s">
        <v>1974</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462</v>
      </c>
      <c r="C263" s="70">
        <v>3</v>
      </c>
      <c r="D263" s="70">
        <v>28</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463</v>
      </c>
      <c r="C264" s="70">
        <v>4</v>
      </c>
      <c r="D264" s="70">
        <v>28</v>
      </c>
      <c r="E264" s="70">
        <v>2007</v>
      </c>
      <c r="F264" s="70" t="s">
        <v>791</v>
      </c>
      <c r="G264" s="70" t="s">
        <v>1973</v>
      </c>
      <c r="H264" s="70" t="s">
        <v>1974</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464</v>
      </c>
      <c r="C265" s="70">
        <v>5</v>
      </c>
      <c r="D265" s="70">
        <v>28</v>
      </c>
      <c r="E265" s="70">
        <v>2008</v>
      </c>
      <c r="F265" s="70" t="s">
        <v>792</v>
      </c>
      <c r="G265" s="70" t="s">
        <v>1973</v>
      </c>
      <c r="H265" s="70" t="s">
        <v>1974</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465</v>
      </c>
      <c r="C266" s="70">
        <v>6</v>
      </c>
      <c r="D266" s="70">
        <v>28</v>
      </c>
      <c r="E266" s="70">
        <v>2009</v>
      </c>
      <c r="F266" s="70" t="s">
        <v>176</v>
      </c>
      <c r="G266" s="70" t="s">
        <v>1973</v>
      </c>
      <c r="H266" s="70" t="s">
        <v>1974</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1980</v>
      </c>
      <c r="B267" s="70">
        <v>466</v>
      </c>
      <c r="C267" s="70">
        <v>7</v>
      </c>
      <c r="D267" s="70">
        <v>28</v>
      </c>
      <c r="E267" s="70">
        <v>2010</v>
      </c>
      <c r="F267" s="70" t="s">
        <v>177</v>
      </c>
      <c r="G267" s="70" t="s">
        <v>1973</v>
      </c>
      <c r="H267" s="70" t="s">
        <v>1974</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1981</v>
      </c>
      <c r="B268" s="70">
        <v>467</v>
      </c>
      <c r="C268" s="70">
        <v>8</v>
      </c>
      <c r="D268" s="70">
        <v>28</v>
      </c>
      <c r="E268" s="70">
        <v>2011</v>
      </c>
      <c r="F268" s="70" t="s">
        <v>178</v>
      </c>
      <c r="G268" s="70" t="s">
        <v>1973</v>
      </c>
      <c r="H268" s="70" t="s">
        <v>1974</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1982</v>
      </c>
      <c r="B269" s="70">
        <v>468</v>
      </c>
      <c r="C269" s="70">
        <v>9</v>
      </c>
      <c r="D269" s="70">
        <v>28</v>
      </c>
      <c r="E269" s="70">
        <v>2012</v>
      </c>
      <c r="F269" s="70" t="s">
        <v>179</v>
      </c>
      <c r="G269" s="70" t="s">
        <v>1973</v>
      </c>
      <c r="H269" s="70" t="s">
        <v>1974</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1983</v>
      </c>
      <c r="B270" s="70">
        <v>469</v>
      </c>
      <c r="C270" s="70">
        <v>10</v>
      </c>
      <c r="D270" s="70">
        <v>28</v>
      </c>
      <c r="E270" s="70">
        <v>2013</v>
      </c>
      <c r="F270" s="70" t="s">
        <v>180</v>
      </c>
      <c r="G270" s="70" t="s">
        <v>1973</v>
      </c>
      <c r="H270" s="70" t="s">
        <v>1974</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1984</v>
      </c>
      <c r="B271" s="70">
        <v>470</v>
      </c>
      <c r="C271" s="70">
        <v>11</v>
      </c>
      <c r="D271" s="70">
        <v>28</v>
      </c>
      <c r="E271" s="70">
        <v>2014</v>
      </c>
      <c r="F271" s="70" t="s">
        <v>181</v>
      </c>
      <c r="G271" s="70" t="s">
        <v>1973</v>
      </c>
      <c r="H271" s="70" t="s">
        <v>1974</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1985</v>
      </c>
      <c r="B272" s="70">
        <v>471</v>
      </c>
      <c r="C272" s="70">
        <v>12</v>
      </c>
      <c r="D272" s="70">
        <v>28</v>
      </c>
      <c r="E272" s="70">
        <v>2015</v>
      </c>
      <c r="F272" s="70" t="s">
        <v>182</v>
      </c>
      <c r="G272" s="70" t="s">
        <v>1973</v>
      </c>
      <c r="H272" s="70" t="s">
        <v>1974</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1986</v>
      </c>
      <c r="B273" s="70">
        <v>472</v>
      </c>
      <c r="C273" s="70">
        <v>13</v>
      </c>
      <c r="D273" s="70">
        <v>28</v>
      </c>
      <c r="E273" s="70">
        <v>2016</v>
      </c>
      <c r="F273" s="70" t="s">
        <v>155</v>
      </c>
      <c r="G273" s="1064" t="s">
        <v>1973</v>
      </c>
      <c r="H273" s="70" t="s">
        <v>1974</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1987</v>
      </c>
      <c r="B274" s="70">
        <v>473</v>
      </c>
      <c r="C274" s="70">
        <v>14</v>
      </c>
      <c r="D274" s="70">
        <v>28</v>
      </c>
      <c r="E274" s="70">
        <v>2017</v>
      </c>
      <c r="F274" s="70" t="s">
        <v>156</v>
      </c>
      <c r="G274" s="1064" t="s">
        <v>1973</v>
      </c>
      <c r="H274" s="70" t="s">
        <v>1974</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1988</v>
      </c>
      <c r="B275" s="70">
        <v>474</v>
      </c>
      <c r="C275" s="70">
        <v>15</v>
      </c>
      <c r="D275" s="70">
        <v>28</v>
      </c>
      <c r="E275" s="70">
        <v>2018</v>
      </c>
      <c r="F275" s="70" t="s">
        <v>183</v>
      </c>
      <c r="G275" s="70" t="s">
        <v>1973</v>
      </c>
      <c r="H275" s="70" t="s">
        <v>1974</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1989</v>
      </c>
      <c r="B276" s="70">
        <v>475</v>
      </c>
      <c r="C276" s="70">
        <v>16</v>
      </c>
      <c r="D276" s="70">
        <v>28</v>
      </c>
      <c r="E276" s="70">
        <v>2019</v>
      </c>
      <c r="F276" s="70" t="s">
        <v>158</v>
      </c>
      <c r="G276" s="70" t="s">
        <v>1973</v>
      </c>
      <c r="H276" s="70" t="s">
        <v>1974</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1990</v>
      </c>
      <c r="B277" s="70">
        <v>476</v>
      </c>
      <c r="C277" s="70">
        <v>17</v>
      </c>
      <c r="D277" s="70">
        <v>28</v>
      </c>
      <c r="E277" s="70">
        <v>2020</v>
      </c>
      <c r="F277" s="70" t="s">
        <v>159</v>
      </c>
      <c r="G277" s="70" t="s">
        <v>1973</v>
      </c>
      <c r="H277" s="70" t="s">
        <v>1974</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1991</v>
      </c>
      <c r="B278" s="70">
        <v>476</v>
      </c>
      <c r="C278" s="70">
        <v>18</v>
      </c>
      <c r="D278" s="70">
        <v>28</v>
      </c>
      <c r="E278" s="70">
        <v>2021</v>
      </c>
      <c r="F278" s="70" t="s">
        <v>160</v>
      </c>
      <c r="G278" s="70" t="s">
        <v>1973</v>
      </c>
      <c r="H278" s="70" t="s">
        <v>1974</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1992</v>
      </c>
      <c r="B279" s="70">
        <v>476</v>
      </c>
      <c r="C279" s="70">
        <v>19</v>
      </c>
      <c r="D279" s="70">
        <v>28</v>
      </c>
      <c r="E279" s="70">
        <v>2022</v>
      </c>
      <c r="F279" s="70" t="s">
        <v>161</v>
      </c>
      <c r="G279" s="70" t="s">
        <v>1973</v>
      </c>
      <c r="H279" s="70" t="s">
        <v>1974</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476</v>
      </c>
      <c r="C280" s="70">
        <v>20</v>
      </c>
      <c r="D280" s="70">
        <v>28</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476</v>
      </c>
      <c r="C281" s="70">
        <v>21</v>
      </c>
      <c r="D281" s="70">
        <v>28</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375</v>
      </c>
      <c r="C282" s="70">
        <v>1</v>
      </c>
      <c r="D282" s="70">
        <v>23</v>
      </c>
      <c r="E282" s="70">
        <v>1990</v>
      </c>
      <c r="F282" s="70" t="s">
        <v>787</v>
      </c>
      <c r="G282" s="70" t="s">
        <v>1996</v>
      </c>
      <c r="H282" s="70" t="s">
        <v>1997</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376</v>
      </c>
      <c r="C283" s="70">
        <v>2</v>
      </c>
      <c r="D283" s="70">
        <v>23</v>
      </c>
      <c r="E283" s="70">
        <v>2005</v>
      </c>
      <c r="F283" s="70" t="s">
        <v>789</v>
      </c>
      <c r="G283" s="70" t="s">
        <v>1996</v>
      </c>
      <c r="H283" s="70" t="s">
        <v>1997</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377</v>
      </c>
      <c r="C284" s="70">
        <v>3</v>
      </c>
      <c r="D284" s="70">
        <v>23</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378</v>
      </c>
      <c r="C285" s="70">
        <v>4</v>
      </c>
      <c r="D285" s="70">
        <v>23</v>
      </c>
      <c r="E285" s="70">
        <v>2007</v>
      </c>
      <c r="F285" s="70" t="s">
        <v>791</v>
      </c>
      <c r="G285" s="70" t="s">
        <v>1996</v>
      </c>
      <c r="H285" s="70" t="s">
        <v>1997</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379</v>
      </c>
      <c r="C286" s="70">
        <v>5</v>
      </c>
      <c r="D286" s="70">
        <v>23</v>
      </c>
      <c r="E286" s="70">
        <v>2008</v>
      </c>
      <c r="F286" s="70" t="s">
        <v>792</v>
      </c>
      <c r="G286" s="70" t="s">
        <v>1996</v>
      </c>
      <c r="H286" s="70" t="s">
        <v>1997</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380</v>
      </c>
      <c r="C287" s="70">
        <v>6</v>
      </c>
      <c r="D287" s="70">
        <v>23</v>
      </c>
      <c r="E287" s="70">
        <v>2009</v>
      </c>
      <c r="F287" s="70" t="s">
        <v>176</v>
      </c>
      <c r="G287" s="70" t="s">
        <v>1996</v>
      </c>
      <c r="H287" s="70" t="s">
        <v>1997</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2003</v>
      </c>
      <c r="B288" s="70">
        <v>381</v>
      </c>
      <c r="C288" s="70">
        <v>7</v>
      </c>
      <c r="D288" s="70">
        <v>23</v>
      </c>
      <c r="E288" s="70">
        <v>2010</v>
      </c>
      <c r="F288" s="70" t="s">
        <v>177</v>
      </c>
      <c r="G288" s="70" t="s">
        <v>1996</v>
      </c>
      <c r="H288" s="70" t="s">
        <v>1997</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2004</v>
      </c>
      <c r="B289" s="70">
        <v>382</v>
      </c>
      <c r="C289" s="70">
        <v>8</v>
      </c>
      <c r="D289" s="70">
        <v>23</v>
      </c>
      <c r="E289" s="70">
        <v>2011</v>
      </c>
      <c r="F289" s="70" t="s">
        <v>178</v>
      </c>
      <c r="G289" s="70" t="s">
        <v>1996</v>
      </c>
      <c r="H289" s="70" t="s">
        <v>1997</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2005</v>
      </c>
      <c r="B290" s="70">
        <v>383</v>
      </c>
      <c r="C290" s="70">
        <v>9</v>
      </c>
      <c r="D290" s="70">
        <v>23</v>
      </c>
      <c r="E290" s="70">
        <v>2012</v>
      </c>
      <c r="F290" s="70" t="s">
        <v>179</v>
      </c>
      <c r="G290" s="70" t="s">
        <v>1996</v>
      </c>
      <c r="H290" s="70" t="s">
        <v>1997</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2006</v>
      </c>
      <c r="B291" s="70">
        <v>384</v>
      </c>
      <c r="C291" s="70">
        <v>10</v>
      </c>
      <c r="D291" s="70">
        <v>23</v>
      </c>
      <c r="E291" s="70">
        <v>2013</v>
      </c>
      <c r="F291" s="70" t="s">
        <v>180</v>
      </c>
      <c r="G291" s="70" t="s">
        <v>1996</v>
      </c>
      <c r="H291" s="70" t="s">
        <v>1997</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2007</v>
      </c>
      <c r="B292" s="70">
        <v>385</v>
      </c>
      <c r="C292" s="70">
        <v>11</v>
      </c>
      <c r="D292" s="70">
        <v>23</v>
      </c>
      <c r="E292" s="70">
        <v>2014</v>
      </c>
      <c r="F292" s="70" t="s">
        <v>181</v>
      </c>
      <c r="G292" s="1064" t="s">
        <v>1996</v>
      </c>
      <c r="H292" s="70" t="s">
        <v>1997</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2008</v>
      </c>
      <c r="B293" s="70">
        <v>386</v>
      </c>
      <c r="C293" s="70">
        <v>12</v>
      </c>
      <c r="D293" s="70">
        <v>23</v>
      </c>
      <c r="E293" s="70">
        <v>2015</v>
      </c>
      <c r="F293" s="70" t="s">
        <v>182</v>
      </c>
      <c r="G293" s="1064" t="s">
        <v>1996</v>
      </c>
      <c r="H293" s="70" t="s">
        <v>1997</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2009</v>
      </c>
      <c r="B294" s="70">
        <v>387</v>
      </c>
      <c r="C294" s="70">
        <v>13</v>
      </c>
      <c r="D294" s="70">
        <v>23</v>
      </c>
      <c r="E294" s="70">
        <v>2016</v>
      </c>
      <c r="F294" s="70" t="s">
        <v>155</v>
      </c>
      <c r="G294" s="70" t="s">
        <v>1996</v>
      </c>
      <c r="H294" s="70" t="s">
        <v>1997</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2010</v>
      </c>
      <c r="B295" s="70">
        <v>388</v>
      </c>
      <c r="C295" s="70">
        <v>14</v>
      </c>
      <c r="D295" s="70">
        <v>23</v>
      </c>
      <c r="E295" s="70">
        <v>2017</v>
      </c>
      <c r="F295" s="70" t="s">
        <v>156</v>
      </c>
      <c r="G295" s="70" t="s">
        <v>1996</v>
      </c>
      <c r="H295" s="70" t="s">
        <v>1997</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2011</v>
      </c>
      <c r="B296" s="70">
        <v>389</v>
      </c>
      <c r="C296" s="70">
        <v>15</v>
      </c>
      <c r="D296" s="70">
        <v>23</v>
      </c>
      <c r="E296" s="70">
        <v>2018</v>
      </c>
      <c r="F296" s="70" t="s">
        <v>183</v>
      </c>
      <c r="G296" s="70" t="s">
        <v>1996</v>
      </c>
      <c r="H296" s="70" t="s">
        <v>1997</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2012</v>
      </c>
      <c r="B297" s="70">
        <v>390</v>
      </c>
      <c r="C297" s="70">
        <v>16</v>
      </c>
      <c r="D297" s="70">
        <v>23</v>
      </c>
      <c r="E297" s="70">
        <v>2019</v>
      </c>
      <c r="F297" s="70" t="s">
        <v>158</v>
      </c>
      <c r="G297" s="70" t="s">
        <v>1996</v>
      </c>
      <c r="H297" s="70" t="s">
        <v>1997</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2013</v>
      </c>
      <c r="B298" s="70">
        <v>391</v>
      </c>
      <c r="C298" s="70">
        <v>17</v>
      </c>
      <c r="D298" s="70">
        <v>23</v>
      </c>
      <c r="E298" s="70">
        <v>2020</v>
      </c>
      <c r="F298" s="70" t="s">
        <v>159</v>
      </c>
      <c r="G298" s="70" t="s">
        <v>1996</v>
      </c>
      <c r="H298" s="70" t="s">
        <v>1997</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2014</v>
      </c>
      <c r="B299" s="70">
        <v>391</v>
      </c>
      <c r="C299" s="70">
        <v>18</v>
      </c>
      <c r="D299" s="70">
        <v>23</v>
      </c>
      <c r="E299" s="70">
        <v>2021</v>
      </c>
      <c r="F299" s="70" t="s">
        <v>160</v>
      </c>
      <c r="G299" s="70" t="s">
        <v>1996</v>
      </c>
      <c r="H299" s="70" t="s">
        <v>1997</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2015</v>
      </c>
      <c r="B300" s="70">
        <v>391</v>
      </c>
      <c r="C300" s="70">
        <v>19</v>
      </c>
      <c r="D300" s="70">
        <v>23</v>
      </c>
      <c r="E300" s="70">
        <v>2022</v>
      </c>
      <c r="F300" s="70" t="s">
        <v>161</v>
      </c>
      <c r="G300" s="70" t="s">
        <v>1996</v>
      </c>
      <c r="H300" s="70" t="s">
        <v>1997</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391</v>
      </c>
      <c r="C301" s="70">
        <v>20</v>
      </c>
      <c r="D301" s="70">
        <v>23</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391</v>
      </c>
      <c r="C302" s="70">
        <v>21</v>
      </c>
      <c r="D302" s="70">
        <v>23</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86</v>
      </c>
      <c r="C303" s="70">
        <v>1</v>
      </c>
      <c r="D303" s="70">
        <v>6</v>
      </c>
      <c r="E303" s="70">
        <v>1990</v>
      </c>
      <c r="F303" s="70" t="s">
        <v>787</v>
      </c>
      <c r="G303" s="70" t="s">
        <v>2019</v>
      </c>
      <c r="H303" s="70" t="s">
        <v>2020</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87</v>
      </c>
      <c r="C304" s="70">
        <v>2</v>
      </c>
      <c r="D304" s="70">
        <v>6</v>
      </c>
      <c r="E304" s="70">
        <v>2005</v>
      </c>
      <c r="F304" s="70" t="s">
        <v>789</v>
      </c>
      <c r="G304" s="70" t="s">
        <v>2019</v>
      </c>
      <c r="H304" s="70" t="s">
        <v>2020</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88</v>
      </c>
      <c r="C305" s="70">
        <v>3</v>
      </c>
      <c r="D305" s="70">
        <v>6</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89</v>
      </c>
      <c r="C306" s="70">
        <v>4</v>
      </c>
      <c r="D306" s="70">
        <v>6</v>
      </c>
      <c r="E306" s="70">
        <v>2007</v>
      </c>
      <c r="F306" s="70" t="s">
        <v>791</v>
      </c>
      <c r="G306" s="70" t="s">
        <v>2019</v>
      </c>
      <c r="H306" s="70" t="s">
        <v>2020</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90</v>
      </c>
      <c r="C307" s="70">
        <v>5</v>
      </c>
      <c r="D307" s="70">
        <v>6</v>
      </c>
      <c r="E307" s="70">
        <v>2008</v>
      </c>
      <c r="F307" s="70" t="s">
        <v>792</v>
      </c>
      <c r="G307" s="70" t="s">
        <v>2019</v>
      </c>
      <c r="H307" s="70" t="s">
        <v>2020</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91</v>
      </c>
      <c r="C308" s="70">
        <v>6</v>
      </c>
      <c r="D308" s="70">
        <v>6</v>
      </c>
      <c r="E308" s="70">
        <v>2009</v>
      </c>
      <c r="F308" s="70" t="s">
        <v>176</v>
      </c>
      <c r="G308" s="70" t="s">
        <v>2019</v>
      </c>
      <c r="H308" s="70" t="s">
        <v>2020</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2026</v>
      </c>
      <c r="B309" s="70">
        <v>92</v>
      </c>
      <c r="C309" s="70">
        <v>7</v>
      </c>
      <c r="D309" s="70">
        <v>6</v>
      </c>
      <c r="E309" s="70">
        <v>2010</v>
      </c>
      <c r="F309" s="70" t="s">
        <v>177</v>
      </c>
      <c r="G309" s="70" t="s">
        <v>2019</v>
      </c>
      <c r="H309" s="70" t="s">
        <v>2020</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2027</v>
      </c>
      <c r="B310" s="70">
        <v>93</v>
      </c>
      <c r="C310" s="70">
        <v>8</v>
      </c>
      <c r="D310" s="70">
        <v>6</v>
      </c>
      <c r="E310" s="70">
        <v>2011</v>
      </c>
      <c r="F310" s="70" t="s">
        <v>178</v>
      </c>
      <c r="G310" s="70" t="s">
        <v>2019</v>
      </c>
      <c r="H310" s="70" t="s">
        <v>2020</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2028</v>
      </c>
      <c r="B311" s="70">
        <v>94</v>
      </c>
      <c r="C311" s="70">
        <v>9</v>
      </c>
      <c r="D311" s="70">
        <v>6</v>
      </c>
      <c r="E311" s="70">
        <v>2012</v>
      </c>
      <c r="F311" s="70" t="s">
        <v>179</v>
      </c>
      <c r="G311" s="1064" t="s">
        <v>2019</v>
      </c>
      <c r="H311" s="70" t="s">
        <v>2020</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2029</v>
      </c>
      <c r="B312" s="70">
        <v>95</v>
      </c>
      <c r="C312" s="70">
        <v>10</v>
      </c>
      <c r="D312" s="70">
        <v>6</v>
      </c>
      <c r="E312" s="70">
        <v>2013</v>
      </c>
      <c r="F312" s="70" t="s">
        <v>180</v>
      </c>
      <c r="G312" s="1064" t="s">
        <v>2019</v>
      </c>
      <c r="H312" s="70" t="s">
        <v>2020</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2030</v>
      </c>
      <c r="B313" s="70">
        <v>96</v>
      </c>
      <c r="C313" s="70">
        <v>11</v>
      </c>
      <c r="D313" s="70">
        <v>6</v>
      </c>
      <c r="E313" s="70">
        <v>2014</v>
      </c>
      <c r="F313" s="70" t="s">
        <v>181</v>
      </c>
      <c r="G313" s="70" t="s">
        <v>2019</v>
      </c>
      <c r="H313" s="70" t="s">
        <v>2020</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2031</v>
      </c>
      <c r="B314" s="70">
        <v>97</v>
      </c>
      <c r="C314" s="70">
        <v>12</v>
      </c>
      <c r="D314" s="70">
        <v>6</v>
      </c>
      <c r="E314" s="70">
        <v>2015</v>
      </c>
      <c r="F314" s="70" t="s">
        <v>182</v>
      </c>
      <c r="G314" s="70" t="s">
        <v>2019</v>
      </c>
      <c r="H314" s="70" t="s">
        <v>2020</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2032</v>
      </c>
      <c r="B315" s="70">
        <v>98</v>
      </c>
      <c r="C315" s="70">
        <v>13</v>
      </c>
      <c r="D315" s="70">
        <v>6</v>
      </c>
      <c r="E315" s="70">
        <v>2016</v>
      </c>
      <c r="F315" s="70" t="s">
        <v>155</v>
      </c>
      <c r="G315" s="70" t="s">
        <v>2019</v>
      </c>
      <c r="H315" s="70" t="s">
        <v>2020</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2033</v>
      </c>
      <c r="B316" s="70">
        <v>99</v>
      </c>
      <c r="C316" s="70">
        <v>14</v>
      </c>
      <c r="D316" s="70">
        <v>6</v>
      </c>
      <c r="E316" s="70">
        <v>2017</v>
      </c>
      <c r="F316" s="70" t="s">
        <v>156</v>
      </c>
      <c r="G316" s="70" t="s">
        <v>2019</v>
      </c>
      <c r="H316" s="70" t="s">
        <v>2020</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2034</v>
      </c>
      <c r="B317" s="70">
        <v>100</v>
      </c>
      <c r="C317" s="70">
        <v>15</v>
      </c>
      <c r="D317" s="70">
        <v>6</v>
      </c>
      <c r="E317" s="70">
        <v>2018</v>
      </c>
      <c r="F317" s="70" t="s">
        <v>183</v>
      </c>
      <c r="G317" s="70" t="s">
        <v>2019</v>
      </c>
      <c r="H317" s="70" t="s">
        <v>2020</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2035</v>
      </c>
      <c r="B318" s="70">
        <v>101</v>
      </c>
      <c r="C318" s="70">
        <v>16</v>
      </c>
      <c r="D318" s="70">
        <v>6</v>
      </c>
      <c r="E318" s="70">
        <v>2019</v>
      </c>
      <c r="F318" s="70" t="s">
        <v>158</v>
      </c>
      <c r="G318" s="70" t="s">
        <v>2019</v>
      </c>
      <c r="H318" s="70" t="s">
        <v>2020</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2036</v>
      </c>
      <c r="B319" s="70">
        <v>102</v>
      </c>
      <c r="C319" s="70">
        <v>17</v>
      </c>
      <c r="D319" s="70">
        <v>6</v>
      </c>
      <c r="E319" s="70">
        <v>2020</v>
      </c>
      <c r="F319" s="70" t="s">
        <v>159</v>
      </c>
      <c r="G319" s="70" t="s">
        <v>2019</v>
      </c>
      <c r="H319" s="70" t="s">
        <v>2020</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2037</v>
      </c>
      <c r="B320" s="70">
        <v>102</v>
      </c>
      <c r="C320" s="70">
        <v>18</v>
      </c>
      <c r="D320" s="70">
        <v>6</v>
      </c>
      <c r="E320" s="70">
        <v>2021</v>
      </c>
      <c r="F320" s="70" t="s">
        <v>160</v>
      </c>
      <c r="G320" s="70" t="s">
        <v>2019</v>
      </c>
      <c r="H320" s="70" t="s">
        <v>2020</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2038</v>
      </c>
      <c r="B321" s="70">
        <v>102</v>
      </c>
      <c r="C321" s="70">
        <v>19</v>
      </c>
      <c r="D321" s="70">
        <v>6</v>
      </c>
      <c r="E321" s="70">
        <v>2022</v>
      </c>
      <c r="F321" s="70" t="s">
        <v>161</v>
      </c>
      <c r="G321" s="70" t="s">
        <v>2019</v>
      </c>
      <c r="H321" s="70" t="s">
        <v>2020</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102</v>
      </c>
      <c r="C322" s="70">
        <v>20</v>
      </c>
      <c r="D322" s="70">
        <v>6</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102</v>
      </c>
      <c r="C323" s="70">
        <v>21</v>
      </c>
      <c r="D323" s="70">
        <v>6</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324</v>
      </c>
      <c r="C324" s="70">
        <v>1</v>
      </c>
      <c r="D324" s="70">
        <v>20</v>
      </c>
      <c r="E324" s="70">
        <v>1990</v>
      </c>
      <c r="F324" s="70" t="s">
        <v>787</v>
      </c>
      <c r="G324" s="70" t="s">
        <v>2042</v>
      </c>
      <c r="H324" s="70" t="s">
        <v>2043</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325</v>
      </c>
      <c r="C325" s="70">
        <v>2</v>
      </c>
      <c r="D325" s="70">
        <v>20</v>
      </c>
      <c r="E325" s="70">
        <v>2005</v>
      </c>
      <c r="F325" s="70" t="s">
        <v>789</v>
      </c>
      <c r="G325" s="70" t="s">
        <v>2042</v>
      </c>
      <c r="H325" s="70" t="s">
        <v>2043</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326</v>
      </c>
      <c r="C326" s="70">
        <v>3</v>
      </c>
      <c r="D326" s="70">
        <v>20</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327</v>
      </c>
      <c r="C327" s="70">
        <v>4</v>
      </c>
      <c r="D327" s="70">
        <v>20</v>
      </c>
      <c r="E327" s="70">
        <v>2007</v>
      </c>
      <c r="F327" s="70" t="s">
        <v>791</v>
      </c>
      <c r="G327" s="70" t="s">
        <v>2042</v>
      </c>
      <c r="H327" s="70" t="s">
        <v>2043</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328</v>
      </c>
      <c r="C328" s="70">
        <v>5</v>
      </c>
      <c r="D328" s="70">
        <v>20</v>
      </c>
      <c r="E328" s="70">
        <v>2008</v>
      </c>
      <c r="F328" s="70" t="s">
        <v>792</v>
      </c>
      <c r="G328" s="70" t="s">
        <v>2042</v>
      </c>
      <c r="H328" s="70" t="s">
        <v>2043</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329</v>
      </c>
      <c r="C329" s="70">
        <v>6</v>
      </c>
      <c r="D329" s="70">
        <v>20</v>
      </c>
      <c r="E329" s="70">
        <v>2009</v>
      </c>
      <c r="F329" s="70" t="s">
        <v>176</v>
      </c>
      <c r="G329" s="1064" t="s">
        <v>2042</v>
      </c>
      <c r="H329" s="70" t="s">
        <v>2043</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2049</v>
      </c>
      <c r="B330" s="70">
        <v>330</v>
      </c>
      <c r="C330" s="70">
        <v>7</v>
      </c>
      <c r="D330" s="70">
        <v>20</v>
      </c>
      <c r="E330" s="70">
        <v>2010</v>
      </c>
      <c r="F330" s="70" t="s">
        <v>177</v>
      </c>
      <c r="G330" s="1064" t="s">
        <v>2042</v>
      </c>
      <c r="H330" s="70" t="s">
        <v>2043</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2050</v>
      </c>
      <c r="B331" s="70">
        <v>331</v>
      </c>
      <c r="C331" s="70">
        <v>8</v>
      </c>
      <c r="D331" s="70">
        <v>20</v>
      </c>
      <c r="E331" s="70">
        <v>2011</v>
      </c>
      <c r="F331" s="70" t="s">
        <v>178</v>
      </c>
      <c r="G331" s="70" t="s">
        <v>2042</v>
      </c>
      <c r="H331" s="70" t="s">
        <v>2043</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2051</v>
      </c>
      <c r="B332" s="70">
        <v>332</v>
      </c>
      <c r="C332" s="70">
        <v>9</v>
      </c>
      <c r="D332" s="70">
        <v>20</v>
      </c>
      <c r="E332" s="70">
        <v>2012</v>
      </c>
      <c r="F332" s="70" t="s">
        <v>179</v>
      </c>
      <c r="G332" s="70" t="s">
        <v>2042</v>
      </c>
      <c r="H332" s="70" t="s">
        <v>2043</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2052</v>
      </c>
      <c r="B333" s="70">
        <v>333</v>
      </c>
      <c r="C333" s="70">
        <v>10</v>
      </c>
      <c r="D333" s="70">
        <v>20</v>
      </c>
      <c r="E333" s="70">
        <v>2013</v>
      </c>
      <c r="F333" s="70" t="s">
        <v>180</v>
      </c>
      <c r="G333" s="70" t="s">
        <v>2042</v>
      </c>
      <c r="H333" s="70" t="s">
        <v>2043</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2053</v>
      </c>
      <c r="B334" s="70">
        <v>334</v>
      </c>
      <c r="C334" s="70">
        <v>11</v>
      </c>
      <c r="D334" s="70">
        <v>20</v>
      </c>
      <c r="E334" s="70">
        <v>2014</v>
      </c>
      <c r="F334" s="70" t="s">
        <v>181</v>
      </c>
      <c r="G334" s="70" t="s">
        <v>2042</v>
      </c>
      <c r="H334" s="70" t="s">
        <v>2043</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2054</v>
      </c>
      <c r="B335" s="70">
        <v>335</v>
      </c>
      <c r="C335" s="70">
        <v>12</v>
      </c>
      <c r="D335" s="70">
        <v>20</v>
      </c>
      <c r="E335" s="70">
        <v>2015</v>
      </c>
      <c r="F335" s="70" t="s">
        <v>182</v>
      </c>
      <c r="G335" s="70" t="s">
        <v>2042</v>
      </c>
      <c r="H335" s="70" t="s">
        <v>2043</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2055</v>
      </c>
      <c r="B336" s="70">
        <v>336</v>
      </c>
      <c r="C336" s="70">
        <v>13</v>
      </c>
      <c r="D336" s="70">
        <v>20</v>
      </c>
      <c r="E336" s="70">
        <v>2016</v>
      </c>
      <c r="F336" s="70" t="s">
        <v>155</v>
      </c>
      <c r="G336" s="70" t="s">
        <v>2042</v>
      </c>
      <c r="H336" s="70" t="s">
        <v>2043</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2056</v>
      </c>
      <c r="B337" s="70">
        <v>337</v>
      </c>
      <c r="C337" s="70">
        <v>14</v>
      </c>
      <c r="D337" s="70">
        <v>20</v>
      </c>
      <c r="E337" s="70">
        <v>2017</v>
      </c>
      <c r="F337" s="70" t="s">
        <v>156</v>
      </c>
      <c r="G337" s="70" t="s">
        <v>2042</v>
      </c>
      <c r="H337" s="70" t="s">
        <v>2043</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2057</v>
      </c>
      <c r="B338" s="70">
        <v>338</v>
      </c>
      <c r="C338" s="70">
        <v>15</v>
      </c>
      <c r="D338" s="70">
        <v>20</v>
      </c>
      <c r="E338" s="70">
        <v>2018</v>
      </c>
      <c r="F338" s="70" t="s">
        <v>183</v>
      </c>
      <c r="G338" s="70" t="s">
        <v>2042</v>
      </c>
      <c r="H338" s="70" t="s">
        <v>2043</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2058</v>
      </c>
      <c r="B339" s="70">
        <v>339</v>
      </c>
      <c r="C339" s="70">
        <v>16</v>
      </c>
      <c r="D339" s="70">
        <v>20</v>
      </c>
      <c r="E339" s="70">
        <v>2019</v>
      </c>
      <c r="F339" s="70" t="s">
        <v>158</v>
      </c>
      <c r="G339" s="70" t="s">
        <v>2042</v>
      </c>
      <c r="H339" s="70" t="s">
        <v>2043</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2059</v>
      </c>
      <c r="B340" s="70">
        <v>340</v>
      </c>
      <c r="C340" s="70">
        <v>17</v>
      </c>
      <c r="D340" s="70">
        <v>20</v>
      </c>
      <c r="E340" s="70">
        <v>2020</v>
      </c>
      <c r="F340" s="70" t="s">
        <v>159</v>
      </c>
      <c r="G340" s="70" t="s">
        <v>2042</v>
      </c>
      <c r="H340" s="70" t="s">
        <v>2043</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2060</v>
      </c>
      <c r="B341" s="70">
        <v>340</v>
      </c>
      <c r="C341" s="70">
        <v>18</v>
      </c>
      <c r="D341" s="70">
        <v>20</v>
      </c>
      <c r="E341" s="70">
        <v>2021</v>
      </c>
      <c r="F341" s="70" t="s">
        <v>160</v>
      </c>
      <c r="G341" s="70" t="s">
        <v>2042</v>
      </c>
      <c r="H341" s="70" t="s">
        <v>2043</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2061</v>
      </c>
      <c r="B342" s="70">
        <v>340</v>
      </c>
      <c r="C342" s="70">
        <v>19</v>
      </c>
      <c r="D342" s="70">
        <v>20</v>
      </c>
      <c r="E342" s="70">
        <v>2022</v>
      </c>
      <c r="F342" s="70" t="s">
        <v>161</v>
      </c>
      <c r="G342" s="70" t="s">
        <v>2042</v>
      </c>
      <c r="H342" s="70" t="s">
        <v>2043</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340</v>
      </c>
      <c r="C343" s="70">
        <v>20</v>
      </c>
      <c r="D343" s="70">
        <v>20</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340</v>
      </c>
      <c r="C344" s="70">
        <v>21</v>
      </c>
      <c r="D344" s="70">
        <v>20</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154</v>
      </c>
      <c r="C345" s="70">
        <v>1</v>
      </c>
      <c r="D345" s="70">
        <v>10</v>
      </c>
      <c r="E345" s="70">
        <v>1990</v>
      </c>
      <c r="F345" s="70" t="s">
        <v>787</v>
      </c>
      <c r="G345" s="70" t="s">
        <v>2065</v>
      </c>
      <c r="H345" s="70" t="s">
        <v>2066</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155</v>
      </c>
      <c r="C346" s="70">
        <v>2</v>
      </c>
      <c r="D346" s="70">
        <v>10</v>
      </c>
      <c r="E346" s="70">
        <v>2005</v>
      </c>
      <c r="F346" s="70" t="s">
        <v>789</v>
      </c>
      <c r="G346" s="70" t="s">
        <v>2065</v>
      </c>
      <c r="H346" s="70" t="s">
        <v>2066</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156</v>
      </c>
      <c r="C347" s="70">
        <v>3</v>
      </c>
      <c r="D347" s="70">
        <v>10</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157</v>
      </c>
      <c r="C348" s="70">
        <v>4</v>
      </c>
      <c r="D348" s="70">
        <v>10</v>
      </c>
      <c r="E348" s="70">
        <v>2007</v>
      </c>
      <c r="F348" s="70" t="s">
        <v>791</v>
      </c>
      <c r="G348" s="70" t="s">
        <v>2065</v>
      </c>
      <c r="H348" s="70" t="s">
        <v>2066</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158</v>
      </c>
      <c r="C349" s="70">
        <v>5</v>
      </c>
      <c r="D349" s="70">
        <v>10</v>
      </c>
      <c r="E349" s="70">
        <v>2008</v>
      </c>
      <c r="F349" s="70" t="s">
        <v>792</v>
      </c>
      <c r="G349" s="1064" t="s">
        <v>2065</v>
      </c>
      <c r="H349" s="70" t="s">
        <v>2066</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159</v>
      </c>
      <c r="C350" s="70">
        <v>6</v>
      </c>
      <c r="D350" s="70">
        <v>10</v>
      </c>
      <c r="E350" s="70">
        <v>2009</v>
      </c>
      <c r="F350" s="70" t="s">
        <v>176</v>
      </c>
      <c r="G350" s="1064" t="s">
        <v>2065</v>
      </c>
      <c r="H350" s="70" t="s">
        <v>2066</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2072</v>
      </c>
      <c r="B351" s="70">
        <v>160</v>
      </c>
      <c r="C351" s="70">
        <v>7</v>
      </c>
      <c r="D351" s="70">
        <v>10</v>
      </c>
      <c r="E351" s="70">
        <v>2010</v>
      </c>
      <c r="F351" s="70" t="s">
        <v>177</v>
      </c>
      <c r="G351" s="70" t="s">
        <v>2065</v>
      </c>
      <c r="H351" s="70" t="s">
        <v>2066</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2073</v>
      </c>
      <c r="B352" s="70">
        <v>161</v>
      </c>
      <c r="C352" s="70">
        <v>8</v>
      </c>
      <c r="D352" s="70">
        <v>10</v>
      </c>
      <c r="E352" s="70">
        <v>2011</v>
      </c>
      <c r="F352" s="70" t="s">
        <v>178</v>
      </c>
      <c r="G352" s="70" t="s">
        <v>2065</v>
      </c>
      <c r="H352" s="70" t="s">
        <v>2066</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2074</v>
      </c>
      <c r="B353" s="70">
        <v>162</v>
      </c>
      <c r="C353" s="70">
        <v>9</v>
      </c>
      <c r="D353" s="70">
        <v>10</v>
      </c>
      <c r="E353" s="70">
        <v>2012</v>
      </c>
      <c r="F353" s="70" t="s">
        <v>179</v>
      </c>
      <c r="G353" s="70" t="s">
        <v>2065</v>
      </c>
      <c r="H353" s="70" t="s">
        <v>2066</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2075</v>
      </c>
      <c r="B354" s="70">
        <v>163</v>
      </c>
      <c r="C354" s="70">
        <v>10</v>
      </c>
      <c r="D354" s="70">
        <v>10</v>
      </c>
      <c r="E354" s="70">
        <v>2013</v>
      </c>
      <c r="F354" s="70" t="s">
        <v>180</v>
      </c>
      <c r="G354" s="70" t="s">
        <v>2065</v>
      </c>
      <c r="H354" s="70" t="s">
        <v>2066</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2076</v>
      </c>
      <c r="B355" s="70">
        <v>164</v>
      </c>
      <c r="C355" s="70">
        <v>11</v>
      </c>
      <c r="D355" s="70">
        <v>10</v>
      </c>
      <c r="E355" s="70">
        <v>2014</v>
      </c>
      <c r="F355" s="70" t="s">
        <v>181</v>
      </c>
      <c r="G355" s="70" t="s">
        <v>2065</v>
      </c>
      <c r="H355" s="70" t="s">
        <v>2066</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2077</v>
      </c>
      <c r="B356" s="70">
        <v>165</v>
      </c>
      <c r="C356" s="70">
        <v>12</v>
      </c>
      <c r="D356" s="70">
        <v>10</v>
      </c>
      <c r="E356" s="70">
        <v>2015</v>
      </c>
      <c r="F356" s="70" t="s">
        <v>182</v>
      </c>
      <c r="G356" s="70" t="s">
        <v>2065</v>
      </c>
      <c r="H356" s="70" t="s">
        <v>2066</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2078</v>
      </c>
      <c r="B357" s="70">
        <v>166</v>
      </c>
      <c r="C357" s="70">
        <v>13</v>
      </c>
      <c r="D357" s="70">
        <v>10</v>
      </c>
      <c r="E357" s="70">
        <v>2016</v>
      </c>
      <c r="F357" s="70" t="s">
        <v>155</v>
      </c>
      <c r="G357" s="70" t="s">
        <v>2065</v>
      </c>
      <c r="H357" s="70" t="s">
        <v>2066</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2079</v>
      </c>
      <c r="B358" s="70">
        <v>167</v>
      </c>
      <c r="C358" s="70">
        <v>14</v>
      </c>
      <c r="D358" s="70">
        <v>10</v>
      </c>
      <c r="E358" s="70">
        <v>2017</v>
      </c>
      <c r="F358" s="70" t="s">
        <v>156</v>
      </c>
      <c r="G358" s="70" t="s">
        <v>2065</v>
      </c>
      <c r="H358" s="70" t="s">
        <v>2066</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2080</v>
      </c>
      <c r="B359" s="70">
        <v>168</v>
      </c>
      <c r="C359" s="70">
        <v>15</v>
      </c>
      <c r="D359" s="70">
        <v>10</v>
      </c>
      <c r="E359" s="70">
        <v>2018</v>
      </c>
      <c r="F359" s="70" t="s">
        <v>183</v>
      </c>
      <c r="G359" s="70" t="s">
        <v>2065</v>
      </c>
      <c r="H359" s="70" t="s">
        <v>2066</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2081</v>
      </c>
      <c r="B360" s="70">
        <v>169</v>
      </c>
      <c r="C360" s="70">
        <v>16</v>
      </c>
      <c r="D360" s="70">
        <v>10</v>
      </c>
      <c r="E360" s="70">
        <v>2019</v>
      </c>
      <c r="F360" s="70" t="s">
        <v>158</v>
      </c>
      <c r="G360" s="70" t="s">
        <v>2065</v>
      </c>
      <c r="H360" s="70" t="s">
        <v>2066</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2082</v>
      </c>
      <c r="B361" s="70">
        <v>170</v>
      </c>
      <c r="C361" s="70">
        <v>17</v>
      </c>
      <c r="D361" s="70">
        <v>10</v>
      </c>
      <c r="E361" s="70">
        <v>2020</v>
      </c>
      <c r="F361" s="70" t="s">
        <v>159</v>
      </c>
      <c r="G361" s="70" t="s">
        <v>2065</v>
      </c>
      <c r="H361" s="70" t="s">
        <v>2066</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2083</v>
      </c>
      <c r="B362" s="70">
        <v>170</v>
      </c>
      <c r="C362" s="70">
        <v>18</v>
      </c>
      <c r="D362" s="70">
        <v>10</v>
      </c>
      <c r="E362" s="70">
        <v>2021</v>
      </c>
      <c r="F362" s="70" t="s">
        <v>160</v>
      </c>
      <c r="G362" s="70" t="s">
        <v>2065</v>
      </c>
      <c r="H362" s="70" t="s">
        <v>2066</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2084</v>
      </c>
      <c r="B363" s="70">
        <v>170</v>
      </c>
      <c r="C363" s="70">
        <v>19</v>
      </c>
      <c r="D363" s="70">
        <v>10</v>
      </c>
      <c r="E363" s="70">
        <v>2022</v>
      </c>
      <c r="F363" s="70" t="s">
        <v>161</v>
      </c>
      <c r="G363" s="70" t="s">
        <v>2065</v>
      </c>
      <c r="H363" s="70" t="s">
        <v>2066</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170</v>
      </c>
      <c r="C364" s="70">
        <v>20</v>
      </c>
      <c r="D364" s="70">
        <v>10</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170</v>
      </c>
      <c r="C365" s="70">
        <v>21</v>
      </c>
      <c r="D365" s="70">
        <v>10</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69</v>
      </c>
      <c r="C366" s="70">
        <v>1</v>
      </c>
      <c r="D366" s="70">
        <v>5</v>
      </c>
      <c r="E366" s="70">
        <v>1990</v>
      </c>
      <c r="F366" s="70" t="s">
        <v>787</v>
      </c>
      <c r="G366" s="70" t="s">
        <v>2088</v>
      </c>
      <c r="H366" s="70" t="s">
        <v>2089</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70</v>
      </c>
      <c r="C367" s="70">
        <v>2</v>
      </c>
      <c r="D367" s="70">
        <v>5</v>
      </c>
      <c r="E367" s="70">
        <v>2005</v>
      </c>
      <c r="F367" s="70" t="s">
        <v>789</v>
      </c>
      <c r="G367" s="70" t="s">
        <v>2088</v>
      </c>
      <c r="H367" s="70" t="s">
        <v>2089</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71</v>
      </c>
      <c r="C368" s="70">
        <v>3</v>
      </c>
      <c r="D368" s="70">
        <v>5</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72</v>
      </c>
      <c r="C369" s="70">
        <v>4</v>
      </c>
      <c r="D369" s="70">
        <v>5</v>
      </c>
      <c r="E369" s="70">
        <v>2007</v>
      </c>
      <c r="F369" s="70" t="s">
        <v>791</v>
      </c>
      <c r="G369" s="1064" t="s">
        <v>2088</v>
      </c>
      <c r="H369" s="70" t="s">
        <v>2089</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73</v>
      </c>
      <c r="C370" s="70">
        <v>5</v>
      </c>
      <c r="D370" s="70">
        <v>5</v>
      </c>
      <c r="E370" s="70">
        <v>2008</v>
      </c>
      <c r="F370" s="70" t="s">
        <v>792</v>
      </c>
      <c r="G370" s="70" t="s">
        <v>2088</v>
      </c>
      <c r="H370" s="70" t="s">
        <v>2089</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74</v>
      </c>
      <c r="C371" s="70">
        <v>6</v>
      </c>
      <c r="D371" s="70">
        <v>5</v>
      </c>
      <c r="E371" s="70">
        <v>2009</v>
      </c>
      <c r="F371" s="70" t="s">
        <v>176</v>
      </c>
      <c r="G371" s="70" t="s">
        <v>2088</v>
      </c>
      <c r="H371" s="70" t="s">
        <v>2089</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2095</v>
      </c>
      <c r="B372" s="70">
        <v>75</v>
      </c>
      <c r="C372" s="70">
        <v>7</v>
      </c>
      <c r="D372" s="70">
        <v>5</v>
      </c>
      <c r="E372" s="70">
        <v>2010</v>
      </c>
      <c r="F372" s="70" t="s">
        <v>177</v>
      </c>
      <c r="G372" s="70" t="s">
        <v>2088</v>
      </c>
      <c r="H372" s="70" t="s">
        <v>2089</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2096</v>
      </c>
      <c r="B373" s="70">
        <v>76</v>
      </c>
      <c r="C373" s="70">
        <v>8</v>
      </c>
      <c r="D373" s="70">
        <v>5</v>
      </c>
      <c r="E373" s="70">
        <v>2011</v>
      </c>
      <c r="F373" s="70" t="s">
        <v>178</v>
      </c>
      <c r="G373" s="70" t="s">
        <v>2088</v>
      </c>
      <c r="H373" s="70" t="s">
        <v>2089</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2097</v>
      </c>
      <c r="B374" s="70">
        <v>77</v>
      </c>
      <c r="C374" s="70">
        <v>9</v>
      </c>
      <c r="D374" s="70">
        <v>5</v>
      </c>
      <c r="E374" s="70">
        <v>2012</v>
      </c>
      <c r="F374" s="70" t="s">
        <v>179</v>
      </c>
      <c r="G374" s="70" t="s">
        <v>2088</v>
      </c>
      <c r="H374" s="70" t="s">
        <v>2089</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2098</v>
      </c>
      <c r="B375" s="70">
        <v>78</v>
      </c>
      <c r="C375" s="70">
        <v>10</v>
      </c>
      <c r="D375" s="70">
        <v>5</v>
      </c>
      <c r="E375" s="70">
        <v>2013</v>
      </c>
      <c r="F375" s="70" t="s">
        <v>180</v>
      </c>
      <c r="G375" s="70" t="s">
        <v>2088</v>
      </c>
      <c r="H375" s="70" t="s">
        <v>2089</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2099</v>
      </c>
      <c r="B376" s="70">
        <v>79</v>
      </c>
      <c r="C376" s="70">
        <v>11</v>
      </c>
      <c r="D376" s="70">
        <v>5</v>
      </c>
      <c r="E376" s="70">
        <v>2014</v>
      </c>
      <c r="F376" s="70" t="s">
        <v>181</v>
      </c>
      <c r="G376" s="70" t="s">
        <v>2088</v>
      </c>
      <c r="H376" s="70" t="s">
        <v>2089</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2100</v>
      </c>
      <c r="B377" s="70">
        <v>80</v>
      </c>
      <c r="C377" s="70">
        <v>12</v>
      </c>
      <c r="D377" s="70">
        <v>5</v>
      </c>
      <c r="E377" s="70">
        <v>2015</v>
      </c>
      <c r="F377" s="70" t="s">
        <v>182</v>
      </c>
      <c r="G377" s="70" t="s">
        <v>2088</v>
      </c>
      <c r="H377" s="70" t="s">
        <v>2089</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2101</v>
      </c>
      <c r="B378" s="70">
        <v>81</v>
      </c>
      <c r="C378" s="70">
        <v>13</v>
      </c>
      <c r="D378" s="70">
        <v>5</v>
      </c>
      <c r="E378" s="70">
        <v>2016</v>
      </c>
      <c r="F378" s="70" t="s">
        <v>155</v>
      </c>
      <c r="G378" s="70" t="s">
        <v>2088</v>
      </c>
      <c r="H378" s="70" t="s">
        <v>2089</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2102</v>
      </c>
      <c r="B379" s="70">
        <v>82</v>
      </c>
      <c r="C379" s="70">
        <v>14</v>
      </c>
      <c r="D379" s="70">
        <v>5</v>
      </c>
      <c r="E379" s="70">
        <v>2017</v>
      </c>
      <c r="F379" s="70" t="s">
        <v>156</v>
      </c>
      <c r="G379" s="70" t="s">
        <v>2088</v>
      </c>
      <c r="H379" s="70" t="s">
        <v>2089</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2103</v>
      </c>
      <c r="B380" s="70">
        <v>83</v>
      </c>
      <c r="C380" s="70">
        <v>15</v>
      </c>
      <c r="D380" s="70">
        <v>5</v>
      </c>
      <c r="E380" s="70">
        <v>2018</v>
      </c>
      <c r="F380" s="70" t="s">
        <v>183</v>
      </c>
      <c r="G380" s="70" t="s">
        <v>2088</v>
      </c>
      <c r="H380" s="70" t="s">
        <v>2089</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2104</v>
      </c>
      <c r="B381" s="70">
        <v>84</v>
      </c>
      <c r="C381" s="70">
        <v>16</v>
      </c>
      <c r="D381" s="70">
        <v>5</v>
      </c>
      <c r="E381" s="70">
        <v>2019</v>
      </c>
      <c r="F381" s="70" t="s">
        <v>158</v>
      </c>
      <c r="G381" s="70" t="s">
        <v>2088</v>
      </c>
      <c r="H381" s="70" t="s">
        <v>2089</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2105</v>
      </c>
      <c r="B382" s="70">
        <v>85</v>
      </c>
      <c r="C382" s="70">
        <v>17</v>
      </c>
      <c r="D382" s="70">
        <v>5</v>
      </c>
      <c r="E382" s="70">
        <v>2020</v>
      </c>
      <c r="F382" s="70" t="s">
        <v>159</v>
      </c>
      <c r="G382" s="70" t="s">
        <v>2088</v>
      </c>
      <c r="H382" s="70" t="s">
        <v>2089</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2106</v>
      </c>
      <c r="B383" s="70">
        <v>85</v>
      </c>
      <c r="C383" s="70">
        <v>18</v>
      </c>
      <c r="D383" s="70">
        <v>5</v>
      </c>
      <c r="E383" s="70">
        <v>2021</v>
      </c>
      <c r="F383" s="70" t="s">
        <v>160</v>
      </c>
      <c r="G383" s="70" t="s">
        <v>2088</v>
      </c>
      <c r="H383" s="70" t="s">
        <v>2089</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2107</v>
      </c>
      <c r="B384" s="70">
        <v>85</v>
      </c>
      <c r="C384" s="70">
        <v>19</v>
      </c>
      <c r="D384" s="70">
        <v>5</v>
      </c>
      <c r="E384" s="70">
        <v>2022</v>
      </c>
      <c r="F384" s="70" t="s">
        <v>161</v>
      </c>
      <c r="G384" s="70" t="s">
        <v>2088</v>
      </c>
      <c r="H384" s="70" t="s">
        <v>2089</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85</v>
      </c>
      <c r="C385" s="70">
        <v>20</v>
      </c>
      <c r="D385" s="70">
        <v>5</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85</v>
      </c>
      <c r="C386" s="70">
        <v>21</v>
      </c>
      <c r="D386" s="70">
        <v>5</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273</v>
      </c>
      <c r="C387" s="70">
        <v>1</v>
      </c>
      <c r="D387" s="70">
        <v>17</v>
      </c>
      <c r="E387" s="70">
        <v>1990</v>
      </c>
      <c r="F387" s="70" t="s">
        <v>787</v>
      </c>
      <c r="G387" s="1064" t="s">
        <v>2111</v>
      </c>
      <c r="H387" s="70" t="s">
        <v>2112</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274</v>
      </c>
      <c r="C388" s="70">
        <v>2</v>
      </c>
      <c r="D388" s="70">
        <v>17</v>
      </c>
      <c r="E388" s="70">
        <v>2005</v>
      </c>
      <c r="F388" s="70" t="s">
        <v>789</v>
      </c>
      <c r="G388" s="70" t="s">
        <v>2111</v>
      </c>
      <c r="H388" s="70" t="s">
        <v>2112</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275</v>
      </c>
      <c r="C389" s="70">
        <v>3</v>
      </c>
      <c r="D389" s="70">
        <v>17</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276</v>
      </c>
      <c r="C390" s="70">
        <v>4</v>
      </c>
      <c r="D390" s="70">
        <v>17</v>
      </c>
      <c r="E390" s="70">
        <v>2007</v>
      </c>
      <c r="F390" s="70" t="s">
        <v>791</v>
      </c>
      <c r="G390" s="70" t="s">
        <v>2111</v>
      </c>
      <c r="H390" s="70" t="s">
        <v>2112</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277</v>
      </c>
      <c r="C391" s="70">
        <v>5</v>
      </c>
      <c r="D391" s="70">
        <v>17</v>
      </c>
      <c r="E391" s="70">
        <v>2008</v>
      </c>
      <c r="F391" s="70" t="s">
        <v>792</v>
      </c>
      <c r="G391" s="70" t="s">
        <v>2111</v>
      </c>
      <c r="H391" s="70" t="s">
        <v>2112</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278</v>
      </c>
      <c r="C392" s="70">
        <v>6</v>
      </c>
      <c r="D392" s="70">
        <v>17</v>
      </c>
      <c r="E392" s="70">
        <v>2009</v>
      </c>
      <c r="F392" s="70" t="s">
        <v>176</v>
      </c>
      <c r="G392" s="70" t="s">
        <v>2111</v>
      </c>
      <c r="H392" s="70" t="s">
        <v>2112</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2118</v>
      </c>
      <c r="B393" s="70">
        <v>279</v>
      </c>
      <c r="C393" s="70">
        <v>7</v>
      </c>
      <c r="D393" s="70">
        <v>17</v>
      </c>
      <c r="E393" s="70">
        <v>2010</v>
      </c>
      <c r="F393" s="70" t="s">
        <v>177</v>
      </c>
      <c r="G393" s="70" t="s">
        <v>2111</v>
      </c>
      <c r="H393" s="70" t="s">
        <v>2112</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2119</v>
      </c>
      <c r="B394" s="70">
        <v>280</v>
      </c>
      <c r="C394" s="70">
        <v>8</v>
      </c>
      <c r="D394" s="70">
        <v>17</v>
      </c>
      <c r="E394" s="70">
        <v>2011</v>
      </c>
      <c r="F394" s="70" t="s">
        <v>178</v>
      </c>
      <c r="G394" s="70" t="s">
        <v>2111</v>
      </c>
      <c r="H394" s="70" t="s">
        <v>2112</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2120</v>
      </c>
      <c r="B395" s="70">
        <v>281</v>
      </c>
      <c r="C395" s="70">
        <v>9</v>
      </c>
      <c r="D395" s="70">
        <v>17</v>
      </c>
      <c r="E395" s="70">
        <v>2012</v>
      </c>
      <c r="F395" s="70" t="s">
        <v>179</v>
      </c>
      <c r="G395" s="70" t="s">
        <v>2111</v>
      </c>
      <c r="H395" s="70" t="s">
        <v>2112</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2121</v>
      </c>
      <c r="B396" s="70">
        <v>282</v>
      </c>
      <c r="C396" s="70">
        <v>10</v>
      </c>
      <c r="D396" s="70">
        <v>17</v>
      </c>
      <c r="E396" s="70">
        <v>2013</v>
      </c>
      <c r="F396" s="70" t="s">
        <v>180</v>
      </c>
      <c r="G396" s="70" t="s">
        <v>2111</v>
      </c>
      <c r="H396" s="70" t="s">
        <v>2112</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2122</v>
      </c>
      <c r="B397" s="70">
        <v>283</v>
      </c>
      <c r="C397" s="70">
        <v>11</v>
      </c>
      <c r="D397" s="70">
        <v>17</v>
      </c>
      <c r="E397" s="70">
        <v>2014</v>
      </c>
      <c r="F397" s="70" t="s">
        <v>181</v>
      </c>
      <c r="G397" s="70" t="s">
        <v>2111</v>
      </c>
      <c r="H397" s="70" t="s">
        <v>2112</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2123</v>
      </c>
      <c r="B398" s="70">
        <v>284</v>
      </c>
      <c r="C398" s="70">
        <v>12</v>
      </c>
      <c r="D398" s="70">
        <v>17</v>
      </c>
      <c r="E398" s="70">
        <v>2015</v>
      </c>
      <c r="F398" s="70" t="s">
        <v>182</v>
      </c>
      <c r="G398" s="70" t="s">
        <v>2111</v>
      </c>
      <c r="H398" s="70" t="s">
        <v>2112</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2124</v>
      </c>
      <c r="B399" s="70">
        <v>285</v>
      </c>
      <c r="C399" s="70">
        <v>13</v>
      </c>
      <c r="D399" s="70">
        <v>17</v>
      </c>
      <c r="E399" s="70">
        <v>2016</v>
      </c>
      <c r="F399" s="70" t="s">
        <v>155</v>
      </c>
      <c r="G399" s="70" t="s">
        <v>2111</v>
      </c>
      <c r="H399" s="70" t="s">
        <v>2112</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2125</v>
      </c>
      <c r="B400" s="70">
        <v>286</v>
      </c>
      <c r="C400" s="70">
        <v>14</v>
      </c>
      <c r="D400" s="70">
        <v>17</v>
      </c>
      <c r="E400" s="70">
        <v>2017</v>
      </c>
      <c r="F400" s="70" t="s">
        <v>156</v>
      </c>
      <c r="G400" s="70" t="s">
        <v>2111</v>
      </c>
      <c r="H400" s="70" t="s">
        <v>2112</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2126</v>
      </c>
      <c r="B401" s="70">
        <v>287</v>
      </c>
      <c r="C401" s="70">
        <v>15</v>
      </c>
      <c r="D401" s="70">
        <v>17</v>
      </c>
      <c r="E401" s="70">
        <v>2018</v>
      </c>
      <c r="F401" s="70" t="s">
        <v>183</v>
      </c>
      <c r="G401" s="70" t="s">
        <v>2111</v>
      </c>
      <c r="H401" s="70" t="s">
        <v>2112</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2127</v>
      </c>
      <c r="B402" s="70">
        <v>288</v>
      </c>
      <c r="C402" s="70">
        <v>16</v>
      </c>
      <c r="D402" s="70">
        <v>17</v>
      </c>
      <c r="E402" s="70">
        <v>2019</v>
      </c>
      <c r="F402" s="70" t="s">
        <v>158</v>
      </c>
      <c r="G402" s="70" t="s">
        <v>2111</v>
      </c>
      <c r="H402" s="70" t="s">
        <v>2112</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2128</v>
      </c>
      <c r="B403" s="70">
        <v>289</v>
      </c>
      <c r="C403" s="70">
        <v>17</v>
      </c>
      <c r="D403" s="70">
        <v>17</v>
      </c>
      <c r="E403" s="70">
        <v>2020</v>
      </c>
      <c r="F403" s="70" t="s">
        <v>159</v>
      </c>
      <c r="G403" s="70" t="s">
        <v>2111</v>
      </c>
      <c r="H403" s="70" t="s">
        <v>2112</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2129</v>
      </c>
      <c r="B404" s="70">
        <v>289</v>
      </c>
      <c r="C404" s="70">
        <v>18</v>
      </c>
      <c r="D404" s="70">
        <v>17</v>
      </c>
      <c r="E404" s="70">
        <v>2021</v>
      </c>
      <c r="F404" s="70" t="s">
        <v>160</v>
      </c>
      <c r="G404" s="70" t="s">
        <v>2111</v>
      </c>
      <c r="H404" s="70" t="s">
        <v>2112</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2130</v>
      </c>
      <c r="B405" s="70">
        <v>289</v>
      </c>
      <c r="C405" s="70">
        <v>19</v>
      </c>
      <c r="D405" s="70">
        <v>17</v>
      </c>
      <c r="E405" s="70">
        <v>2022</v>
      </c>
      <c r="F405" s="70" t="s">
        <v>161</v>
      </c>
      <c r="G405" s="70" t="s">
        <v>2111</v>
      </c>
      <c r="H405" s="70" t="s">
        <v>2112</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289</v>
      </c>
      <c r="C406" s="70">
        <v>20</v>
      </c>
      <c r="D406" s="70">
        <v>17</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289</v>
      </c>
      <c r="C407" s="70">
        <v>21</v>
      </c>
      <c r="D407" s="70">
        <v>17</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137</v>
      </c>
      <c r="C408" s="70">
        <v>1</v>
      </c>
      <c r="D408" s="70">
        <v>9</v>
      </c>
      <c r="E408" s="70">
        <v>1990</v>
      </c>
      <c r="F408" s="70" t="s">
        <v>787</v>
      </c>
      <c r="G408" s="70" t="s">
        <v>2134</v>
      </c>
      <c r="H408" s="70" t="s">
        <v>2135</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138</v>
      </c>
      <c r="C409" s="70">
        <v>2</v>
      </c>
      <c r="D409" s="70">
        <v>9</v>
      </c>
      <c r="E409" s="70">
        <v>2005</v>
      </c>
      <c r="F409" s="70" t="s">
        <v>789</v>
      </c>
      <c r="G409" s="70" t="s">
        <v>2134</v>
      </c>
      <c r="H409" s="70" t="s">
        <v>2135</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139</v>
      </c>
      <c r="C410" s="70">
        <v>3</v>
      </c>
      <c r="D410" s="70">
        <v>9</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140</v>
      </c>
      <c r="C411" s="70">
        <v>4</v>
      </c>
      <c r="D411" s="70">
        <v>9</v>
      </c>
      <c r="E411" s="70">
        <v>2007</v>
      </c>
      <c r="F411" s="70" t="s">
        <v>791</v>
      </c>
      <c r="G411" s="70" t="s">
        <v>2134</v>
      </c>
      <c r="H411" s="70" t="s">
        <v>2135</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141</v>
      </c>
      <c r="C412" s="70">
        <v>5</v>
      </c>
      <c r="D412" s="70">
        <v>9</v>
      </c>
      <c r="E412" s="70">
        <v>2008</v>
      </c>
      <c r="F412" s="70" t="s">
        <v>792</v>
      </c>
      <c r="G412" s="70" t="s">
        <v>2134</v>
      </c>
      <c r="H412" s="70" t="s">
        <v>2135</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142</v>
      </c>
      <c r="C413" s="70">
        <v>6</v>
      </c>
      <c r="D413" s="70">
        <v>9</v>
      </c>
      <c r="E413" s="70">
        <v>2009</v>
      </c>
      <c r="F413" s="70" t="s">
        <v>176</v>
      </c>
      <c r="G413" s="70" t="s">
        <v>2134</v>
      </c>
      <c r="H413" s="70" t="s">
        <v>2135</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2141</v>
      </c>
      <c r="B414" s="70">
        <v>143</v>
      </c>
      <c r="C414" s="70">
        <v>7</v>
      </c>
      <c r="D414" s="70">
        <v>9</v>
      </c>
      <c r="E414" s="70">
        <v>2010</v>
      </c>
      <c r="F414" s="70" t="s">
        <v>177</v>
      </c>
      <c r="G414" s="70" t="s">
        <v>2134</v>
      </c>
      <c r="H414" s="70" t="s">
        <v>2135</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2142</v>
      </c>
      <c r="B415" s="70">
        <v>144</v>
      </c>
      <c r="C415" s="70">
        <v>8</v>
      </c>
      <c r="D415" s="70">
        <v>9</v>
      </c>
      <c r="E415" s="70">
        <v>2011</v>
      </c>
      <c r="F415" s="70" t="s">
        <v>178</v>
      </c>
      <c r="G415" s="70" t="s">
        <v>2134</v>
      </c>
      <c r="H415" s="70" t="s">
        <v>2135</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2143</v>
      </c>
      <c r="B416" s="70">
        <v>145</v>
      </c>
      <c r="C416" s="70">
        <v>9</v>
      </c>
      <c r="D416" s="70">
        <v>9</v>
      </c>
      <c r="E416" s="70">
        <v>2012</v>
      </c>
      <c r="F416" s="70" t="s">
        <v>179</v>
      </c>
      <c r="G416" s="70" t="s">
        <v>2134</v>
      </c>
      <c r="H416" s="70" t="s">
        <v>2135</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2144</v>
      </c>
      <c r="B417" s="70">
        <v>146</v>
      </c>
      <c r="C417" s="70">
        <v>10</v>
      </c>
      <c r="D417" s="70">
        <v>9</v>
      </c>
      <c r="E417" s="70">
        <v>2013</v>
      </c>
      <c r="F417" s="70" t="s">
        <v>180</v>
      </c>
      <c r="G417" s="70" t="s">
        <v>2134</v>
      </c>
      <c r="H417" s="70" t="s">
        <v>2135</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2145</v>
      </c>
      <c r="B418" s="70">
        <v>147</v>
      </c>
      <c r="C418" s="70">
        <v>11</v>
      </c>
      <c r="D418" s="70">
        <v>9</v>
      </c>
      <c r="E418" s="70">
        <v>2014</v>
      </c>
      <c r="F418" s="70" t="s">
        <v>181</v>
      </c>
      <c r="G418" s="70" t="s">
        <v>2134</v>
      </c>
      <c r="H418" s="70" t="s">
        <v>2135</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2146</v>
      </c>
      <c r="B419" s="70">
        <v>148</v>
      </c>
      <c r="C419" s="70">
        <v>12</v>
      </c>
      <c r="D419" s="70">
        <v>9</v>
      </c>
      <c r="E419" s="70">
        <v>2015</v>
      </c>
      <c r="F419" s="70" t="s">
        <v>182</v>
      </c>
      <c r="G419" s="70" t="s">
        <v>2134</v>
      </c>
      <c r="H419" s="70" t="s">
        <v>2135</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2147</v>
      </c>
      <c r="B420" s="70">
        <v>149</v>
      </c>
      <c r="C420" s="70">
        <v>13</v>
      </c>
      <c r="D420" s="70">
        <v>9</v>
      </c>
      <c r="E420" s="70">
        <v>2016</v>
      </c>
      <c r="F420" s="70" t="s">
        <v>155</v>
      </c>
      <c r="G420" s="70" t="s">
        <v>2134</v>
      </c>
      <c r="H420" s="70" t="s">
        <v>2135</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2148</v>
      </c>
      <c r="B421" s="70">
        <v>150</v>
      </c>
      <c r="C421" s="70">
        <v>14</v>
      </c>
      <c r="D421" s="70">
        <v>9</v>
      </c>
      <c r="E421" s="70">
        <v>2017</v>
      </c>
      <c r="F421" s="70" t="s">
        <v>156</v>
      </c>
      <c r="G421" s="70" t="s">
        <v>2134</v>
      </c>
      <c r="H421" s="70" t="s">
        <v>2135</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2149</v>
      </c>
      <c r="B422" s="70">
        <v>151</v>
      </c>
      <c r="C422" s="70">
        <v>15</v>
      </c>
      <c r="D422" s="70">
        <v>9</v>
      </c>
      <c r="E422" s="70">
        <v>2018</v>
      </c>
      <c r="F422" s="70" t="s">
        <v>183</v>
      </c>
      <c r="G422" s="70" t="s">
        <v>2134</v>
      </c>
      <c r="H422" s="70" t="s">
        <v>2135</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2150</v>
      </c>
      <c r="B423" s="70">
        <v>152</v>
      </c>
      <c r="C423" s="70">
        <v>16</v>
      </c>
      <c r="D423" s="70">
        <v>9</v>
      </c>
      <c r="E423" s="70">
        <v>2019</v>
      </c>
      <c r="F423" s="70" t="s">
        <v>158</v>
      </c>
      <c r="G423" s="70" t="s">
        <v>2134</v>
      </c>
      <c r="H423" s="70" t="s">
        <v>2135</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2151</v>
      </c>
      <c r="B424" s="70">
        <v>153</v>
      </c>
      <c r="C424" s="70">
        <v>17</v>
      </c>
      <c r="D424" s="70">
        <v>9</v>
      </c>
      <c r="E424" s="70">
        <v>2020</v>
      </c>
      <c r="F424" s="70" t="s">
        <v>159</v>
      </c>
      <c r="G424" s="70" t="s">
        <v>2134</v>
      </c>
      <c r="H424" s="70" t="s">
        <v>2135</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2152</v>
      </c>
      <c r="B425" s="70">
        <v>153</v>
      </c>
      <c r="C425" s="70">
        <v>18</v>
      </c>
      <c r="D425" s="70">
        <v>9</v>
      </c>
      <c r="E425" s="70">
        <v>2021</v>
      </c>
      <c r="F425" s="70" t="s">
        <v>160</v>
      </c>
      <c r="G425" s="1064" t="s">
        <v>2134</v>
      </c>
      <c r="H425" s="70" t="s">
        <v>2135</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2153</v>
      </c>
      <c r="B426" s="70">
        <v>153</v>
      </c>
      <c r="C426" s="70">
        <v>19</v>
      </c>
      <c r="D426" s="70">
        <v>9</v>
      </c>
      <c r="E426" s="70">
        <v>2022</v>
      </c>
      <c r="F426" s="70" t="s">
        <v>161</v>
      </c>
      <c r="G426" s="1064" t="s">
        <v>2134</v>
      </c>
      <c r="H426" s="70" t="s">
        <v>2135</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153</v>
      </c>
      <c r="C427" s="70">
        <v>20</v>
      </c>
      <c r="D427" s="70">
        <v>9</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153</v>
      </c>
      <c r="C428" s="70">
        <v>21</v>
      </c>
      <c r="D428" s="70">
        <v>9</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409</v>
      </c>
      <c r="C429" s="70">
        <v>1</v>
      </c>
      <c r="D429" s="70">
        <v>25</v>
      </c>
      <c r="E429" s="70">
        <v>1990</v>
      </c>
      <c r="F429" s="70" t="s">
        <v>787</v>
      </c>
      <c r="G429" s="70" t="s">
        <v>2157</v>
      </c>
      <c r="H429" s="70" t="s">
        <v>2158</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410</v>
      </c>
      <c r="C430" s="70">
        <v>2</v>
      </c>
      <c r="D430" s="70">
        <v>25</v>
      </c>
      <c r="E430" s="70">
        <v>2005</v>
      </c>
      <c r="F430" s="70" t="s">
        <v>789</v>
      </c>
      <c r="G430" s="70" t="s">
        <v>2157</v>
      </c>
      <c r="H430" s="70" t="s">
        <v>2158</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411</v>
      </c>
      <c r="C431" s="70">
        <v>3</v>
      </c>
      <c r="D431" s="70">
        <v>25</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412</v>
      </c>
      <c r="C432" s="70">
        <v>4</v>
      </c>
      <c r="D432" s="70">
        <v>25</v>
      </c>
      <c r="E432" s="70">
        <v>2007</v>
      </c>
      <c r="F432" s="70" t="s">
        <v>791</v>
      </c>
      <c r="G432" s="70" t="s">
        <v>2157</v>
      </c>
      <c r="H432" s="70" t="s">
        <v>2158</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413</v>
      </c>
      <c r="C433" s="70">
        <v>5</v>
      </c>
      <c r="D433" s="70">
        <v>25</v>
      </c>
      <c r="E433" s="70">
        <v>2008</v>
      </c>
      <c r="F433" s="70" t="s">
        <v>792</v>
      </c>
      <c r="G433" s="70" t="s">
        <v>2157</v>
      </c>
      <c r="H433" s="70" t="s">
        <v>2158</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414</v>
      </c>
      <c r="C434" s="70">
        <v>6</v>
      </c>
      <c r="D434" s="70">
        <v>25</v>
      </c>
      <c r="E434" s="70">
        <v>2009</v>
      </c>
      <c r="F434" s="70" t="s">
        <v>176</v>
      </c>
      <c r="G434" s="70" t="s">
        <v>2157</v>
      </c>
      <c r="H434" s="70" t="s">
        <v>2158</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2164</v>
      </c>
      <c r="B435" s="70">
        <v>415</v>
      </c>
      <c r="C435" s="70">
        <v>7</v>
      </c>
      <c r="D435" s="70">
        <v>25</v>
      </c>
      <c r="E435" s="70">
        <v>2010</v>
      </c>
      <c r="F435" s="70" t="s">
        <v>177</v>
      </c>
      <c r="G435" s="70" t="s">
        <v>2157</v>
      </c>
      <c r="H435" s="70" t="s">
        <v>2158</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2165</v>
      </c>
      <c r="B436" s="70">
        <v>416</v>
      </c>
      <c r="C436" s="70">
        <v>8</v>
      </c>
      <c r="D436" s="70">
        <v>25</v>
      </c>
      <c r="E436" s="70">
        <v>2011</v>
      </c>
      <c r="F436" s="70" t="s">
        <v>178</v>
      </c>
      <c r="G436" s="70" t="s">
        <v>2157</v>
      </c>
      <c r="H436" s="70" t="s">
        <v>2158</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2166</v>
      </c>
      <c r="B437" s="70">
        <v>417</v>
      </c>
      <c r="C437" s="70">
        <v>9</v>
      </c>
      <c r="D437" s="70">
        <v>25</v>
      </c>
      <c r="E437" s="70">
        <v>2012</v>
      </c>
      <c r="F437" s="70" t="s">
        <v>179</v>
      </c>
      <c r="G437" s="70" t="s">
        <v>2157</v>
      </c>
      <c r="H437" s="70" t="s">
        <v>2158</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2167</v>
      </c>
      <c r="B438" s="70">
        <v>418</v>
      </c>
      <c r="C438" s="70">
        <v>10</v>
      </c>
      <c r="D438" s="70">
        <v>25</v>
      </c>
      <c r="E438" s="70">
        <v>2013</v>
      </c>
      <c r="F438" s="70" t="s">
        <v>180</v>
      </c>
      <c r="G438" s="70" t="s">
        <v>2157</v>
      </c>
      <c r="H438" s="70" t="s">
        <v>2158</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2168</v>
      </c>
      <c r="B439" s="70">
        <v>419</v>
      </c>
      <c r="C439" s="70">
        <v>11</v>
      </c>
      <c r="D439" s="70">
        <v>25</v>
      </c>
      <c r="E439" s="70">
        <v>2014</v>
      </c>
      <c r="F439" s="70" t="s">
        <v>181</v>
      </c>
      <c r="G439" s="70" t="s">
        <v>2157</v>
      </c>
      <c r="H439" s="70" t="s">
        <v>2158</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2169</v>
      </c>
      <c r="B440" s="70">
        <v>420</v>
      </c>
      <c r="C440" s="70">
        <v>12</v>
      </c>
      <c r="D440" s="70">
        <v>25</v>
      </c>
      <c r="E440" s="70">
        <v>2015</v>
      </c>
      <c r="F440" s="70" t="s">
        <v>182</v>
      </c>
      <c r="G440" s="70" t="s">
        <v>2157</v>
      </c>
      <c r="H440" s="70" t="s">
        <v>2158</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2170</v>
      </c>
      <c r="B441" s="70">
        <v>421</v>
      </c>
      <c r="C441" s="70">
        <v>13</v>
      </c>
      <c r="D441" s="70">
        <v>25</v>
      </c>
      <c r="E441" s="70">
        <v>2016</v>
      </c>
      <c r="F441" s="70" t="s">
        <v>155</v>
      </c>
      <c r="G441" s="70" t="s">
        <v>2157</v>
      </c>
      <c r="H441" s="70" t="s">
        <v>2158</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2171</v>
      </c>
      <c r="B442" s="70">
        <v>422</v>
      </c>
      <c r="C442" s="70">
        <v>14</v>
      </c>
      <c r="D442" s="70">
        <v>25</v>
      </c>
      <c r="E442" s="70">
        <v>2017</v>
      </c>
      <c r="F442" s="70" t="s">
        <v>156</v>
      </c>
      <c r="G442" s="70" t="s">
        <v>2157</v>
      </c>
      <c r="H442" s="70" t="s">
        <v>2158</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2172</v>
      </c>
      <c r="B443" s="70">
        <v>423</v>
      </c>
      <c r="C443" s="70">
        <v>15</v>
      </c>
      <c r="D443" s="70">
        <v>25</v>
      </c>
      <c r="E443" s="70">
        <v>2018</v>
      </c>
      <c r="F443" s="70" t="s">
        <v>183</v>
      </c>
      <c r="G443" s="70" t="s">
        <v>2157</v>
      </c>
      <c r="H443" s="70" t="s">
        <v>2158</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2173</v>
      </c>
      <c r="B444" s="70">
        <v>424</v>
      </c>
      <c r="C444" s="70">
        <v>16</v>
      </c>
      <c r="D444" s="70">
        <v>25</v>
      </c>
      <c r="E444" s="70">
        <v>2019</v>
      </c>
      <c r="F444" s="70" t="s">
        <v>158</v>
      </c>
      <c r="G444" s="1064" t="s">
        <v>2157</v>
      </c>
      <c r="H444" s="70" t="s">
        <v>2158</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2174</v>
      </c>
      <c r="B445" s="70">
        <v>425</v>
      </c>
      <c r="C445" s="70">
        <v>17</v>
      </c>
      <c r="D445" s="70">
        <v>25</v>
      </c>
      <c r="E445" s="70">
        <v>2020</v>
      </c>
      <c r="F445" s="70" t="s">
        <v>159</v>
      </c>
      <c r="G445" s="1064" t="s">
        <v>2157</v>
      </c>
      <c r="H445" s="70" t="s">
        <v>2158</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2175</v>
      </c>
      <c r="B446" s="70">
        <v>425</v>
      </c>
      <c r="C446" s="70">
        <v>18</v>
      </c>
      <c r="D446" s="70">
        <v>25</v>
      </c>
      <c r="E446" s="70">
        <v>2021</v>
      </c>
      <c r="F446" s="70" t="s">
        <v>160</v>
      </c>
      <c r="G446" s="70" t="s">
        <v>2157</v>
      </c>
      <c r="H446" s="70" t="s">
        <v>2158</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2176</v>
      </c>
      <c r="B447" s="70">
        <v>425</v>
      </c>
      <c r="C447" s="70">
        <v>19</v>
      </c>
      <c r="D447" s="70">
        <v>25</v>
      </c>
      <c r="E447" s="70">
        <v>2022</v>
      </c>
      <c r="F447" s="70" t="s">
        <v>161</v>
      </c>
      <c r="G447" s="70" t="s">
        <v>2157</v>
      </c>
      <c r="H447" s="70" t="s">
        <v>2158</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425</v>
      </c>
      <c r="C448" s="70">
        <v>20</v>
      </c>
      <c r="D448" s="70">
        <v>25</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425</v>
      </c>
      <c r="C449" s="70">
        <v>21</v>
      </c>
      <c r="D449" s="70">
        <v>25</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69</v>
      </c>
      <c r="C450" s="70">
        <v>1</v>
      </c>
      <c r="D450" s="70">
        <v>5</v>
      </c>
      <c r="E450" s="70">
        <v>1990</v>
      </c>
      <c r="F450" s="70" t="s">
        <v>787</v>
      </c>
      <c r="G450" s="70" t="s">
        <v>2180</v>
      </c>
      <c r="H450" s="70" t="s">
        <v>2181</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70</v>
      </c>
      <c r="C451" s="70">
        <v>2</v>
      </c>
      <c r="D451" s="70">
        <v>5</v>
      </c>
      <c r="E451" s="70">
        <v>2005</v>
      </c>
      <c r="F451" s="70" t="s">
        <v>789</v>
      </c>
      <c r="G451" s="70" t="s">
        <v>2180</v>
      </c>
      <c r="H451" s="70" t="s">
        <v>2181</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71</v>
      </c>
      <c r="C452" s="70">
        <v>3</v>
      </c>
      <c r="D452" s="70">
        <v>5</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72</v>
      </c>
      <c r="C453" s="70">
        <v>4</v>
      </c>
      <c r="D453" s="70">
        <v>5</v>
      </c>
      <c r="E453" s="70">
        <v>2007</v>
      </c>
      <c r="F453" s="70" t="s">
        <v>791</v>
      </c>
      <c r="G453" s="70" t="s">
        <v>2180</v>
      </c>
      <c r="H453" s="70" t="s">
        <v>2181</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73</v>
      </c>
      <c r="C454" s="70">
        <v>5</v>
      </c>
      <c r="D454" s="70">
        <v>5</v>
      </c>
      <c r="E454" s="70">
        <v>2008</v>
      </c>
      <c r="F454" s="70" t="s">
        <v>792</v>
      </c>
      <c r="G454" s="70" t="s">
        <v>2180</v>
      </c>
      <c r="H454" s="70" t="s">
        <v>2181</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74</v>
      </c>
      <c r="C455" s="70">
        <v>6</v>
      </c>
      <c r="D455" s="70">
        <v>5</v>
      </c>
      <c r="E455" s="70">
        <v>2009</v>
      </c>
      <c r="F455" s="70" t="s">
        <v>176</v>
      </c>
      <c r="G455" s="70" t="s">
        <v>2180</v>
      </c>
      <c r="H455" s="70" t="s">
        <v>2181</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2187</v>
      </c>
      <c r="B456" s="70">
        <v>75</v>
      </c>
      <c r="C456" s="70">
        <v>7</v>
      </c>
      <c r="D456" s="70">
        <v>5</v>
      </c>
      <c r="E456" s="70">
        <v>2010</v>
      </c>
      <c r="F456" s="70" t="s">
        <v>177</v>
      </c>
      <c r="G456" s="70" t="s">
        <v>2180</v>
      </c>
      <c r="H456" s="70" t="s">
        <v>2181</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2188</v>
      </c>
      <c r="B457" s="70">
        <v>76</v>
      </c>
      <c r="C457" s="70">
        <v>8</v>
      </c>
      <c r="D457" s="70">
        <v>5</v>
      </c>
      <c r="E457" s="70">
        <v>2011</v>
      </c>
      <c r="F457" s="70" t="s">
        <v>178</v>
      </c>
      <c r="G457" s="70" t="s">
        <v>2180</v>
      </c>
      <c r="H457" s="70" t="s">
        <v>2181</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2189</v>
      </c>
      <c r="B458" s="70">
        <v>77</v>
      </c>
      <c r="C458" s="70">
        <v>9</v>
      </c>
      <c r="D458" s="70">
        <v>5</v>
      </c>
      <c r="E458" s="70">
        <v>2012</v>
      </c>
      <c r="F458" s="70" t="s">
        <v>179</v>
      </c>
      <c r="G458" s="70" t="s">
        <v>2180</v>
      </c>
      <c r="H458" s="70" t="s">
        <v>2181</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2190</v>
      </c>
      <c r="B459" s="70">
        <v>78</v>
      </c>
      <c r="C459" s="70">
        <v>10</v>
      </c>
      <c r="D459" s="70">
        <v>5</v>
      </c>
      <c r="E459" s="70">
        <v>2013</v>
      </c>
      <c r="F459" s="70" t="s">
        <v>180</v>
      </c>
      <c r="G459" s="70" t="s">
        <v>2180</v>
      </c>
      <c r="H459" s="70" t="s">
        <v>2181</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2191</v>
      </c>
      <c r="B460" s="70">
        <v>79</v>
      </c>
      <c r="C460" s="70">
        <v>11</v>
      </c>
      <c r="D460" s="70">
        <v>5</v>
      </c>
      <c r="E460" s="70">
        <v>2014</v>
      </c>
      <c r="F460" s="70" t="s">
        <v>181</v>
      </c>
      <c r="G460" s="70" t="s">
        <v>2180</v>
      </c>
      <c r="H460" s="70" t="s">
        <v>2181</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2192</v>
      </c>
      <c r="B461" s="70">
        <v>80</v>
      </c>
      <c r="C461" s="70">
        <v>12</v>
      </c>
      <c r="D461" s="70">
        <v>5</v>
      </c>
      <c r="E461" s="70">
        <v>2015</v>
      </c>
      <c r="F461" s="70" t="s">
        <v>182</v>
      </c>
      <c r="G461" s="70" t="s">
        <v>2180</v>
      </c>
      <c r="H461" s="70" t="s">
        <v>2181</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2193</v>
      </c>
      <c r="B462" s="70">
        <v>81</v>
      </c>
      <c r="C462" s="70">
        <v>13</v>
      </c>
      <c r="D462" s="70">
        <v>5</v>
      </c>
      <c r="E462" s="70">
        <v>2016</v>
      </c>
      <c r="F462" s="70" t="s">
        <v>155</v>
      </c>
      <c r="G462" s="1064" t="s">
        <v>2180</v>
      </c>
      <c r="H462" s="70" t="s">
        <v>2181</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2194</v>
      </c>
      <c r="B463" s="70">
        <v>82</v>
      </c>
      <c r="C463" s="70">
        <v>14</v>
      </c>
      <c r="D463" s="70">
        <v>5</v>
      </c>
      <c r="E463" s="70">
        <v>2017</v>
      </c>
      <c r="F463" s="70" t="s">
        <v>156</v>
      </c>
      <c r="G463" s="1064" t="s">
        <v>2180</v>
      </c>
      <c r="H463" s="70" t="s">
        <v>2181</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2195</v>
      </c>
      <c r="B464" s="70">
        <v>83</v>
      </c>
      <c r="C464" s="70">
        <v>15</v>
      </c>
      <c r="D464" s="70">
        <v>5</v>
      </c>
      <c r="E464" s="70">
        <v>2018</v>
      </c>
      <c r="F464" s="70" t="s">
        <v>183</v>
      </c>
      <c r="G464" s="70" t="s">
        <v>2180</v>
      </c>
      <c r="H464" s="70" t="s">
        <v>2181</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2196</v>
      </c>
      <c r="B465" s="70">
        <v>84</v>
      </c>
      <c r="C465" s="70">
        <v>16</v>
      </c>
      <c r="D465" s="70">
        <v>5</v>
      </c>
      <c r="E465" s="70">
        <v>2019</v>
      </c>
      <c r="F465" s="70" t="s">
        <v>158</v>
      </c>
      <c r="G465" s="70" t="s">
        <v>2180</v>
      </c>
      <c r="H465" s="70" t="s">
        <v>2181</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2197</v>
      </c>
      <c r="B466" s="70">
        <v>85</v>
      </c>
      <c r="C466" s="70">
        <v>17</v>
      </c>
      <c r="D466" s="70">
        <v>5</v>
      </c>
      <c r="E466" s="70">
        <v>2020</v>
      </c>
      <c r="F466" s="70" t="s">
        <v>159</v>
      </c>
      <c r="G466" s="70" t="s">
        <v>2180</v>
      </c>
      <c r="H466" s="70" t="s">
        <v>2181</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2198</v>
      </c>
      <c r="B467" s="70">
        <v>85</v>
      </c>
      <c r="C467" s="70">
        <v>18</v>
      </c>
      <c r="D467" s="70">
        <v>5</v>
      </c>
      <c r="E467" s="70">
        <v>2021</v>
      </c>
      <c r="F467" s="70" t="s">
        <v>160</v>
      </c>
      <c r="G467" s="70" t="s">
        <v>2180</v>
      </c>
      <c r="H467" s="70" t="s">
        <v>2181</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2199</v>
      </c>
      <c r="B468" s="70">
        <v>85</v>
      </c>
      <c r="C468" s="70">
        <v>19</v>
      </c>
      <c r="D468" s="70">
        <v>5</v>
      </c>
      <c r="E468" s="70">
        <v>2022</v>
      </c>
      <c r="F468" s="70" t="s">
        <v>161</v>
      </c>
      <c r="G468" s="70" t="s">
        <v>2180</v>
      </c>
      <c r="H468" s="70" t="s">
        <v>2181</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85</v>
      </c>
      <c r="C469" s="70">
        <v>20</v>
      </c>
      <c r="D469" s="70">
        <v>5</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85</v>
      </c>
      <c r="C470" s="70">
        <v>21</v>
      </c>
      <c r="D470" s="70">
        <v>5</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188</v>
      </c>
      <c r="C471" s="70">
        <v>1</v>
      </c>
      <c r="D471" s="70">
        <v>12</v>
      </c>
      <c r="E471" s="70">
        <v>1990</v>
      </c>
      <c r="F471" s="70" t="s">
        <v>787</v>
      </c>
      <c r="G471" s="70" t="s">
        <v>2203</v>
      </c>
      <c r="H471" s="70" t="s">
        <v>2204</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189</v>
      </c>
      <c r="C472" s="70">
        <v>2</v>
      </c>
      <c r="D472" s="70">
        <v>12</v>
      </c>
      <c r="E472" s="70">
        <v>2005</v>
      </c>
      <c r="F472" s="70" t="s">
        <v>789</v>
      </c>
      <c r="G472" s="70" t="s">
        <v>2203</v>
      </c>
      <c r="H472" s="70" t="s">
        <v>2204</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190</v>
      </c>
      <c r="C473" s="70">
        <v>3</v>
      </c>
      <c r="D473" s="70">
        <v>12</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191</v>
      </c>
      <c r="C474" s="70">
        <v>4</v>
      </c>
      <c r="D474" s="70">
        <v>12</v>
      </c>
      <c r="E474" s="70">
        <v>2007</v>
      </c>
      <c r="F474" s="70" t="s">
        <v>791</v>
      </c>
      <c r="G474" s="70" t="s">
        <v>2203</v>
      </c>
      <c r="H474" s="70" t="s">
        <v>2204</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192</v>
      </c>
      <c r="C475" s="70">
        <v>5</v>
      </c>
      <c r="D475" s="70">
        <v>12</v>
      </c>
      <c r="E475" s="70">
        <v>2008</v>
      </c>
      <c r="F475" s="70" t="s">
        <v>792</v>
      </c>
      <c r="G475" s="70" t="s">
        <v>2203</v>
      </c>
      <c r="H475" s="70" t="s">
        <v>2204</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193</v>
      </c>
      <c r="C476" s="70">
        <v>6</v>
      </c>
      <c r="D476" s="70">
        <v>12</v>
      </c>
      <c r="E476" s="70">
        <v>2009</v>
      </c>
      <c r="F476" s="70" t="s">
        <v>176</v>
      </c>
      <c r="G476" s="70" t="s">
        <v>2203</v>
      </c>
      <c r="H476" s="70" t="s">
        <v>2204</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2210</v>
      </c>
      <c r="B477" s="70">
        <v>194</v>
      </c>
      <c r="C477" s="70">
        <v>7</v>
      </c>
      <c r="D477" s="70">
        <v>12</v>
      </c>
      <c r="E477" s="70">
        <v>2010</v>
      </c>
      <c r="F477" s="70" t="s">
        <v>177</v>
      </c>
      <c r="G477" s="70" t="s">
        <v>2203</v>
      </c>
      <c r="H477" s="70" t="s">
        <v>2204</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2211</v>
      </c>
      <c r="B478" s="70">
        <v>195</v>
      </c>
      <c r="C478" s="70">
        <v>8</v>
      </c>
      <c r="D478" s="70">
        <v>12</v>
      </c>
      <c r="E478" s="70">
        <v>2011</v>
      </c>
      <c r="F478" s="70" t="s">
        <v>178</v>
      </c>
      <c r="G478" s="70" t="s">
        <v>2203</v>
      </c>
      <c r="H478" s="70" t="s">
        <v>2204</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2212</v>
      </c>
      <c r="B479" s="70">
        <v>196</v>
      </c>
      <c r="C479" s="70">
        <v>9</v>
      </c>
      <c r="D479" s="70">
        <v>12</v>
      </c>
      <c r="E479" s="70">
        <v>2012</v>
      </c>
      <c r="F479" s="70" t="s">
        <v>179</v>
      </c>
      <c r="G479" s="70" t="s">
        <v>2203</v>
      </c>
      <c r="H479" s="70" t="s">
        <v>2204</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2213</v>
      </c>
      <c r="B480" s="70">
        <v>197</v>
      </c>
      <c r="C480" s="70">
        <v>10</v>
      </c>
      <c r="D480" s="70">
        <v>12</v>
      </c>
      <c r="E480" s="70">
        <v>2013</v>
      </c>
      <c r="F480" s="70" t="s">
        <v>180</v>
      </c>
      <c r="G480" s="70" t="s">
        <v>2203</v>
      </c>
      <c r="H480" s="70" t="s">
        <v>2204</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2214</v>
      </c>
      <c r="B481" s="70">
        <v>198</v>
      </c>
      <c r="C481" s="70">
        <v>11</v>
      </c>
      <c r="D481" s="70">
        <v>12</v>
      </c>
      <c r="E481" s="70">
        <v>2014</v>
      </c>
      <c r="F481" s="70" t="s">
        <v>181</v>
      </c>
      <c r="G481" s="70" t="s">
        <v>2203</v>
      </c>
      <c r="H481" s="70" t="s">
        <v>2204</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2215</v>
      </c>
      <c r="B482" s="70">
        <v>199</v>
      </c>
      <c r="C482" s="70">
        <v>12</v>
      </c>
      <c r="D482" s="70">
        <v>12</v>
      </c>
      <c r="E482" s="70">
        <v>2015</v>
      </c>
      <c r="F482" s="70" t="s">
        <v>182</v>
      </c>
      <c r="G482" s="1064" t="s">
        <v>2203</v>
      </c>
      <c r="H482" s="70" t="s">
        <v>2204</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2216</v>
      </c>
      <c r="B483" s="70">
        <v>200</v>
      </c>
      <c r="C483" s="70">
        <v>13</v>
      </c>
      <c r="D483" s="70">
        <v>12</v>
      </c>
      <c r="E483" s="70">
        <v>2016</v>
      </c>
      <c r="F483" s="70" t="s">
        <v>155</v>
      </c>
      <c r="G483" s="1064" t="s">
        <v>2203</v>
      </c>
      <c r="H483" s="70" t="s">
        <v>2204</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2217</v>
      </c>
      <c r="B484" s="70">
        <v>201</v>
      </c>
      <c r="C484" s="70">
        <v>14</v>
      </c>
      <c r="D484" s="70">
        <v>12</v>
      </c>
      <c r="E484" s="70">
        <v>2017</v>
      </c>
      <c r="F484" s="70" t="s">
        <v>156</v>
      </c>
      <c r="G484" s="70" t="s">
        <v>2203</v>
      </c>
      <c r="H484" s="70" t="s">
        <v>2204</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2218</v>
      </c>
      <c r="B485" s="70">
        <v>202</v>
      </c>
      <c r="C485" s="70">
        <v>15</v>
      </c>
      <c r="D485" s="70">
        <v>12</v>
      </c>
      <c r="E485" s="70">
        <v>2018</v>
      </c>
      <c r="F485" s="70" t="s">
        <v>183</v>
      </c>
      <c r="G485" s="70" t="s">
        <v>2203</v>
      </c>
      <c r="H485" s="70" t="s">
        <v>2204</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2219</v>
      </c>
      <c r="B486" s="70">
        <v>203</v>
      </c>
      <c r="C486" s="70">
        <v>16</v>
      </c>
      <c r="D486" s="70">
        <v>12</v>
      </c>
      <c r="E486" s="70">
        <v>2019</v>
      </c>
      <c r="F486" s="70" t="s">
        <v>158</v>
      </c>
      <c r="G486" s="70" t="s">
        <v>2203</v>
      </c>
      <c r="H486" s="70" t="s">
        <v>2204</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2220</v>
      </c>
      <c r="B487" s="70">
        <v>204</v>
      </c>
      <c r="C487" s="70">
        <v>17</v>
      </c>
      <c r="D487" s="70">
        <v>12</v>
      </c>
      <c r="E487" s="70">
        <v>2020</v>
      </c>
      <c r="F487" s="70" t="s">
        <v>159</v>
      </c>
      <c r="G487" s="70" t="s">
        <v>2203</v>
      </c>
      <c r="H487" s="70" t="s">
        <v>2204</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2221</v>
      </c>
      <c r="B488" s="70">
        <v>204</v>
      </c>
      <c r="C488" s="70">
        <v>18</v>
      </c>
      <c r="D488" s="70">
        <v>12</v>
      </c>
      <c r="E488" s="70">
        <v>2021</v>
      </c>
      <c r="F488" s="70" t="s">
        <v>160</v>
      </c>
      <c r="G488" s="70" t="s">
        <v>2203</v>
      </c>
      <c r="H488" s="70" t="s">
        <v>2204</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2222</v>
      </c>
      <c r="B489" s="70">
        <v>204</v>
      </c>
      <c r="C489" s="70">
        <v>19</v>
      </c>
      <c r="D489" s="70">
        <v>12</v>
      </c>
      <c r="E489" s="70">
        <v>2022</v>
      </c>
      <c r="F489" s="70" t="s">
        <v>161</v>
      </c>
      <c r="G489" s="70" t="s">
        <v>2203</v>
      </c>
      <c r="H489" s="70" t="s">
        <v>2204</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204</v>
      </c>
      <c r="C490" s="70">
        <v>20</v>
      </c>
      <c r="D490" s="70">
        <v>12</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204</v>
      </c>
      <c r="C491" s="70">
        <v>21</v>
      </c>
      <c r="D491" s="70">
        <v>12</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1</v>
      </c>
      <c r="C492" s="70">
        <v>1</v>
      </c>
      <c r="D492" s="70">
        <v>1</v>
      </c>
      <c r="E492" s="70">
        <v>1990</v>
      </c>
      <c r="F492" s="70" t="s">
        <v>787</v>
      </c>
      <c r="G492" s="70" t="s">
        <v>2226</v>
      </c>
      <c r="H492" s="70" t="s">
        <v>2227</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2</v>
      </c>
      <c r="C493" s="70">
        <v>2</v>
      </c>
      <c r="D493" s="70">
        <v>1</v>
      </c>
      <c r="E493" s="70">
        <v>2005</v>
      </c>
      <c r="F493" s="70" t="s">
        <v>789</v>
      </c>
      <c r="G493" s="70" t="s">
        <v>2226</v>
      </c>
      <c r="H493" s="70" t="s">
        <v>2227</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3</v>
      </c>
      <c r="C494" s="70">
        <v>3</v>
      </c>
      <c r="D494" s="70">
        <v>1</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4</v>
      </c>
      <c r="C495" s="70">
        <v>4</v>
      </c>
      <c r="D495" s="70">
        <v>1</v>
      </c>
      <c r="E495" s="70">
        <v>2007</v>
      </c>
      <c r="F495" s="70" t="s">
        <v>791</v>
      </c>
      <c r="G495" s="70" t="s">
        <v>2226</v>
      </c>
      <c r="H495" s="70" t="s">
        <v>2227</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5</v>
      </c>
      <c r="C496" s="70">
        <v>5</v>
      </c>
      <c r="D496" s="70">
        <v>1</v>
      </c>
      <c r="E496" s="70">
        <v>2008</v>
      </c>
      <c r="F496" s="70" t="s">
        <v>792</v>
      </c>
      <c r="G496" s="70" t="s">
        <v>2226</v>
      </c>
      <c r="H496" s="70" t="s">
        <v>2227</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6</v>
      </c>
      <c r="C497" s="70">
        <v>6</v>
      </c>
      <c r="D497" s="70">
        <v>1</v>
      </c>
      <c r="E497" s="70">
        <v>2009</v>
      </c>
      <c r="F497" s="70" t="s">
        <v>176</v>
      </c>
      <c r="G497" s="70" t="s">
        <v>2226</v>
      </c>
      <c r="H497" s="70" t="s">
        <v>2227</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2233</v>
      </c>
      <c r="B498" s="70">
        <v>7</v>
      </c>
      <c r="C498" s="70">
        <v>7</v>
      </c>
      <c r="D498" s="70">
        <v>1</v>
      </c>
      <c r="E498" s="70">
        <v>2010</v>
      </c>
      <c r="F498" s="70" t="s">
        <v>177</v>
      </c>
      <c r="G498" s="70" t="s">
        <v>2226</v>
      </c>
      <c r="H498" s="70" t="s">
        <v>2227</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2234</v>
      </c>
      <c r="B499" s="70">
        <v>8</v>
      </c>
      <c r="C499" s="70">
        <v>8</v>
      </c>
      <c r="D499" s="70">
        <v>1</v>
      </c>
      <c r="E499" s="70">
        <v>2011</v>
      </c>
      <c r="F499" s="70" t="s">
        <v>178</v>
      </c>
      <c r="G499" s="70" t="s">
        <v>2226</v>
      </c>
      <c r="H499" s="70" t="s">
        <v>2227</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2235</v>
      </c>
      <c r="B500" s="70">
        <v>9</v>
      </c>
      <c r="C500" s="70">
        <v>9</v>
      </c>
      <c r="D500" s="70">
        <v>1</v>
      </c>
      <c r="E500" s="70">
        <v>2012</v>
      </c>
      <c r="F500" s="70" t="s">
        <v>179</v>
      </c>
      <c r="G500" s="70" t="s">
        <v>2226</v>
      </c>
      <c r="H500" s="70" t="s">
        <v>2227</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2236</v>
      </c>
      <c r="B501" s="70">
        <v>10</v>
      </c>
      <c r="C501" s="70">
        <v>10</v>
      </c>
      <c r="D501" s="70">
        <v>1</v>
      </c>
      <c r="E501" s="70">
        <v>2013</v>
      </c>
      <c r="F501" s="70" t="s">
        <v>180</v>
      </c>
      <c r="G501" s="1064" t="s">
        <v>2226</v>
      </c>
      <c r="H501" s="70" t="s">
        <v>2227</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2237</v>
      </c>
      <c r="B502" s="70">
        <v>11</v>
      </c>
      <c r="C502" s="70">
        <v>11</v>
      </c>
      <c r="D502" s="70">
        <v>1</v>
      </c>
      <c r="E502" s="70">
        <v>2014</v>
      </c>
      <c r="F502" s="70" t="s">
        <v>181</v>
      </c>
      <c r="G502" s="1064" t="s">
        <v>2226</v>
      </c>
      <c r="H502" s="70" t="s">
        <v>2227</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2238</v>
      </c>
      <c r="B503" s="70">
        <v>12</v>
      </c>
      <c r="C503" s="70">
        <v>12</v>
      </c>
      <c r="D503" s="70">
        <v>1</v>
      </c>
      <c r="E503" s="70">
        <v>2015</v>
      </c>
      <c r="F503" s="70" t="s">
        <v>182</v>
      </c>
      <c r="G503" s="70" t="s">
        <v>2226</v>
      </c>
      <c r="H503" s="70" t="s">
        <v>2227</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2239</v>
      </c>
      <c r="B504" s="70">
        <v>13</v>
      </c>
      <c r="C504" s="70">
        <v>13</v>
      </c>
      <c r="D504" s="70">
        <v>1</v>
      </c>
      <c r="E504" s="70">
        <v>2016</v>
      </c>
      <c r="F504" s="70" t="s">
        <v>155</v>
      </c>
      <c r="G504" s="70" t="s">
        <v>2226</v>
      </c>
      <c r="H504" s="70" t="s">
        <v>2227</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2240</v>
      </c>
      <c r="B505" s="70">
        <v>14</v>
      </c>
      <c r="C505" s="70">
        <v>14</v>
      </c>
      <c r="D505" s="70">
        <v>1</v>
      </c>
      <c r="E505" s="70">
        <v>2017</v>
      </c>
      <c r="F505" s="70" t="s">
        <v>156</v>
      </c>
      <c r="G505" s="70" t="s">
        <v>2226</v>
      </c>
      <c r="H505" s="70" t="s">
        <v>2227</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2241</v>
      </c>
      <c r="B506" s="70">
        <v>15</v>
      </c>
      <c r="C506" s="70">
        <v>15</v>
      </c>
      <c r="D506" s="70">
        <v>1</v>
      </c>
      <c r="E506" s="70">
        <v>2018</v>
      </c>
      <c r="F506" s="70" t="s">
        <v>183</v>
      </c>
      <c r="G506" s="70" t="s">
        <v>2226</v>
      </c>
      <c r="H506" s="70" t="s">
        <v>2227</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2242</v>
      </c>
      <c r="B507" s="70">
        <v>16</v>
      </c>
      <c r="C507" s="70">
        <v>16</v>
      </c>
      <c r="D507" s="70">
        <v>1</v>
      </c>
      <c r="E507" s="70">
        <v>2019</v>
      </c>
      <c r="F507" s="70" t="s">
        <v>158</v>
      </c>
      <c r="G507" s="70" t="s">
        <v>2226</v>
      </c>
      <c r="H507" s="70" t="s">
        <v>2227</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2243</v>
      </c>
      <c r="B508" s="70">
        <v>17</v>
      </c>
      <c r="C508" s="70">
        <v>17</v>
      </c>
      <c r="D508" s="70">
        <v>1</v>
      </c>
      <c r="E508" s="70">
        <v>2020</v>
      </c>
      <c r="F508" s="70" t="s">
        <v>159</v>
      </c>
      <c r="G508" s="70" t="s">
        <v>2226</v>
      </c>
      <c r="H508" s="70" t="s">
        <v>2227</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2244</v>
      </c>
      <c r="B509" s="70">
        <v>17</v>
      </c>
      <c r="C509" s="70">
        <v>18</v>
      </c>
      <c r="D509" s="70">
        <v>1</v>
      </c>
      <c r="E509" s="70">
        <v>2021</v>
      </c>
      <c r="F509" s="70" t="s">
        <v>160</v>
      </c>
      <c r="G509" s="70" t="s">
        <v>2226</v>
      </c>
      <c r="H509" s="70" t="s">
        <v>2227</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2245</v>
      </c>
      <c r="B510" s="70">
        <v>17</v>
      </c>
      <c r="C510" s="70">
        <v>19</v>
      </c>
      <c r="D510" s="70">
        <v>1</v>
      </c>
      <c r="E510" s="70">
        <v>2022</v>
      </c>
      <c r="F510" s="70" t="s">
        <v>161</v>
      </c>
      <c r="G510" s="70" t="s">
        <v>2226</v>
      </c>
      <c r="H510" s="70" t="s">
        <v>2227</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17</v>
      </c>
      <c r="C511" s="70">
        <v>20</v>
      </c>
      <c r="D511" s="70">
        <v>1</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17</v>
      </c>
      <c r="C512" s="70">
        <v>21</v>
      </c>
      <c r="D512" s="70">
        <v>1</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341</v>
      </c>
      <c r="C513" s="70">
        <v>1</v>
      </c>
      <c r="D513" s="70">
        <v>21</v>
      </c>
      <c r="E513" s="70">
        <v>1990</v>
      </c>
      <c r="F513" s="70" t="s">
        <v>787</v>
      </c>
      <c r="G513" s="70" t="s">
        <v>2249</v>
      </c>
      <c r="H513" s="70" t="s">
        <v>2250</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342</v>
      </c>
      <c r="C514" s="70">
        <v>2</v>
      </c>
      <c r="D514" s="70">
        <v>21</v>
      </c>
      <c r="E514" s="70">
        <v>2005</v>
      </c>
      <c r="F514" s="70" t="s">
        <v>789</v>
      </c>
      <c r="G514" s="70" t="s">
        <v>2249</v>
      </c>
      <c r="H514" s="70" t="s">
        <v>2250</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343</v>
      </c>
      <c r="C515" s="70">
        <v>3</v>
      </c>
      <c r="D515" s="70">
        <v>21</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344</v>
      </c>
      <c r="C516" s="70">
        <v>4</v>
      </c>
      <c r="D516" s="70">
        <v>21</v>
      </c>
      <c r="E516" s="70">
        <v>2007</v>
      </c>
      <c r="F516" s="70" t="s">
        <v>791</v>
      </c>
      <c r="G516" s="70" t="s">
        <v>2249</v>
      </c>
      <c r="H516" s="70" t="s">
        <v>2250</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345</v>
      </c>
      <c r="C517" s="70">
        <v>5</v>
      </c>
      <c r="D517" s="70">
        <v>21</v>
      </c>
      <c r="E517" s="70">
        <v>2008</v>
      </c>
      <c r="F517" s="70" t="s">
        <v>792</v>
      </c>
      <c r="G517" s="70" t="s">
        <v>2249</v>
      </c>
      <c r="H517" s="70" t="s">
        <v>2250</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346</v>
      </c>
      <c r="C518" s="70">
        <v>6</v>
      </c>
      <c r="D518" s="70">
        <v>21</v>
      </c>
      <c r="E518" s="70">
        <v>2009</v>
      </c>
      <c r="F518" s="70" t="s">
        <v>176</v>
      </c>
      <c r="G518" s="70" t="s">
        <v>2249</v>
      </c>
      <c r="H518" s="70" t="s">
        <v>2250</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2256</v>
      </c>
      <c r="B519" s="70">
        <v>347</v>
      </c>
      <c r="C519" s="70">
        <v>7</v>
      </c>
      <c r="D519" s="70">
        <v>21</v>
      </c>
      <c r="E519" s="70">
        <v>2010</v>
      </c>
      <c r="F519" s="70" t="s">
        <v>177</v>
      </c>
      <c r="G519" s="70" t="s">
        <v>2249</v>
      </c>
      <c r="H519" s="70" t="s">
        <v>2250</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2257</v>
      </c>
      <c r="B520" s="70">
        <v>348</v>
      </c>
      <c r="C520" s="70">
        <v>8</v>
      </c>
      <c r="D520" s="70">
        <v>21</v>
      </c>
      <c r="E520" s="70">
        <v>2011</v>
      </c>
      <c r="F520" s="70" t="s">
        <v>178</v>
      </c>
      <c r="G520" s="1064" t="s">
        <v>2249</v>
      </c>
      <c r="H520" s="70" t="s">
        <v>2250</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2258</v>
      </c>
      <c r="B521" s="70">
        <v>349</v>
      </c>
      <c r="C521" s="70">
        <v>9</v>
      </c>
      <c r="D521" s="70">
        <v>21</v>
      </c>
      <c r="E521" s="70">
        <v>2012</v>
      </c>
      <c r="F521" s="70" t="s">
        <v>179</v>
      </c>
      <c r="G521" s="1064" t="s">
        <v>2249</v>
      </c>
      <c r="H521" s="70" t="s">
        <v>2250</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2259</v>
      </c>
      <c r="B522" s="70">
        <v>350</v>
      </c>
      <c r="C522" s="70">
        <v>10</v>
      </c>
      <c r="D522" s="70">
        <v>21</v>
      </c>
      <c r="E522" s="70">
        <v>2013</v>
      </c>
      <c r="F522" s="70" t="s">
        <v>180</v>
      </c>
      <c r="G522" s="70" t="s">
        <v>2249</v>
      </c>
      <c r="H522" s="70" t="s">
        <v>2250</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2260</v>
      </c>
      <c r="B523" s="70">
        <v>351</v>
      </c>
      <c r="C523" s="70">
        <v>11</v>
      </c>
      <c r="D523" s="70">
        <v>21</v>
      </c>
      <c r="E523" s="70">
        <v>2014</v>
      </c>
      <c r="F523" s="70" t="s">
        <v>181</v>
      </c>
      <c r="G523" s="70" t="s">
        <v>2249</v>
      </c>
      <c r="H523" s="70" t="s">
        <v>2250</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2261</v>
      </c>
      <c r="B524" s="70">
        <v>352</v>
      </c>
      <c r="C524" s="70">
        <v>12</v>
      </c>
      <c r="D524" s="70">
        <v>21</v>
      </c>
      <c r="E524" s="70">
        <v>2015</v>
      </c>
      <c r="F524" s="70" t="s">
        <v>182</v>
      </c>
      <c r="G524" s="70" t="s">
        <v>2249</v>
      </c>
      <c r="H524" s="70" t="s">
        <v>2250</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2262</v>
      </c>
      <c r="B525" s="70">
        <v>353</v>
      </c>
      <c r="C525" s="70">
        <v>13</v>
      </c>
      <c r="D525" s="70">
        <v>21</v>
      </c>
      <c r="E525" s="70">
        <v>2016</v>
      </c>
      <c r="F525" s="70" t="s">
        <v>155</v>
      </c>
      <c r="G525" s="70" t="s">
        <v>2249</v>
      </c>
      <c r="H525" s="70" t="s">
        <v>2250</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2263</v>
      </c>
      <c r="B526" s="70">
        <v>354</v>
      </c>
      <c r="C526" s="70">
        <v>14</v>
      </c>
      <c r="D526" s="70">
        <v>21</v>
      </c>
      <c r="E526" s="70">
        <v>2017</v>
      </c>
      <c r="F526" s="70" t="s">
        <v>156</v>
      </c>
      <c r="G526" s="70" t="s">
        <v>2249</v>
      </c>
      <c r="H526" s="70" t="s">
        <v>2250</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2264</v>
      </c>
      <c r="B527" s="70">
        <v>355</v>
      </c>
      <c r="C527" s="70">
        <v>15</v>
      </c>
      <c r="D527" s="70">
        <v>21</v>
      </c>
      <c r="E527" s="70">
        <v>2018</v>
      </c>
      <c r="F527" s="70" t="s">
        <v>183</v>
      </c>
      <c r="G527" s="70" t="s">
        <v>2249</v>
      </c>
      <c r="H527" s="70" t="s">
        <v>2250</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2265</v>
      </c>
      <c r="B528" s="70">
        <v>356</v>
      </c>
      <c r="C528" s="70">
        <v>16</v>
      </c>
      <c r="D528" s="70">
        <v>21</v>
      </c>
      <c r="E528" s="70">
        <v>2019</v>
      </c>
      <c r="F528" s="70" t="s">
        <v>158</v>
      </c>
      <c r="G528" s="70" t="s">
        <v>2249</v>
      </c>
      <c r="H528" s="70" t="s">
        <v>2250</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2266</v>
      </c>
      <c r="B529" s="70">
        <v>357</v>
      </c>
      <c r="C529" s="70">
        <v>17</v>
      </c>
      <c r="D529" s="70">
        <v>21</v>
      </c>
      <c r="E529" s="70">
        <v>2020</v>
      </c>
      <c r="F529" s="70" t="s">
        <v>159</v>
      </c>
      <c r="G529" s="70" t="s">
        <v>2249</v>
      </c>
      <c r="H529" s="70" t="s">
        <v>2250</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2267</v>
      </c>
      <c r="B530" s="70">
        <v>357</v>
      </c>
      <c r="C530" s="70">
        <v>18</v>
      </c>
      <c r="D530" s="70">
        <v>21</v>
      </c>
      <c r="E530" s="70">
        <v>2021</v>
      </c>
      <c r="F530" s="70" t="s">
        <v>160</v>
      </c>
      <c r="G530" s="70" t="s">
        <v>2249</v>
      </c>
      <c r="H530" s="70" t="s">
        <v>2250</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2268</v>
      </c>
      <c r="B531" s="70">
        <v>357</v>
      </c>
      <c r="C531" s="70">
        <v>19</v>
      </c>
      <c r="D531" s="70">
        <v>21</v>
      </c>
      <c r="E531" s="70">
        <v>2022</v>
      </c>
      <c r="F531" s="70" t="s">
        <v>161</v>
      </c>
      <c r="G531" s="70" t="s">
        <v>2249</v>
      </c>
      <c r="H531" s="70" t="s">
        <v>2250</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357</v>
      </c>
      <c r="C532" s="70">
        <v>20</v>
      </c>
      <c r="D532" s="70">
        <v>21</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357</v>
      </c>
      <c r="C533" s="70">
        <v>21</v>
      </c>
      <c r="D533" s="70">
        <v>21</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188</v>
      </c>
      <c r="C534" s="70">
        <v>1</v>
      </c>
      <c r="D534" s="70">
        <v>12</v>
      </c>
      <c r="E534" s="70">
        <v>1990</v>
      </c>
      <c r="F534" s="70" t="s">
        <v>787</v>
      </c>
      <c r="G534" s="70" t="s">
        <v>2272</v>
      </c>
      <c r="H534" s="70" t="s">
        <v>2273</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2274</v>
      </c>
      <c r="B535" s="70">
        <v>189</v>
      </c>
      <c r="C535" s="70">
        <v>2</v>
      </c>
      <c r="D535" s="70">
        <v>12</v>
      </c>
      <c r="E535" s="70">
        <v>2005</v>
      </c>
      <c r="F535" s="70" t="s">
        <v>789</v>
      </c>
      <c r="G535" s="70" t="s">
        <v>2272</v>
      </c>
      <c r="H535" s="70" t="s">
        <v>2273</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2275</v>
      </c>
      <c r="B536" s="70">
        <v>190</v>
      </c>
      <c r="C536" s="70">
        <v>3</v>
      </c>
      <c r="D536" s="70">
        <v>12</v>
      </c>
      <c r="E536" s="70">
        <v>2006</v>
      </c>
      <c r="F536" s="70" t="s">
        <v>790</v>
      </c>
      <c r="G536" s="70" t="s">
        <v>2272</v>
      </c>
      <c r="H536" s="70" t="s">
        <v>2273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2276</v>
      </c>
      <c r="B537" s="70">
        <v>191</v>
      </c>
      <c r="C537" s="70">
        <v>4</v>
      </c>
      <c r="D537" s="70">
        <v>12</v>
      </c>
      <c r="E537" s="70">
        <v>2007</v>
      </c>
      <c r="F537" s="70" t="s">
        <v>791</v>
      </c>
      <c r="G537" s="70" t="s">
        <v>2272</v>
      </c>
      <c r="H537" s="70" t="s">
        <v>2273</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2277</v>
      </c>
      <c r="B538" s="70">
        <v>192</v>
      </c>
      <c r="C538" s="70">
        <v>5</v>
      </c>
      <c r="D538" s="70">
        <v>12</v>
      </c>
      <c r="E538" s="70">
        <v>2008</v>
      </c>
      <c r="F538" s="70" t="s">
        <v>792</v>
      </c>
      <c r="G538" s="70" t="s">
        <v>2272</v>
      </c>
      <c r="H538" s="70" t="s">
        <v>2273</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2278</v>
      </c>
      <c r="B539" s="70">
        <v>193</v>
      </c>
      <c r="C539" s="70">
        <v>6</v>
      </c>
      <c r="D539" s="70">
        <v>12</v>
      </c>
      <c r="E539" s="70">
        <v>2009</v>
      </c>
      <c r="F539" s="70" t="s">
        <v>176</v>
      </c>
      <c r="G539" s="1064" t="s">
        <v>2272</v>
      </c>
      <c r="H539" s="70" t="s">
        <v>2273</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2279</v>
      </c>
      <c r="B540" s="70">
        <v>194</v>
      </c>
      <c r="C540" s="70">
        <v>7</v>
      </c>
      <c r="D540" s="70">
        <v>12</v>
      </c>
      <c r="E540" s="70">
        <v>2010</v>
      </c>
      <c r="F540" s="70" t="s">
        <v>177</v>
      </c>
      <c r="G540" s="1064" t="s">
        <v>2272</v>
      </c>
      <c r="H540" s="70" t="s">
        <v>2273</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2280</v>
      </c>
      <c r="B541" s="70">
        <v>195</v>
      </c>
      <c r="C541" s="70">
        <v>8</v>
      </c>
      <c r="D541" s="70">
        <v>12</v>
      </c>
      <c r="E541" s="70">
        <v>2011</v>
      </c>
      <c r="F541" s="70" t="s">
        <v>178</v>
      </c>
      <c r="G541" s="70" t="s">
        <v>2272</v>
      </c>
      <c r="H541" s="70" t="s">
        <v>2273</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2281</v>
      </c>
      <c r="B542" s="70">
        <v>196</v>
      </c>
      <c r="C542" s="70">
        <v>9</v>
      </c>
      <c r="D542" s="70">
        <v>12</v>
      </c>
      <c r="E542" s="70">
        <v>2012</v>
      </c>
      <c r="F542" s="70" t="s">
        <v>179</v>
      </c>
      <c r="G542" s="70" t="s">
        <v>2272</v>
      </c>
      <c r="H542" s="70" t="s">
        <v>2273</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2282</v>
      </c>
      <c r="B543" s="70">
        <v>197</v>
      </c>
      <c r="C543" s="70">
        <v>10</v>
      </c>
      <c r="D543" s="70">
        <v>12</v>
      </c>
      <c r="E543" s="70">
        <v>2013</v>
      </c>
      <c r="F543" s="70" t="s">
        <v>180</v>
      </c>
      <c r="G543" s="70" t="s">
        <v>2272</v>
      </c>
      <c r="H543" s="70" t="s">
        <v>2273</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2283</v>
      </c>
      <c r="B544" s="70">
        <v>198</v>
      </c>
      <c r="C544" s="70">
        <v>11</v>
      </c>
      <c r="D544" s="70">
        <v>12</v>
      </c>
      <c r="E544" s="70">
        <v>2014</v>
      </c>
      <c r="F544" s="70" t="s">
        <v>181</v>
      </c>
      <c r="G544" s="70" t="s">
        <v>2272</v>
      </c>
      <c r="H544" s="70" t="s">
        <v>2273</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2284</v>
      </c>
      <c r="B545" s="70">
        <v>199</v>
      </c>
      <c r="C545" s="70">
        <v>12</v>
      </c>
      <c r="D545" s="70">
        <v>12</v>
      </c>
      <c r="E545" s="70">
        <v>2015</v>
      </c>
      <c r="F545" s="70" t="s">
        <v>182</v>
      </c>
      <c r="G545" s="70" t="s">
        <v>2272</v>
      </c>
      <c r="H545" s="70" t="s">
        <v>2273</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2285</v>
      </c>
      <c r="B546" s="70">
        <v>200</v>
      </c>
      <c r="C546" s="70">
        <v>13</v>
      </c>
      <c r="D546" s="70">
        <v>12</v>
      </c>
      <c r="E546" s="70">
        <v>2016</v>
      </c>
      <c r="F546" s="70" t="s">
        <v>155</v>
      </c>
      <c r="G546" s="70" t="s">
        <v>2272</v>
      </c>
      <c r="H546" s="70" t="s">
        <v>2273</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2286</v>
      </c>
      <c r="B547" s="70">
        <v>201</v>
      </c>
      <c r="C547" s="70">
        <v>14</v>
      </c>
      <c r="D547" s="70">
        <v>12</v>
      </c>
      <c r="E547" s="70">
        <v>2017</v>
      </c>
      <c r="F547" s="70" t="s">
        <v>156</v>
      </c>
      <c r="G547" s="70" t="s">
        <v>2272</v>
      </c>
      <c r="H547" s="70" t="s">
        <v>2273</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2287</v>
      </c>
      <c r="B548" s="70">
        <v>202</v>
      </c>
      <c r="C548" s="70">
        <v>15</v>
      </c>
      <c r="D548" s="70">
        <v>12</v>
      </c>
      <c r="E548" s="70">
        <v>2018</v>
      </c>
      <c r="F548" s="70" t="s">
        <v>183</v>
      </c>
      <c r="G548" s="70" t="s">
        <v>2272</v>
      </c>
      <c r="H548" s="70" t="s">
        <v>2273</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2288</v>
      </c>
      <c r="B549" s="70">
        <v>203</v>
      </c>
      <c r="C549" s="70">
        <v>16</v>
      </c>
      <c r="D549" s="70">
        <v>12</v>
      </c>
      <c r="E549" s="70">
        <v>2019</v>
      </c>
      <c r="F549" s="70" t="s">
        <v>158</v>
      </c>
      <c r="G549" s="70" t="s">
        <v>2272</v>
      </c>
      <c r="H549" s="70" t="s">
        <v>2273</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2289</v>
      </c>
      <c r="B550" s="70">
        <v>204</v>
      </c>
      <c r="C550" s="70">
        <v>17</v>
      </c>
      <c r="D550" s="70">
        <v>12</v>
      </c>
      <c r="E550" s="70">
        <v>2020</v>
      </c>
      <c r="F550" s="70" t="s">
        <v>159</v>
      </c>
      <c r="G550" s="70" t="s">
        <v>2272</v>
      </c>
      <c r="H550" s="70" t="s">
        <v>2273</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2290</v>
      </c>
      <c r="B551" s="70">
        <v>204</v>
      </c>
      <c r="C551" s="70">
        <v>18</v>
      </c>
      <c r="D551" s="70">
        <v>12</v>
      </c>
      <c r="E551" s="70">
        <v>2021</v>
      </c>
      <c r="F551" s="70" t="s">
        <v>160</v>
      </c>
      <c r="G551" s="70" t="s">
        <v>2272</v>
      </c>
      <c r="H551" s="70" t="s">
        <v>2273</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2291</v>
      </c>
      <c r="B552" s="70">
        <v>204</v>
      </c>
      <c r="C552" s="70">
        <v>19</v>
      </c>
      <c r="D552" s="70">
        <v>12</v>
      </c>
      <c r="E552" s="70">
        <v>2022</v>
      </c>
      <c r="F552" s="70" t="s">
        <v>161</v>
      </c>
      <c r="G552" s="70" t="s">
        <v>2272</v>
      </c>
      <c r="H552" s="70" t="s">
        <v>2273</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2292</v>
      </c>
      <c r="B553" s="70">
        <v>204</v>
      </c>
      <c r="C553" s="70">
        <v>20</v>
      </c>
      <c r="D553" s="70">
        <v>12</v>
      </c>
      <c r="E553" s="70">
        <v>2023</v>
      </c>
      <c r="F553" s="70" t="s">
        <v>1539</v>
      </c>
      <c r="G553" s="70" t="s">
        <v>2272</v>
      </c>
      <c r="H553" s="70" t="s">
        <v>2273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2293</v>
      </c>
      <c r="B554" s="70">
        <v>204</v>
      </c>
      <c r="C554" s="70">
        <v>21</v>
      </c>
      <c r="D554" s="70">
        <v>12</v>
      </c>
      <c r="E554" s="70">
        <v>2024</v>
      </c>
      <c r="F554" s="70" t="s">
        <v>1554</v>
      </c>
      <c r="G554" s="70" t="s">
        <v>2272</v>
      </c>
      <c r="H554" s="70" t="s">
        <v>2273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2294</v>
      </c>
      <c r="B555" s="70">
        <v>35</v>
      </c>
      <c r="C555" s="70">
        <v>1</v>
      </c>
      <c r="D555" s="70">
        <v>3</v>
      </c>
      <c r="E555" s="70">
        <v>1990</v>
      </c>
      <c r="F555" s="70" t="s">
        <v>787</v>
      </c>
      <c r="G555" s="70" t="s">
        <v>2295</v>
      </c>
      <c r="H555" s="70" t="s">
        <v>2296</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36</v>
      </c>
      <c r="C556" s="70">
        <v>2</v>
      </c>
      <c r="D556" s="70">
        <v>3</v>
      </c>
      <c r="E556" s="70">
        <v>2005</v>
      </c>
      <c r="F556" s="70" t="s">
        <v>789</v>
      </c>
      <c r="G556" s="70" t="s">
        <v>2295</v>
      </c>
      <c r="H556" s="70" t="s">
        <v>2296</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37</v>
      </c>
      <c r="C557" s="70">
        <v>3</v>
      </c>
      <c r="D557" s="70">
        <v>3</v>
      </c>
      <c r="E557" s="70">
        <v>2006</v>
      </c>
      <c r="F557" s="70" t="s">
        <v>790</v>
      </c>
      <c r="G557" s="70" t="s">
        <v>2295</v>
      </c>
      <c r="H557" s="70" t="s">
        <v>2296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38</v>
      </c>
      <c r="C558" s="70">
        <v>4</v>
      </c>
      <c r="D558" s="70">
        <v>3</v>
      </c>
      <c r="E558" s="70">
        <v>2007</v>
      </c>
      <c r="F558" s="70" t="s">
        <v>791</v>
      </c>
      <c r="G558" s="1064" t="s">
        <v>2295</v>
      </c>
      <c r="H558" s="70" t="s">
        <v>2296</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39</v>
      </c>
      <c r="C559" s="70">
        <v>5</v>
      </c>
      <c r="D559" s="70">
        <v>3</v>
      </c>
      <c r="E559" s="70">
        <v>2008</v>
      </c>
      <c r="F559" s="70" t="s">
        <v>792</v>
      </c>
      <c r="G559" s="1064" t="s">
        <v>2295</v>
      </c>
      <c r="H559" s="70" t="s">
        <v>2296</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40</v>
      </c>
      <c r="C560" s="70">
        <v>6</v>
      </c>
      <c r="D560" s="70">
        <v>3</v>
      </c>
      <c r="E560" s="70">
        <v>2009</v>
      </c>
      <c r="F560" s="70" t="s">
        <v>176</v>
      </c>
      <c r="G560" s="70" t="s">
        <v>2295</v>
      </c>
      <c r="H560" s="70" t="s">
        <v>2296</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2302</v>
      </c>
      <c r="B561" s="70">
        <v>41</v>
      </c>
      <c r="C561" s="70">
        <v>7</v>
      </c>
      <c r="D561" s="70">
        <v>3</v>
      </c>
      <c r="E561" s="70">
        <v>2010</v>
      </c>
      <c r="F561" s="70" t="s">
        <v>177</v>
      </c>
      <c r="G561" s="70" t="s">
        <v>2295</v>
      </c>
      <c r="H561" s="70" t="s">
        <v>2296</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2303</v>
      </c>
      <c r="B562" s="70">
        <v>42</v>
      </c>
      <c r="C562" s="70">
        <v>8</v>
      </c>
      <c r="D562" s="70">
        <v>3</v>
      </c>
      <c r="E562" s="70">
        <v>2011</v>
      </c>
      <c r="F562" s="70" t="s">
        <v>178</v>
      </c>
      <c r="G562" s="70" t="s">
        <v>2295</v>
      </c>
      <c r="H562" s="70" t="s">
        <v>2296</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2304</v>
      </c>
      <c r="B563" s="70">
        <v>43</v>
      </c>
      <c r="C563" s="70">
        <v>9</v>
      </c>
      <c r="D563" s="70">
        <v>3</v>
      </c>
      <c r="E563" s="70">
        <v>2012</v>
      </c>
      <c r="F563" s="70" t="s">
        <v>179</v>
      </c>
      <c r="G563" s="70" t="s">
        <v>2295</v>
      </c>
      <c r="H563" s="70" t="s">
        <v>2296</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2305</v>
      </c>
      <c r="B564" s="70">
        <v>44</v>
      </c>
      <c r="C564" s="70">
        <v>10</v>
      </c>
      <c r="D564" s="70">
        <v>3</v>
      </c>
      <c r="E564" s="70">
        <v>2013</v>
      </c>
      <c r="F564" s="70" t="s">
        <v>180</v>
      </c>
      <c r="G564" s="70" t="s">
        <v>2295</v>
      </c>
      <c r="H564" s="70" t="s">
        <v>2296</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2306</v>
      </c>
      <c r="B565" s="70">
        <v>45</v>
      </c>
      <c r="C565" s="70">
        <v>11</v>
      </c>
      <c r="D565" s="70">
        <v>3</v>
      </c>
      <c r="E565" s="70">
        <v>2014</v>
      </c>
      <c r="F565" s="70" t="s">
        <v>181</v>
      </c>
      <c r="G565" s="70" t="s">
        <v>2295</v>
      </c>
      <c r="H565" s="70" t="s">
        <v>2296</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2307</v>
      </c>
      <c r="B566" s="70">
        <v>46</v>
      </c>
      <c r="C566" s="70">
        <v>12</v>
      </c>
      <c r="D566" s="70">
        <v>3</v>
      </c>
      <c r="E566" s="70">
        <v>2015</v>
      </c>
      <c r="F566" s="70" t="s">
        <v>182</v>
      </c>
      <c r="G566" s="70" t="s">
        <v>2295</v>
      </c>
      <c r="H566" s="70" t="s">
        <v>2296</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2308</v>
      </c>
      <c r="B567" s="70">
        <v>47</v>
      </c>
      <c r="C567" s="70">
        <v>13</v>
      </c>
      <c r="D567" s="70">
        <v>3</v>
      </c>
      <c r="E567" s="70">
        <v>2016</v>
      </c>
      <c r="F567" s="70" t="s">
        <v>155</v>
      </c>
      <c r="G567" s="70" t="s">
        <v>2295</v>
      </c>
      <c r="H567" s="70" t="s">
        <v>2296</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2309</v>
      </c>
      <c r="B568" s="70">
        <v>48</v>
      </c>
      <c r="C568" s="70">
        <v>14</v>
      </c>
      <c r="D568" s="70">
        <v>3</v>
      </c>
      <c r="E568" s="70">
        <v>2017</v>
      </c>
      <c r="F568" s="70" t="s">
        <v>156</v>
      </c>
      <c r="G568" s="70" t="s">
        <v>2295</v>
      </c>
      <c r="H568" s="70" t="s">
        <v>2296</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2310</v>
      </c>
      <c r="B569" s="70">
        <v>49</v>
      </c>
      <c r="C569" s="70">
        <v>15</v>
      </c>
      <c r="D569" s="70">
        <v>3</v>
      </c>
      <c r="E569" s="70">
        <v>2018</v>
      </c>
      <c r="F569" s="70" t="s">
        <v>183</v>
      </c>
      <c r="G569" s="70" t="s">
        <v>2295</v>
      </c>
      <c r="H569" s="70" t="s">
        <v>2296</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2311</v>
      </c>
      <c r="B570" s="70">
        <v>50</v>
      </c>
      <c r="C570" s="70">
        <v>16</v>
      </c>
      <c r="D570" s="70">
        <v>3</v>
      </c>
      <c r="E570" s="70">
        <v>2019</v>
      </c>
      <c r="F570" s="70" t="s">
        <v>158</v>
      </c>
      <c r="G570" s="70" t="s">
        <v>2295</v>
      </c>
      <c r="H570" s="70" t="s">
        <v>2296</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2312</v>
      </c>
      <c r="B571" s="70">
        <v>51</v>
      </c>
      <c r="C571" s="70">
        <v>17</v>
      </c>
      <c r="D571" s="70">
        <v>3</v>
      </c>
      <c r="E571" s="70">
        <v>2020</v>
      </c>
      <c r="F571" s="70" t="s">
        <v>159</v>
      </c>
      <c r="G571" s="70" t="s">
        <v>2295</v>
      </c>
      <c r="H571" s="70" t="s">
        <v>2296</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2313</v>
      </c>
      <c r="B572" s="70">
        <v>51</v>
      </c>
      <c r="C572" s="70">
        <v>18</v>
      </c>
      <c r="D572" s="70">
        <v>3</v>
      </c>
      <c r="E572" s="70">
        <v>2021</v>
      </c>
      <c r="F572" s="70" t="s">
        <v>160</v>
      </c>
      <c r="G572" s="70" t="s">
        <v>2295</v>
      </c>
      <c r="H572" s="70" t="s">
        <v>2296</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2314</v>
      </c>
      <c r="B573" s="70">
        <v>51</v>
      </c>
      <c r="C573" s="70">
        <v>19</v>
      </c>
      <c r="D573" s="70">
        <v>3</v>
      </c>
      <c r="E573" s="70">
        <v>2022</v>
      </c>
      <c r="F573" s="70" t="s">
        <v>161</v>
      </c>
      <c r="G573" s="70" t="s">
        <v>2295</v>
      </c>
      <c r="H573" s="70" t="s">
        <v>2296</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51</v>
      </c>
      <c r="C574" s="70">
        <v>20</v>
      </c>
      <c r="D574" s="70">
        <v>3</v>
      </c>
      <c r="E574" s="70">
        <v>2023</v>
      </c>
      <c r="F574" s="70" t="s">
        <v>1539</v>
      </c>
      <c r="G574" s="70" t="s">
        <v>2295</v>
      </c>
      <c r="H574" s="70" t="s">
        <v>2296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51</v>
      </c>
      <c r="C575" s="70">
        <v>21</v>
      </c>
      <c r="D575" s="70">
        <v>3</v>
      </c>
      <c r="E575" s="70">
        <v>2024</v>
      </c>
      <c r="F575" s="70" t="s">
        <v>1554</v>
      </c>
      <c r="G575" s="70" t="s">
        <v>2295</v>
      </c>
      <c r="H575" s="70" t="s">
        <v>2296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137</v>
      </c>
      <c r="C576" s="70">
        <v>1</v>
      </c>
      <c r="D576" s="70">
        <v>9</v>
      </c>
      <c r="E576" s="70">
        <v>1990</v>
      </c>
      <c r="F576" s="70" t="s">
        <v>787</v>
      </c>
      <c r="G576" s="70" t="s">
        <v>2318</v>
      </c>
      <c r="H576" s="70" t="s">
        <v>2319</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138</v>
      </c>
      <c r="C577" s="70">
        <v>2</v>
      </c>
      <c r="D577" s="70">
        <v>9</v>
      </c>
      <c r="E577" s="70">
        <v>2005</v>
      </c>
      <c r="F577" s="70" t="s">
        <v>789</v>
      </c>
      <c r="G577" s="1064" t="s">
        <v>2318</v>
      </c>
      <c r="H577" s="70" t="s">
        <v>2319</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139</v>
      </c>
      <c r="C578" s="70">
        <v>3</v>
      </c>
      <c r="D578" s="70">
        <v>9</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140</v>
      </c>
      <c r="C579" s="70">
        <v>4</v>
      </c>
      <c r="D579" s="70">
        <v>9</v>
      </c>
      <c r="E579" s="70">
        <v>2007</v>
      </c>
      <c r="F579" s="70" t="s">
        <v>791</v>
      </c>
      <c r="G579" s="70" t="s">
        <v>2318</v>
      </c>
      <c r="H579" s="70" t="s">
        <v>2319</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141</v>
      </c>
      <c r="C580" s="70">
        <v>5</v>
      </c>
      <c r="D580" s="70">
        <v>9</v>
      </c>
      <c r="E580" s="70">
        <v>2008</v>
      </c>
      <c r="F580" s="70" t="s">
        <v>792</v>
      </c>
      <c r="G580" s="70" t="s">
        <v>2318</v>
      </c>
      <c r="H580" s="70" t="s">
        <v>2319</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142</v>
      </c>
      <c r="C581" s="70">
        <v>6</v>
      </c>
      <c r="D581" s="70">
        <v>9</v>
      </c>
      <c r="E581" s="70">
        <v>2009</v>
      </c>
      <c r="F581" s="70" t="s">
        <v>176</v>
      </c>
      <c r="G581" s="70" t="s">
        <v>2318</v>
      </c>
      <c r="H581" s="70" t="s">
        <v>2319</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2325</v>
      </c>
      <c r="B582" s="70">
        <v>143</v>
      </c>
      <c r="C582" s="70">
        <v>7</v>
      </c>
      <c r="D582" s="70">
        <v>9</v>
      </c>
      <c r="E582" s="70">
        <v>2010</v>
      </c>
      <c r="F582" s="70" t="s">
        <v>177</v>
      </c>
      <c r="G582" s="70" t="s">
        <v>2318</v>
      </c>
      <c r="H582" s="70" t="s">
        <v>2319</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2326</v>
      </c>
      <c r="B583" s="70">
        <v>144</v>
      </c>
      <c r="C583" s="70">
        <v>8</v>
      </c>
      <c r="D583" s="70">
        <v>9</v>
      </c>
      <c r="E583" s="70">
        <v>2011</v>
      </c>
      <c r="F583" s="70" t="s">
        <v>178</v>
      </c>
      <c r="G583" s="70" t="s">
        <v>2318</v>
      </c>
      <c r="H583" s="70" t="s">
        <v>2319</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2327</v>
      </c>
      <c r="B584" s="70">
        <v>145</v>
      </c>
      <c r="C584" s="70">
        <v>9</v>
      </c>
      <c r="D584" s="70">
        <v>9</v>
      </c>
      <c r="E584" s="70">
        <v>2012</v>
      </c>
      <c r="F584" s="70" t="s">
        <v>179</v>
      </c>
      <c r="G584" s="70" t="s">
        <v>2318</v>
      </c>
      <c r="H584" s="70" t="s">
        <v>2319</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2328</v>
      </c>
      <c r="B585" s="70">
        <v>146</v>
      </c>
      <c r="C585" s="70">
        <v>10</v>
      </c>
      <c r="D585" s="70">
        <v>9</v>
      </c>
      <c r="E585" s="70">
        <v>2013</v>
      </c>
      <c r="F585" s="70" t="s">
        <v>180</v>
      </c>
      <c r="G585" s="70" t="s">
        <v>2318</v>
      </c>
      <c r="H585" s="70" t="s">
        <v>2319</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2329</v>
      </c>
      <c r="B586" s="70">
        <v>147</v>
      </c>
      <c r="C586" s="70">
        <v>11</v>
      </c>
      <c r="D586" s="70">
        <v>9</v>
      </c>
      <c r="E586" s="70">
        <v>2014</v>
      </c>
      <c r="F586" s="70" t="s">
        <v>181</v>
      </c>
      <c r="G586" s="70" t="s">
        <v>2318</v>
      </c>
      <c r="H586" s="70" t="s">
        <v>2319</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2330</v>
      </c>
      <c r="B587" s="70">
        <v>148</v>
      </c>
      <c r="C587" s="70">
        <v>12</v>
      </c>
      <c r="D587" s="70">
        <v>9</v>
      </c>
      <c r="E587" s="70">
        <v>2015</v>
      </c>
      <c r="F587" s="70" t="s">
        <v>182</v>
      </c>
      <c r="G587" s="70" t="s">
        <v>2318</v>
      </c>
      <c r="H587" s="70" t="s">
        <v>2319</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2331</v>
      </c>
      <c r="B588" s="70">
        <v>149</v>
      </c>
      <c r="C588" s="70">
        <v>13</v>
      </c>
      <c r="D588" s="70">
        <v>9</v>
      </c>
      <c r="E588" s="70">
        <v>2016</v>
      </c>
      <c r="F588" s="70" t="s">
        <v>155</v>
      </c>
      <c r="G588" s="70" t="s">
        <v>2318</v>
      </c>
      <c r="H588" s="70" t="s">
        <v>2319</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2332</v>
      </c>
      <c r="B589" s="70">
        <v>150</v>
      </c>
      <c r="C589" s="70">
        <v>14</v>
      </c>
      <c r="D589" s="70">
        <v>9</v>
      </c>
      <c r="E589" s="70">
        <v>2017</v>
      </c>
      <c r="F589" s="70" t="s">
        <v>156</v>
      </c>
      <c r="G589" s="70" t="s">
        <v>2318</v>
      </c>
      <c r="H589" s="70" t="s">
        <v>2319</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2333</v>
      </c>
      <c r="B590" s="70">
        <v>151</v>
      </c>
      <c r="C590" s="70">
        <v>15</v>
      </c>
      <c r="D590" s="70">
        <v>9</v>
      </c>
      <c r="E590" s="70">
        <v>2018</v>
      </c>
      <c r="F590" s="70" t="s">
        <v>183</v>
      </c>
      <c r="G590" s="70" t="s">
        <v>2318</v>
      </c>
      <c r="H590" s="70" t="s">
        <v>2319</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2334</v>
      </c>
      <c r="B591" s="70">
        <v>152</v>
      </c>
      <c r="C591" s="70">
        <v>16</v>
      </c>
      <c r="D591" s="70">
        <v>9</v>
      </c>
      <c r="E591" s="70">
        <v>2019</v>
      </c>
      <c r="F591" s="70" t="s">
        <v>158</v>
      </c>
      <c r="G591" s="70" t="s">
        <v>2318</v>
      </c>
      <c r="H591" s="70" t="s">
        <v>2319</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2335</v>
      </c>
      <c r="B592" s="70">
        <v>153</v>
      </c>
      <c r="C592" s="70">
        <v>17</v>
      </c>
      <c r="D592" s="70">
        <v>9</v>
      </c>
      <c r="E592" s="70">
        <v>2020</v>
      </c>
      <c r="F592" s="70" t="s">
        <v>159</v>
      </c>
      <c r="G592" s="70" t="s">
        <v>2318</v>
      </c>
      <c r="H592" s="70" t="s">
        <v>2319</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2336</v>
      </c>
      <c r="B593" s="70">
        <v>153</v>
      </c>
      <c r="C593" s="70">
        <v>18</v>
      </c>
      <c r="D593" s="70">
        <v>9</v>
      </c>
      <c r="E593" s="70">
        <v>2021</v>
      </c>
      <c r="F593" s="70" t="s">
        <v>160</v>
      </c>
      <c r="G593" s="70" t="s">
        <v>2318</v>
      </c>
      <c r="H593" s="70" t="s">
        <v>2319</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2337</v>
      </c>
      <c r="B594" s="70">
        <v>153</v>
      </c>
      <c r="C594" s="70">
        <v>19</v>
      </c>
      <c r="D594" s="70">
        <v>9</v>
      </c>
      <c r="E594" s="70">
        <v>2022</v>
      </c>
      <c r="F594" s="70" t="s">
        <v>161</v>
      </c>
      <c r="G594" s="70" t="s">
        <v>2318</v>
      </c>
      <c r="H594" s="70" t="s">
        <v>2319</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153</v>
      </c>
      <c r="C595" s="70">
        <v>20</v>
      </c>
      <c r="D595" s="70">
        <v>9</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153</v>
      </c>
      <c r="C596" s="70">
        <v>21</v>
      </c>
      <c r="D596" s="70">
        <v>9</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18</v>
      </c>
      <c r="C597" s="70">
        <v>1</v>
      </c>
      <c r="D597" s="70">
        <v>2</v>
      </c>
      <c r="E597" s="70">
        <v>1990</v>
      </c>
      <c r="F597" s="70" t="s">
        <v>787</v>
      </c>
      <c r="G597" s="1064" t="s">
        <v>2341</v>
      </c>
      <c r="H597" s="70" t="s">
        <v>2342</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2343</v>
      </c>
      <c r="B598" s="70">
        <v>19</v>
      </c>
      <c r="C598" s="70">
        <v>2</v>
      </c>
      <c r="D598" s="70">
        <v>2</v>
      </c>
      <c r="E598" s="70">
        <v>2005</v>
      </c>
      <c r="F598" s="70" t="s">
        <v>789</v>
      </c>
      <c r="G598" s="70" t="s">
        <v>2341</v>
      </c>
      <c r="H598" s="70" t="s">
        <v>2342</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2344</v>
      </c>
      <c r="B599" s="70">
        <v>20</v>
      </c>
      <c r="C599" s="70">
        <v>3</v>
      </c>
      <c r="D599" s="70">
        <v>2</v>
      </c>
      <c r="E599" s="70">
        <v>2006</v>
      </c>
      <c r="F599" s="70" t="s">
        <v>790</v>
      </c>
      <c r="G599" s="70" t="s">
        <v>2341</v>
      </c>
      <c r="H599" s="70" t="s">
        <v>2342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2345</v>
      </c>
      <c r="B600" s="70">
        <v>21</v>
      </c>
      <c r="C600" s="70">
        <v>4</v>
      </c>
      <c r="D600" s="70">
        <v>2</v>
      </c>
      <c r="E600" s="70">
        <v>2007</v>
      </c>
      <c r="F600" s="70" t="s">
        <v>791</v>
      </c>
      <c r="G600" s="70" t="s">
        <v>2341</v>
      </c>
      <c r="H600" s="70" t="s">
        <v>2342</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2346</v>
      </c>
      <c r="B601" s="70">
        <v>22</v>
      </c>
      <c r="C601" s="70">
        <v>5</v>
      </c>
      <c r="D601" s="70">
        <v>2</v>
      </c>
      <c r="E601" s="70">
        <v>2008</v>
      </c>
      <c r="F601" s="70" t="s">
        <v>792</v>
      </c>
      <c r="G601" s="70" t="s">
        <v>2341</v>
      </c>
      <c r="H601" s="70" t="s">
        <v>2342</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2347</v>
      </c>
      <c r="B602" s="70">
        <v>23</v>
      </c>
      <c r="C602" s="70">
        <v>6</v>
      </c>
      <c r="D602" s="70">
        <v>2</v>
      </c>
      <c r="E602" s="70">
        <v>2009</v>
      </c>
      <c r="F602" s="70" t="s">
        <v>176</v>
      </c>
      <c r="G602" s="70" t="s">
        <v>2341</v>
      </c>
      <c r="H602" s="70" t="s">
        <v>2342</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2348</v>
      </c>
      <c r="B603" s="70">
        <v>24</v>
      </c>
      <c r="C603" s="70">
        <v>7</v>
      </c>
      <c r="D603" s="70">
        <v>2</v>
      </c>
      <c r="E603" s="70">
        <v>2010</v>
      </c>
      <c r="F603" s="70" t="s">
        <v>177</v>
      </c>
      <c r="G603" s="70" t="s">
        <v>2341</v>
      </c>
      <c r="H603" s="70" t="s">
        <v>2342</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2349</v>
      </c>
      <c r="B604" s="70">
        <v>25</v>
      </c>
      <c r="C604" s="70">
        <v>8</v>
      </c>
      <c r="D604" s="70">
        <v>2</v>
      </c>
      <c r="E604" s="70">
        <v>2011</v>
      </c>
      <c r="F604" s="70" t="s">
        <v>178</v>
      </c>
      <c r="G604" s="70" t="s">
        <v>2341</v>
      </c>
      <c r="H604" s="70" t="s">
        <v>2342</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2350</v>
      </c>
      <c r="B605" s="70">
        <v>26</v>
      </c>
      <c r="C605" s="70">
        <v>9</v>
      </c>
      <c r="D605" s="70">
        <v>2</v>
      </c>
      <c r="E605" s="70">
        <v>2012</v>
      </c>
      <c r="F605" s="70" t="s">
        <v>179</v>
      </c>
      <c r="G605" s="70" t="s">
        <v>2341</v>
      </c>
      <c r="H605" s="70" t="s">
        <v>2342</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2351</v>
      </c>
      <c r="B606" s="70">
        <v>27</v>
      </c>
      <c r="C606" s="70">
        <v>10</v>
      </c>
      <c r="D606" s="70">
        <v>2</v>
      </c>
      <c r="E606" s="70">
        <v>2013</v>
      </c>
      <c r="F606" s="70" t="s">
        <v>180</v>
      </c>
      <c r="G606" s="70" t="s">
        <v>2341</v>
      </c>
      <c r="H606" s="70" t="s">
        <v>2342</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2352</v>
      </c>
      <c r="B607" s="70">
        <v>28</v>
      </c>
      <c r="C607" s="70">
        <v>11</v>
      </c>
      <c r="D607" s="70">
        <v>2</v>
      </c>
      <c r="E607" s="70">
        <v>2014</v>
      </c>
      <c r="F607" s="70" t="s">
        <v>181</v>
      </c>
      <c r="G607" s="70" t="s">
        <v>2341</v>
      </c>
      <c r="H607" s="70" t="s">
        <v>2342</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2353</v>
      </c>
      <c r="B608" s="70">
        <v>29</v>
      </c>
      <c r="C608" s="70">
        <v>12</v>
      </c>
      <c r="D608" s="70">
        <v>2</v>
      </c>
      <c r="E608" s="70">
        <v>2015</v>
      </c>
      <c r="F608" s="70" t="s">
        <v>182</v>
      </c>
      <c r="G608" s="70" t="s">
        <v>2341</v>
      </c>
      <c r="H608" s="70" t="s">
        <v>2342</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2354</v>
      </c>
      <c r="B609" s="70">
        <v>30</v>
      </c>
      <c r="C609" s="70">
        <v>13</v>
      </c>
      <c r="D609" s="70">
        <v>2</v>
      </c>
      <c r="E609" s="70">
        <v>2016</v>
      </c>
      <c r="F609" s="70" t="s">
        <v>155</v>
      </c>
      <c r="G609" s="70" t="s">
        <v>2341</v>
      </c>
      <c r="H609" s="70" t="s">
        <v>2342</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2355</v>
      </c>
      <c r="B610" s="70">
        <v>31</v>
      </c>
      <c r="C610" s="70">
        <v>14</v>
      </c>
      <c r="D610" s="70">
        <v>2</v>
      </c>
      <c r="E610" s="70">
        <v>2017</v>
      </c>
      <c r="F610" s="70" t="s">
        <v>156</v>
      </c>
      <c r="G610" s="70" t="s">
        <v>2341</v>
      </c>
      <c r="H610" s="70" t="s">
        <v>2342</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2356</v>
      </c>
      <c r="B611" s="70">
        <v>32</v>
      </c>
      <c r="C611" s="70">
        <v>15</v>
      </c>
      <c r="D611" s="70">
        <v>2</v>
      </c>
      <c r="E611" s="70">
        <v>2018</v>
      </c>
      <c r="F611" s="70" t="s">
        <v>183</v>
      </c>
      <c r="G611" s="70" t="s">
        <v>2341</v>
      </c>
      <c r="H611" s="70" t="s">
        <v>2342</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2357</v>
      </c>
      <c r="B612" s="70">
        <v>33</v>
      </c>
      <c r="C612" s="70">
        <v>16</v>
      </c>
      <c r="D612" s="70">
        <v>2</v>
      </c>
      <c r="E612" s="70">
        <v>2019</v>
      </c>
      <c r="F612" s="70" t="s">
        <v>158</v>
      </c>
      <c r="G612" s="70" t="s">
        <v>2341</v>
      </c>
      <c r="H612" s="70" t="s">
        <v>2342</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2358</v>
      </c>
      <c r="B613" s="70">
        <v>34</v>
      </c>
      <c r="C613" s="70">
        <v>17</v>
      </c>
      <c r="D613" s="70">
        <v>2</v>
      </c>
      <c r="E613" s="70">
        <v>2020</v>
      </c>
      <c r="F613" s="70" t="s">
        <v>159</v>
      </c>
      <c r="G613" s="70" t="s">
        <v>2341</v>
      </c>
      <c r="H613" s="70" t="s">
        <v>2342</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2359</v>
      </c>
      <c r="B614" s="70">
        <v>34</v>
      </c>
      <c r="C614" s="70">
        <v>18</v>
      </c>
      <c r="D614" s="70">
        <v>2</v>
      </c>
      <c r="E614" s="70">
        <v>2021</v>
      </c>
      <c r="F614" s="70" t="s">
        <v>160</v>
      </c>
      <c r="G614" s="70" t="s">
        <v>2341</v>
      </c>
      <c r="H614" s="70" t="s">
        <v>2342</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2360</v>
      </c>
      <c r="B615" s="70">
        <v>34</v>
      </c>
      <c r="C615" s="70">
        <v>19</v>
      </c>
      <c r="D615" s="70">
        <v>2</v>
      </c>
      <c r="E615" s="70">
        <v>2022</v>
      </c>
      <c r="F615" s="70" t="s">
        <v>161</v>
      </c>
      <c r="G615" s="1064" t="s">
        <v>2341</v>
      </c>
      <c r="H615" s="70" t="s">
        <v>2342</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2361</v>
      </c>
      <c r="B616" s="70">
        <v>34</v>
      </c>
      <c r="C616" s="70">
        <v>20</v>
      </c>
      <c r="D616" s="70">
        <v>2</v>
      </c>
      <c r="E616" s="70">
        <v>2023</v>
      </c>
      <c r="F616" s="70" t="s">
        <v>1539</v>
      </c>
      <c r="G616" s="1064" t="s">
        <v>2341</v>
      </c>
      <c r="H616" s="70" t="s">
        <v>2342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2362</v>
      </c>
      <c r="B617" s="70">
        <v>34</v>
      </c>
      <c r="C617" s="70">
        <v>21</v>
      </c>
      <c r="D617" s="70">
        <v>2</v>
      </c>
      <c r="E617" s="70">
        <v>2024</v>
      </c>
      <c r="F617" s="70" t="s">
        <v>1554</v>
      </c>
      <c r="G617" s="70" t="s">
        <v>2341</v>
      </c>
      <c r="H617" s="70" t="s">
        <v>2342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3674.6869628276372</v>
      </c>
      <c r="K618" s="71">
        <v>201.456141259905</v>
      </c>
      <c r="L618" s="71">
        <v>117.88869029858461</v>
      </c>
      <c r="M618" s="71">
        <v>2114.9852207315989</v>
      </c>
      <c r="N618" s="71">
        <v>2025.411031791125</v>
      </c>
      <c r="O618" s="71">
        <v>1707.510412871128</v>
      </c>
      <c r="P618" s="71">
        <v>1525.766367540863</v>
      </c>
      <c r="Q618" s="71">
        <v>160.283477737281</v>
      </c>
      <c r="R618" s="71">
        <v>30.649837375571622</v>
      </c>
      <c r="S618" s="71">
        <v>213.72612000000001</v>
      </c>
      <c r="T618" s="72"/>
      <c r="U618" s="71">
        <v>628909566</v>
      </c>
      <c r="V618" s="71">
        <v>79433</v>
      </c>
      <c r="W618" s="71">
        <v>1244</v>
      </c>
      <c r="X618" s="71">
        <v>875098</v>
      </c>
      <c r="Y618" s="71">
        <v>902420</v>
      </c>
      <c r="Z618" s="71">
        <v>702319</v>
      </c>
      <c r="AA618" s="71">
        <v>370473</v>
      </c>
      <c r="AB618" s="71">
        <v>2602460</v>
      </c>
      <c r="AC618" s="71">
        <v>5308607</v>
      </c>
      <c r="AD618" s="71">
        <v>213.72612000000001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3591.8403783794688</v>
      </c>
      <c r="K619" s="71">
        <v>147.1990349994671</v>
      </c>
      <c r="L619" s="71">
        <v>196.30916998175661</v>
      </c>
      <c r="M619" s="71">
        <v>3623.674290868933</v>
      </c>
      <c r="N619" s="71">
        <v>3199.2184419159148</v>
      </c>
      <c r="O619" s="71">
        <v>2150.3004053136701</v>
      </c>
      <c r="P619" s="71">
        <v>1517.4444715208981</v>
      </c>
      <c r="Q619" s="71">
        <v>151.19888128237801</v>
      </c>
      <c r="R619" s="71">
        <v>66.877635061657458</v>
      </c>
      <c r="S619" s="71">
        <v>351.82359090800003</v>
      </c>
      <c r="T619" s="72"/>
      <c r="U619" s="71">
        <v>486952544</v>
      </c>
      <c r="V619" s="71">
        <v>65105</v>
      </c>
      <c r="W619" s="71">
        <v>1777</v>
      </c>
      <c r="X619" s="71">
        <v>771133</v>
      </c>
      <c r="Y619" s="71">
        <v>1073798</v>
      </c>
      <c r="Z619" s="71">
        <v>1023470</v>
      </c>
      <c r="AA619" s="71">
        <v>301759</v>
      </c>
      <c r="AB619" s="71">
        <v>2566420</v>
      </c>
      <c r="AC619" s="71">
        <v>11825925</v>
      </c>
      <c r="AD619" s="71">
        <v>351.82359090800003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3462.6278833991068</v>
      </c>
      <c r="K621" s="71">
        <v>133.51610294937009</v>
      </c>
      <c r="L621" s="71">
        <v>170.12102958594491</v>
      </c>
      <c r="M621" s="71">
        <v>3463.3163639195482</v>
      </c>
      <c r="N621" s="71">
        <v>3207.520736502091</v>
      </c>
      <c r="O621" s="71">
        <v>2046.8772209468329</v>
      </c>
      <c r="P621" s="71">
        <v>1495.3419145052651</v>
      </c>
      <c r="Q621" s="71">
        <v>159.15058874343501</v>
      </c>
      <c r="R621" s="71">
        <v>39.803388281961951</v>
      </c>
      <c r="S621" s="71">
        <v>284.91191371756992</v>
      </c>
      <c r="T621" s="72"/>
      <c r="U621" s="71">
        <v>613403876</v>
      </c>
      <c r="V621" s="71">
        <v>61017</v>
      </c>
      <c r="W621" s="71">
        <v>2237</v>
      </c>
      <c r="X621" s="71">
        <v>899869</v>
      </c>
      <c r="Y621" s="71">
        <v>1096291</v>
      </c>
      <c r="Z621" s="71">
        <v>1012777</v>
      </c>
      <c r="AA621" s="71">
        <v>292831</v>
      </c>
      <c r="AB621" s="71">
        <v>2558542</v>
      </c>
      <c r="AC621" s="71">
        <v>7240355</v>
      </c>
      <c r="AD621" s="71">
        <v>284.91191371756992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2763.3091523734511</v>
      </c>
      <c r="K622" s="71">
        <v>100.8321992051917</v>
      </c>
      <c r="L622" s="71">
        <v>146.3165770304401</v>
      </c>
      <c r="M622" s="71">
        <v>3642.7796823798649</v>
      </c>
      <c r="N622" s="71">
        <v>3034.123220550081</v>
      </c>
      <c r="O622" s="71">
        <v>1975.081549500607</v>
      </c>
      <c r="P622" s="71">
        <v>1439.662336284814</v>
      </c>
      <c r="Q622" s="71">
        <v>156.398277716606</v>
      </c>
      <c r="R622" s="71">
        <v>36.975832464513168</v>
      </c>
      <c r="S622" s="71">
        <v>251.99174777694989</v>
      </c>
      <c r="T622" s="72"/>
      <c r="U622" s="71">
        <v>565446274</v>
      </c>
      <c r="V622" s="71">
        <v>61017</v>
      </c>
      <c r="W622" s="71">
        <v>2237</v>
      </c>
      <c r="X622" s="71">
        <v>899869</v>
      </c>
      <c r="Y622" s="71">
        <v>1106903</v>
      </c>
      <c r="Z622" s="71">
        <v>1011553</v>
      </c>
      <c r="AA622" s="71">
        <v>282249</v>
      </c>
      <c r="AB622" s="71">
        <v>2555650</v>
      </c>
      <c r="AC622" s="71">
        <v>6984226</v>
      </c>
      <c r="AD622" s="71">
        <v>251.99174777694989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2522.2743453959961</v>
      </c>
      <c r="K623" s="71">
        <v>97.455993954706543</v>
      </c>
      <c r="L623" s="71">
        <v>169.76311586505781</v>
      </c>
      <c r="M623" s="71">
        <v>3173.157135441656</v>
      </c>
      <c r="N623" s="71">
        <v>2957.8428282904561</v>
      </c>
      <c r="O623" s="71">
        <v>1999.137829637762</v>
      </c>
      <c r="P623" s="71">
        <v>1364.6413346724471</v>
      </c>
      <c r="Q623" s="71">
        <v>148.75771910267201</v>
      </c>
      <c r="R623" s="71">
        <v>35.365058195567038</v>
      </c>
      <c r="S623" s="71">
        <v>250.98399334821801</v>
      </c>
      <c r="T623" s="72"/>
      <c r="U623" s="71">
        <v>467505404</v>
      </c>
      <c r="V623" s="71">
        <v>63665</v>
      </c>
      <c r="W623" s="71">
        <v>3742</v>
      </c>
      <c r="X623" s="71">
        <v>994657</v>
      </c>
      <c r="Y623" s="71">
        <v>1116543</v>
      </c>
      <c r="Z623" s="71">
        <v>1010613</v>
      </c>
      <c r="AA623" s="71">
        <v>274661</v>
      </c>
      <c r="AB623" s="71">
        <v>2551706</v>
      </c>
      <c r="AC623" s="71">
        <v>6516849</v>
      </c>
      <c r="AD623" s="71">
        <v>250.98399334821801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3.91</v>
      </c>
      <c r="BJ623" s="71">
        <v>1833.2117000000001</v>
      </c>
      <c r="BK623" s="71">
        <v>224.37</v>
      </c>
      <c r="BL623" s="71">
        <v>758.18200000000013</v>
      </c>
      <c r="BM623" s="71">
        <v>0</v>
      </c>
      <c r="BN623" s="72"/>
      <c r="BO623" s="71">
        <v>0</v>
      </c>
      <c r="BP623" s="71">
        <v>1</v>
      </c>
      <c r="BQ623" s="71">
        <v>132</v>
      </c>
      <c r="BR623" s="71">
        <v>2</v>
      </c>
      <c r="BS623" s="71">
        <v>114</v>
      </c>
      <c r="BT623" s="71">
        <v>0</v>
      </c>
      <c r="BU623"/>
      <c r="BV623" s="70">
        <v>2633.3420000000001</v>
      </c>
      <c r="BW623" s="70">
        <v>38.695999999999998</v>
      </c>
      <c r="BX623" s="70">
        <v>97.683999999999997</v>
      </c>
      <c r="BY623" s="70">
        <v>9.2399999999999996E-2</v>
      </c>
      <c r="BZ623" s="70">
        <v>35.061300000000003</v>
      </c>
      <c r="CA623" s="70">
        <v>0</v>
      </c>
      <c r="CB623" s="70">
        <v>14.798</v>
      </c>
      <c r="CC623" s="70">
        <v>0</v>
      </c>
      <c r="CD623" s="70">
        <v>0</v>
      </c>
    </row>
    <row r="624" spans="1:82">
      <c r="A624" s="70" t="s">
        <v>2399</v>
      </c>
      <c r="B624" s="70">
        <v>517</v>
      </c>
      <c r="C624" s="70">
        <v>7</v>
      </c>
      <c r="D624" s="70">
        <v>31</v>
      </c>
      <c r="E624" s="70">
        <v>2010</v>
      </c>
      <c r="F624" s="70" t="s">
        <v>177</v>
      </c>
      <c r="G624" s="70" t="s">
        <v>2392</v>
      </c>
      <c r="H624" s="70" t="s">
        <v>2393</v>
      </c>
      <c r="I624" s="148"/>
      <c r="J624" s="71">
        <v>2997.2374009034879</v>
      </c>
      <c r="K624" s="71">
        <v>105.45457278273391</v>
      </c>
      <c r="L624" s="71">
        <v>156.21339035764899</v>
      </c>
      <c r="M624" s="71">
        <v>3485.8222317429968</v>
      </c>
      <c r="N624" s="71">
        <v>3016.1615188375949</v>
      </c>
      <c r="O624" s="71">
        <v>1988.6192338227299</v>
      </c>
      <c r="P624" s="71">
        <v>1374.6814158426989</v>
      </c>
      <c r="Q624" s="71">
        <v>154.97053568144099</v>
      </c>
      <c r="R624" s="71">
        <v>41.13573837873556</v>
      </c>
      <c r="S624" s="71">
        <v>246.18694347863999</v>
      </c>
      <c r="T624" s="72"/>
      <c r="U624" s="71">
        <v>483289706</v>
      </c>
      <c r="V624" s="71">
        <v>63665</v>
      </c>
      <c r="W624" s="71">
        <v>3742</v>
      </c>
      <c r="X624" s="71">
        <v>994657</v>
      </c>
      <c r="Y624" s="71">
        <v>1125013</v>
      </c>
      <c r="Z624" s="71">
        <v>1009967</v>
      </c>
      <c r="AA624" s="71">
        <v>269772</v>
      </c>
      <c r="AB624" s="71">
        <v>2547225</v>
      </c>
      <c r="AC624" s="71">
        <v>7183475</v>
      </c>
      <c r="AD624" s="71">
        <v>246.18694347863999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3.0910000000000002</v>
      </c>
      <c r="BI624" s="71">
        <v>4.1120000000000001</v>
      </c>
      <c r="BJ624" s="71">
        <v>1881.6559999999999</v>
      </c>
      <c r="BK624" s="71">
        <v>463.06400000000002</v>
      </c>
      <c r="BL624" s="71">
        <v>785.25200000000007</v>
      </c>
      <c r="BM624" s="71">
        <v>0</v>
      </c>
      <c r="BN624" s="72"/>
      <c r="BO624" s="71">
        <v>1</v>
      </c>
      <c r="BP624" s="71">
        <v>1</v>
      </c>
      <c r="BQ624" s="71">
        <v>130</v>
      </c>
      <c r="BR624" s="71">
        <v>2</v>
      </c>
      <c r="BS624" s="71">
        <v>114</v>
      </c>
      <c r="BT624" s="71">
        <v>0</v>
      </c>
      <c r="BU624"/>
      <c r="BV624" s="70">
        <v>2934.0219999999999</v>
      </c>
      <c r="BW624" s="70">
        <v>48.744</v>
      </c>
      <c r="BX624" s="70">
        <v>104.438</v>
      </c>
      <c r="BY624" s="70">
        <v>0</v>
      </c>
      <c r="BZ624" s="70">
        <v>23.646000000000001</v>
      </c>
      <c r="CA624" s="70">
        <v>0</v>
      </c>
      <c r="CB624" s="70">
        <v>18.795999999999999</v>
      </c>
      <c r="CC624" s="70">
        <v>7.5289999999999999</v>
      </c>
      <c r="CD624" s="70">
        <v>0</v>
      </c>
    </row>
    <row r="625" spans="1:82">
      <c r="A625" s="70" t="s">
        <v>2400</v>
      </c>
      <c r="B625" s="70">
        <v>518</v>
      </c>
      <c r="C625" s="70">
        <v>8</v>
      </c>
      <c r="D625" s="70">
        <v>31</v>
      </c>
      <c r="E625" s="70">
        <v>2011</v>
      </c>
      <c r="F625" s="70" t="s">
        <v>178</v>
      </c>
      <c r="G625" s="70" t="s">
        <v>2392</v>
      </c>
      <c r="H625" s="70" t="s">
        <v>2393</v>
      </c>
      <c r="I625" s="148"/>
      <c r="J625" s="71">
        <v>3264.0455957154718</v>
      </c>
      <c r="K625" s="71">
        <v>148.03420177192001</v>
      </c>
      <c r="L625" s="71">
        <v>161.17869582178989</v>
      </c>
      <c r="M625" s="71">
        <v>4600.9380345722111</v>
      </c>
      <c r="N625" s="71">
        <v>3588.1869005423182</v>
      </c>
      <c r="O625" s="71">
        <v>1959.6997353336037</v>
      </c>
      <c r="P625" s="71">
        <v>1329.5417281822695</v>
      </c>
      <c r="Q625" s="71">
        <v>178.441971275801</v>
      </c>
      <c r="R625" s="71">
        <v>42.256335220711918</v>
      </c>
      <c r="S625" s="71">
        <v>234.303700627692</v>
      </c>
      <c r="T625" s="72"/>
      <c r="U625" s="71">
        <v>503804796</v>
      </c>
      <c r="V625" s="71">
        <v>63665</v>
      </c>
      <c r="W625" s="71">
        <v>3742</v>
      </c>
      <c r="X625" s="71">
        <v>994657</v>
      </c>
      <c r="Y625" s="71">
        <v>1132893</v>
      </c>
      <c r="Z625" s="71">
        <v>1016902</v>
      </c>
      <c r="AA625" s="71">
        <v>268678</v>
      </c>
      <c r="AB625" s="71">
        <v>2542740</v>
      </c>
      <c r="AC625" s="71">
        <v>7366959</v>
      </c>
      <c r="AD625" s="71">
        <v>234.303700627692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3.7040000000000002</v>
      </c>
      <c r="BI625" s="71">
        <v>4.3940000000000001</v>
      </c>
      <c r="BJ625" s="71">
        <v>1790.499</v>
      </c>
      <c r="BK625" s="71">
        <v>515.15200000000004</v>
      </c>
      <c r="BL625" s="71">
        <v>911.85699999999997</v>
      </c>
      <c r="BM625" s="71">
        <v>0</v>
      </c>
      <c r="BN625" s="72"/>
      <c r="BO625" s="71">
        <v>1</v>
      </c>
      <c r="BP625" s="71">
        <v>1</v>
      </c>
      <c r="BQ625" s="71">
        <v>138</v>
      </c>
      <c r="BR625" s="71">
        <v>2</v>
      </c>
      <c r="BS625" s="71">
        <v>125</v>
      </c>
      <c r="BT625" s="71">
        <v>0</v>
      </c>
      <c r="BU625"/>
      <c r="BV625" s="70">
        <v>2891.857</v>
      </c>
      <c r="BW625" s="70">
        <v>7.38</v>
      </c>
      <c r="BX625" s="70">
        <v>280.04500000000002</v>
      </c>
      <c r="BY625" s="70">
        <v>0</v>
      </c>
      <c r="BZ625" s="70">
        <v>25.677</v>
      </c>
      <c r="CA625" s="70">
        <v>0</v>
      </c>
      <c r="CB625" s="70">
        <v>20.646999999999998</v>
      </c>
      <c r="CC625" s="70">
        <v>0</v>
      </c>
      <c r="CD625" s="70">
        <v>0</v>
      </c>
    </row>
    <row r="626" spans="1:82">
      <c r="A626" s="70" t="s">
        <v>2401</v>
      </c>
      <c r="B626" s="70">
        <v>519</v>
      </c>
      <c r="C626" s="70">
        <v>9</v>
      </c>
      <c r="D626" s="70">
        <v>31</v>
      </c>
      <c r="E626" s="70">
        <v>2012</v>
      </c>
      <c r="F626" s="70" t="s">
        <v>179</v>
      </c>
      <c r="G626" s="70" t="s">
        <v>2392</v>
      </c>
      <c r="H626" s="70" t="s">
        <v>2393</v>
      </c>
      <c r="I626" s="148"/>
      <c r="J626" s="71">
        <v>3294.4971289576401</v>
      </c>
      <c r="K626" s="71">
        <v>142.41598113830159</v>
      </c>
      <c r="L626" s="71">
        <v>158.06351214531051</v>
      </c>
      <c r="M626" s="71">
        <v>5092.2621238524207</v>
      </c>
      <c r="N626" s="71">
        <v>4260.7677192029078</v>
      </c>
      <c r="O626" s="71">
        <v>1953.333612617997</v>
      </c>
      <c r="P626" s="71">
        <v>1318.284614933219</v>
      </c>
      <c r="Q626" s="71">
        <v>197.258087300234</v>
      </c>
      <c r="R626" s="71">
        <v>42.128386430058697</v>
      </c>
      <c r="S626" s="71">
        <v>239.05511520620999</v>
      </c>
      <c r="T626" s="72"/>
      <c r="U626" s="71">
        <v>464615146</v>
      </c>
      <c r="V626" s="71">
        <v>63665</v>
      </c>
      <c r="W626" s="71">
        <v>3742</v>
      </c>
      <c r="X626" s="71">
        <v>994657</v>
      </c>
      <c r="Y626" s="71">
        <v>1168371</v>
      </c>
      <c r="Z626" s="71">
        <v>1021638</v>
      </c>
      <c r="AA626" s="71">
        <v>264896</v>
      </c>
      <c r="AB626" s="71">
        <v>2587129</v>
      </c>
      <c r="AC626" s="71">
        <v>7154420</v>
      </c>
      <c r="AD626" s="71">
        <v>239.05511520620999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4.8840000000000003</v>
      </c>
      <c r="BI626" s="71">
        <v>4.5949999999999998</v>
      </c>
      <c r="BJ626" s="71">
        <v>2034.54</v>
      </c>
      <c r="BK626" s="71">
        <v>594.19500000000005</v>
      </c>
      <c r="BL626" s="71">
        <v>1033.636</v>
      </c>
      <c r="BM626" s="71">
        <v>0</v>
      </c>
      <c r="BN626" s="72"/>
      <c r="BO626" s="71">
        <v>1</v>
      </c>
      <c r="BP626" s="71">
        <v>1</v>
      </c>
      <c r="BQ626" s="71">
        <v>133</v>
      </c>
      <c r="BR626" s="71">
        <v>3</v>
      </c>
      <c r="BS626" s="71">
        <v>126</v>
      </c>
      <c r="BT626" s="71">
        <v>0</v>
      </c>
      <c r="BU626"/>
      <c r="BV626" s="70">
        <v>3320.4630000000002</v>
      </c>
      <c r="BW626" s="70">
        <v>4.0739999999999998</v>
      </c>
      <c r="BX626" s="70">
        <v>256.92500000000001</v>
      </c>
      <c r="BY626" s="70">
        <v>3.9060000000000001</v>
      </c>
      <c r="BZ626" s="70">
        <v>66.067999999999998</v>
      </c>
      <c r="CA626" s="70">
        <v>0</v>
      </c>
      <c r="CB626" s="70">
        <v>17.016999999999999</v>
      </c>
      <c r="CC626" s="70">
        <v>3.3969999999999998</v>
      </c>
      <c r="CD626" s="70">
        <v>0</v>
      </c>
    </row>
    <row r="627" spans="1:82">
      <c r="A627" s="70" t="s">
        <v>2402</v>
      </c>
      <c r="B627" s="70">
        <v>520</v>
      </c>
      <c r="C627" s="70">
        <v>10</v>
      </c>
      <c r="D627" s="70">
        <v>31</v>
      </c>
      <c r="E627" s="70">
        <v>2013</v>
      </c>
      <c r="F627" s="70" t="s">
        <v>180</v>
      </c>
      <c r="G627" s="70" t="s">
        <v>2392</v>
      </c>
      <c r="H627" s="70" t="s">
        <v>2393</v>
      </c>
      <c r="I627" s="148"/>
      <c r="J627" s="71">
        <v>3462.1890756335561</v>
      </c>
      <c r="K627" s="71">
        <v>128.7859977195329</v>
      </c>
      <c r="L627" s="71">
        <v>155.46667433508199</v>
      </c>
      <c r="M627" s="71">
        <v>4852.9752460464633</v>
      </c>
      <c r="N627" s="71">
        <v>4154.189475644439</v>
      </c>
      <c r="O627" s="71">
        <v>1885.1015966508642</v>
      </c>
      <c r="P627" s="71">
        <v>1315.0695148216992</v>
      </c>
      <c r="Q627" s="71">
        <v>200.03232929182701</v>
      </c>
      <c r="R627" s="71">
        <v>43.116070288107032</v>
      </c>
      <c r="S627" s="71">
        <v>228.60813892192499</v>
      </c>
      <c r="T627" s="72"/>
      <c r="U627" s="71">
        <v>456051616</v>
      </c>
      <c r="V627" s="71">
        <v>63665</v>
      </c>
      <c r="W627" s="71">
        <v>3742</v>
      </c>
      <c r="X627" s="71">
        <v>994657</v>
      </c>
      <c r="Y627" s="71">
        <v>1176024</v>
      </c>
      <c r="Z627" s="71">
        <v>1029972</v>
      </c>
      <c r="AA627" s="71">
        <v>263258</v>
      </c>
      <c r="AB627" s="71">
        <v>2585904</v>
      </c>
      <c r="AC627" s="71">
        <v>7147429</v>
      </c>
      <c r="AD627" s="71">
        <v>228.60813892192499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6.2149999999999999</v>
      </c>
      <c r="BI627" s="71">
        <v>4.8719999999999999</v>
      </c>
      <c r="BJ627" s="71">
        <v>2251.056</v>
      </c>
      <c r="BK627" s="71">
        <v>564.17399999999998</v>
      </c>
      <c r="BL627" s="71">
        <v>1102.221</v>
      </c>
      <c r="BM627" s="71">
        <v>0</v>
      </c>
      <c r="BN627" s="72"/>
      <c r="BO627" s="71">
        <v>1</v>
      </c>
      <c r="BP627" s="71">
        <v>1</v>
      </c>
      <c r="BQ627" s="71">
        <v>128</v>
      </c>
      <c r="BR627" s="71">
        <v>3</v>
      </c>
      <c r="BS627" s="71">
        <v>117</v>
      </c>
      <c r="BT627" s="71">
        <v>0</v>
      </c>
      <c r="BU627"/>
      <c r="BV627" s="70">
        <v>3552.462</v>
      </c>
      <c r="BW627" s="70">
        <v>9.7100000000000009</v>
      </c>
      <c r="BX627" s="70">
        <v>272.88099999999997</v>
      </c>
      <c r="BY627" s="70">
        <v>3.8</v>
      </c>
      <c r="BZ627" s="70">
        <v>73.191000000000003</v>
      </c>
      <c r="CA627" s="70">
        <v>0</v>
      </c>
      <c r="CB627" s="70">
        <v>13.077</v>
      </c>
      <c r="CC627" s="70">
        <v>3.4169999999999998</v>
      </c>
      <c r="CD627" s="70">
        <v>0</v>
      </c>
    </row>
    <row r="628" spans="1:82">
      <c r="A628" s="70" t="s">
        <v>2403</v>
      </c>
      <c r="B628" s="70">
        <v>521</v>
      </c>
      <c r="C628" s="70">
        <v>11</v>
      </c>
      <c r="D628" s="70">
        <v>31</v>
      </c>
      <c r="E628" s="70">
        <v>2014</v>
      </c>
      <c r="F628" s="70" t="s">
        <v>181</v>
      </c>
      <c r="G628" s="70" t="s">
        <v>2392</v>
      </c>
      <c r="H628" s="70" t="s">
        <v>2393</v>
      </c>
      <c r="I628" s="148"/>
      <c r="J628" s="71">
        <v>3355.563494352582</v>
      </c>
      <c r="K628" s="71">
        <v>134.66134664083219</v>
      </c>
      <c r="L628" s="71">
        <v>136.96412169168991</v>
      </c>
      <c r="M628" s="71">
        <v>4876.3742222352221</v>
      </c>
      <c r="N628" s="71">
        <v>3964.0412821668369</v>
      </c>
      <c r="O628" s="71">
        <v>1797.7866912484101</v>
      </c>
      <c r="P628" s="71">
        <v>1313.9763667268837</v>
      </c>
      <c r="Q628" s="71">
        <v>191.42934466001299</v>
      </c>
      <c r="R628" s="71">
        <v>42.773463106076107</v>
      </c>
      <c r="S628" s="71">
        <v>245.1347991087479</v>
      </c>
      <c r="T628" s="72"/>
      <c r="U628" s="71">
        <v>481457049</v>
      </c>
      <c r="V628" s="71">
        <v>53212</v>
      </c>
      <c r="W628" s="71">
        <v>4207</v>
      </c>
      <c r="X628" s="71">
        <v>998076</v>
      </c>
      <c r="Y628" s="71">
        <v>1184484</v>
      </c>
      <c r="Z628" s="71">
        <v>1034544</v>
      </c>
      <c r="AA628" s="71">
        <v>261679</v>
      </c>
      <c r="AB628" s="71">
        <v>2579305</v>
      </c>
      <c r="AC628" s="71">
        <v>7112930</v>
      </c>
      <c r="AD628" s="71">
        <v>245.1347991087479</v>
      </c>
      <c r="AE628" s="72"/>
      <c r="AF628" s="71"/>
      <c r="AG628" s="71"/>
      <c r="AH628" s="71"/>
      <c r="AI628" s="71"/>
      <c r="AJ628" s="71"/>
      <c r="AK628" s="71"/>
      <c r="AL628" s="71"/>
      <c r="AM628" s="71"/>
      <c r="AN628" s="71"/>
      <c r="AO628" s="71"/>
      <c r="AP628" s="71"/>
      <c r="AQ628" s="72"/>
      <c r="AR628" s="71">
        <v>31300</v>
      </c>
      <c r="AS628" s="71">
        <v>3082</v>
      </c>
      <c r="AT628" s="71">
        <v>4</v>
      </c>
      <c r="AU628" s="71">
        <v>4</v>
      </c>
      <c r="AV628" s="71">
        <v>0</v>
      </c>
      <c r="AW628" s="71">
        <v>5</v>
      </c>
      <c r="AX628" s="71"/>
      <c r="AY628" s="72"/>
      <c r="AZ628" s="71">
        <v>118508.8</v>
      </c>
      <c r="BA628" s="71">
        <v>147378.4</v>
      </c>
      <c r="BB628" s="71">
        <v>4502.5</v>
      </c>
      <c r="BC628" s="71">
        <v>988.5</v>
      </c>
      <c r="BD628" s="71">
        <v>0</v>
      </c>
      <c r="BE628" s="71">
        <v>17141</v>
      </c>
      <c r="BF628" s="71"/>
      <c r="BG628" s="72"/>
      <c r="BH628" s="71">
        <v>6.6779999999999999</v>
      </c>
      <c r="BI628" s="71">
        <v>4.9379999999999997</v>
      </c>
      <c r="BJ628" s="71">
        <v>2271.3690000000001</v>
      </c>
      <c r="BK628" s="71">
        <v>554.10199999999998</v>
      </c>
      <c r="BL628" s="71">
        <v>1000.9458999999999</v>
      </c>
      <c r="BM628" s="71">
        <v>0</v>
      </c>
      <c r="BN628" s="72"/>
      <c r="BO628" s="71">
        <v>1</v>
      </c>
      <c r="BP628" s="71">
        <v>1</v>
      </c>
      <c r="BQ628" s="71">
        <v>132</v>
      </c>
      <c r="BR628" s="71">
        <v>3</v>
      </c>
      <c r="BS628" s="71">
        <v>111</v>
      </c>
      <c r="BT628" s="71">
        <v>0</v>
      </c>
      <c r="BU628"/>
      <c r="BV628" s="70">
        <v>3511.2408999999998</v>
      </c>
      <c r="BW628" s="70">
        <v>7.58</v>
      </c>
      <c r="BX628" s="70">
        <v>250.22499999999999</v>
      </c>
      <c r="BY628" s="70">
        <v>3.85</v>
      </c>
      <c r="BZ628" s="70">
        <v>42.572000000000003</v>
      </c>
      <c r="CA628" s="70">
        <v>0</v>
      </c>
      <c r="CB628" s="70">
        <v>14.826000000000001</v>
      </c>
      <c r="CC628" s="70">
        <v>7.7389999999999999</v>
      </c>
      <c r="CD628" s="70">
        <v>0</v>
      </c>
    </row>
    <row r="629" spans="1:82">
      <c r="A629" s="70" t="s">
        <v>2404</v>
      </c>
      <c r="B629" s="70">
        <v>522</v>
      </c>
      <c r="C629" s="70">
        <v>12</v>
      </c>
      <c r="D629" s="70">
        <v>31</v>
      </c>
      <c r="E629" s="70">
        <v>2015</v>
      </c>
      <c r="F629" s="70" t="s">
        <v>182</v>
      </c>
      <c r="G629" s="70" t="s">
        <v>2392</v>
      </c>
      <c r="H629" s="70" t="s">
        <v>2393</v>
      </c>
      <c r="I629" s="148"/>
      <c r="J629" s="71">
        <v>3065.2356833991789</v>
      </c>
      <c r="K629" s="71">
        <v>128.00221069267741</v>
      </c>
      <c r="L629" s="71">
        <v>158.12571092078011</v>
      </c>
      <c r="M629" s="71">
        <v>4440.5819856465323</v>
      </c>
      <c r="N629" s="71">
        <v>3778.164531762819</v>
      </c>
      <c r="O629" s="71">
        <v>1785.6550948853217</v>
      </c>
      <c r="P629" s="71">
        <v>1305.280486097103</v>
      </c>
      <c r="Q629" s="71">
        <v>187.07273593728701</v>
      </c>
      <c r="R629" s="71">
        <v>39.724394133737562</v>
      </c>
      <c r="S629" s="71">
        <v>255.28356380923</v>
      </c>
      <c r="T629" s="72"/>
      <c r="U629" s="71">
        <v>532129345</v>
      </c>
      <c r="V629" s="71">
        <v>53212</v>
      </c>
      <c r="W629" s="71">
        <v>4207</v>
      </c>
      <c r="X629" s="71">
        <v>998076</v>
      </c>
      <c r="Y629" s="71">
        <v>1193739</v>
      </c>
      <c r="Z629" s="71">
        <v>1037452</v>
      </c>
      <c r="AA629" s="71">
        <v>259742</v>
      </c>
      <c r="AB629" s="71">
        <v>2574842</v>
      </c>
      <c r="AC629" s="71">
        <v>6790237</v>
      </c>
      <c r="AD629" s="71">
        <v>255.28356380923</v>
      </c>
      <c r="AE629" s="72"/>
      <c r="AF629" s="71">
        <v>3406192893.5709872</v>
      </c>
      <c r="AG629" s="71">
        <v>99152517.330588222</v>
      </c>
      <c r="AH629" s="71">
        <v>25061699.984051362</v>
      </c>
      <c r="AI629" s="71">
        <v>6169673456.0857458</v>
      </c>
      <c r="AJ629" s="71">
        <v>5714460880.0752058</v>
      </c>
      <c r="AK629" s="71"/>
      <c r="AL629" s="71"/>
      <c r="AM629" s="71">
        <v>352871295.04404539</v>
      </c>
      <c r="AN629" s="71"/>
      <c r="AO629" s="71"/>
      <c r="AP629" s="71">
        <v>15767412742.090622</v>
      </c>
      <c r="AQ629" s="72"/>
      <c r="AR629" s="71">
        <v>34790</v>
      </c>
      <c r="AS629" s="71">
        <v>4174</v>
      </c>
      <c r="AT629" s="71">
        <v>4</v>
      </c>
      <c r="AU629" s="71">
        <v>4</v>
      </c>
      <c r="AV629" s="71">
        <v>0</v>
      </c>
      <c r="AW629" s="71">
        <v>5</v>
      </c>
      <c r="AX629" s="71"/>
      <c r="AY629" s="72"/>
      <c r="AZ629" s="71">
        <v>133387.4</v>
      </c>
      <c r="BA629" s="71">
        <v>213919.6</v>
      </c>
      <c r="BB629" s="71">
        <v>4502.5</v>
      </c>
      <c r="BC629" s="71">
        <v>988.5</v>
      </c>
      <c r="BD629" s="71">
        <v>0</v>
      </c>
      <c r="BE629" s="71">
        <v>17141</v>
      </c>
      <c r="BF629" s="71"/>
      <c r="BG629" s="72"/>
      <c r="BH629" s="71">
        <v>6.8150000000000004</v>
      </c>
      <c r="BI629" s="71">
        <v>4.5819999999999999</v>
      </c>
      <c r="BJ629" s="71">
        <v>2162.6149999999998</v>
      </c>
      <c r="BK629" s="71">
        <v>545.31500000000005</v>
      </c>
      <c r="BL629" s="71">
        <v>1024.1090000000002</v>
      </c>
      <c r="BM629" s="71">
        <v>0</v>
      </c>
      <c r="BN629" s="72"/>
      <c r="BO629" s="71">
        <v>1</v>
      </c>
      <c r="BP629" s="71">
        <v>1</v>
      </c>
      <c r="BQ629" s="71">
        <v>133</v>
      </c>
      <c r="BR629" s="71">
        <v>3</v>
      </c>
      <c r="BS629" s="71">
        <v>108</v>
      </c>
      <c r="BT629" s="71">
        <v>0</v>
      </c>
      <c r="BU629"/>
      <c r="BV629" s="70">
        <v>3393.4670000000001</v>
      </c>
      <c r="BW629" s="70">
        <v>8.7409999999999997</v>
      </c>
      <c r="BX629" s="70">
        <v>278.02699999999999</v>
      </c>
      <c r="BY629" s="70">
        <v>4.6749999999999998</v>
      </c>
      <c r="BZ629" s="70">
        <v>41.597000000000001</v>
      </c>
      <c r="CA629" s="70">
        <v>0</v>
      </c>
      <c r="CB629" s="70">
        <v>12.938000000000001</v>
      </c>
      <c r="CC629" s="70">
        <v>3.9910000000000001</v>
      </c>
      <c r="CD629" s="70">
        <v>0</v>
      </c>
    </row>
    <row r="630" spans="1:82">
      <c r="A630" s="70" t="s">
        <v>2405</v>
      </c>
      <c r="B630" s="70">
        <v>523</v>
      </c>
      <c r="C630" s="70">
        <v>13</v>
      </c>
      <c r="D630" s="70">
        <v>31</v>
      </c>
      <c r="E630" s="70">
        <v>2016</v>
      </c>
      <c r="F630" s="70" t="s">
        <v>155</v>
      </c>
      <c r="G630" s="70" t="s">
        <v>2392</v>
      </c>
      <c r="H630" s="70" t="s">
        <v>2393</v>
      </c>
      <c r="I630" s="148"/>
      <c r="J630" s="71">
        <v>2940.4779835095155</v>
      </c>
      <c r="K630" s="71">
        <v>117.85675813784071</v>
      </c>
      <c r="L630" s="71">
        <v>190.67476657249287</v>
      </c>
      <c r="M630" s="71">
        <v>4339.7757547743458</v>
      </c>
      <c r="N630" s="71">
        <v>3750.2992040626309</v>
      </c>
      <c r="O630" s="71">
        <v>1769.0310940108893</v>
      </c>
      <c r="P630" s="71">
        <v>1271.1145387792953</v>
      </c>
      <c r="Q630" s="71">
        <v>181.48263868142436</v>
      </c>
      <c r="R630" s="71">
        <v>40.232941727367624</v>
      </c>
      <c r="S630" s="71">
        <v>251.96220268350996</v>
      </c>
      <c r="T630" s="72"/>
      <c r="U630" s="71">
        <v>544855230.00000012</v>
      </c>
      <c r="V630" s="71">
        <v>53212</v>
      </c>
      <c r="W630" s="71">
        <v>4207</v>
      </c>
      <c r="X630" s="71">
        <v>998076</v>
      </c>
      <c r="Y630" s="71">
        <v>1202380</v>
      </c>
      <c r="Z630" s="71">
        <v>1040428</v>
      </c>
      <c r="AA630" s="71">
        <v>261615</v>
      </c>
      <c r="AB630" s="71">
        <v>2569410</v>
      </c>
      <c r="AC630" s="71">
        <v>6871390.4148752484</v>
      </c>
      <c r="AD630" s="71">
        <v>251.96220268350999</v>
      </c>
      <c r="AE630" s="72"/>
      <c r="AF630" s="71">
        <v>3245848477.6998329</v>
      </c>
      <c r="AG630" s="71">
        <v>88106145.629380643</v>
      </c>
      <c r="AH630" s="71">
        <v>23534305.816668749</v>
      </c>
      <c r="AI630" s="71">
        <v>6523699411.9305286</v>
      </c>
      <c r="AJ630" s="71">
        <v>5363831595.1826239</v>
      </c>
      <c r="AK630" s="71"/>
      <c r="AL630" s="71"/>
      <c r="AM630" s="71">
        <v>352400430.25200361</v>
      </c>
      <c r="AN630" s="71"/>
      <c r="AO630" s="71"/>
      <c r="AP630" s="71">
        <v>15597420366.511036</v>
      </c>
      <c r="AQ630" s="72"/>
      <c r="AR630" s="71">
        <v>37650</v>
      </c>
      <c r="AS630" s="71">
        <v>4847</v>
      </c>
      <c r="AT630" s="71">
        <v>4</v>
      </c>
      <c r="AU630" s="71">
        <v>4</v>
      </c>
      <c r="AV630" s="71">
        <v>0</v>
      </c>
      <c r="AW630" s="71">
        <v>5</v>
      </c>
      <c r="AX630" s="71"/>
      <c r="AY630" s="72"/>
      <c r="AZ630" s="71">
        <v>145806.6</v>
      </c>
      <c r="BA630" s="71">
        <v>260159.8</v>
      </c>
      <c r="BB630" s="71">
        <v>2252.5</v>
      </c>
      <c r="BC630" s="71">
        <v>988.5</v>
      </c>
      <c r="BD630" s="71">
        <v>0</v>
      </c>
      <c r="BE630" s="71">
        <v>17141</v>
      </c>
      <c r="BF630" s="71"/>
      <c r="BG630" s="72"/>
      <c r="BH630" s="71">
        <v>5.5220000000000002</v>
      </c>
      <c r="BI630" s="71">
        <v>4.577</v>
      </c>
      <c r="BJ630" s="71">
        <v>2047.24</v>
      </c>
      <c r="BK630" s="71">
        <v>557</v>
      </c>
      <c r="BL630" s="71">
        <v>1037.135</v>
      </c>
      <c r="BM630" s="71">
        <v>0</v>
      </c>
      <c r="BN630" s="72"/>
      <c r="BO630" s="71">
        <v>1</v>
      </c>
      <c r="BP630" s="71">
        <v>1</v>
      </c>
      <c r="BQ630" s="71">
        <v>132</v>
      </c>
      <c r="BR630" s="71">
        <v>1</v>
      </c>
      <c r="BS630" s="71">
        <v>114</v>
      </c>
      <c r="BT630" s="71">
        <v>0</v>
      </c>
      <c r="BU630"/>
      <c r="BV630" s="70">
        <v>3290.241</v>
      </c>
      <c r="BW630" s="70">
        <v>6.7990000000000004</v>
      </c>
      <c r="BX630" s="70">
        <v>286.37599999999998</v>
      </c>
      <c r="BY630" s="70">
        <v>4.6159999999999997</v>
      </c>
      <c r="BZ630" s="70">
        <v>41.067</v>
      </c>
      <c r="CA630" s="70">
        <v>0</v>
      </c>
      <c r="CB630" s="70">
        <v>17.84</v>
      </c>
      <c r="CC630" s="70">
        <v>4.5350000000000001</v>
      </c>
      <c r="CD630" s="70">
        <v>0</v>
      </c>
    </row>
    <row r="631" spans="1:82">
      <c r="A631" s="70" t="s">
        <v>2406</v>
      </c>
      <c r="B631" s="70">
        <v>524</v>
      </c>
      <c r="C631" s="70">
        <v>14</v>
      </c>
      <c r="D631" s="70">
        <v>31</v>
      </c>
      <c r="E631" s="70">
        <v>2017</v>
      </c>
      <c r="F631" s="70" t="s">
        <v>156</v>
      </c>
      <c r="G631" s="70" t="s">
        <v>2392</v>
      </c>
      <c r="H631" s="70" t="s">
        <v>2393</v>
      </c>
      <c r="I631" s="148"/>
      <c r="J631" s="71">
        <v>2859.7505518195244</v>
      </c>
      <c r="K631" s="71">
        <v>120.16040723869217</v>
      </c>
      <c r="L631" s="71">
        <v>168.60891749051129</v>
      </c>
      <c r="M631" s="71">
        <v>3791.8940320127163</v>
      </c>
      <c r="N631" s="71">
        <v>3421.2600763812898</v>
      </c>
      <c r="O631" s="71">
        <v>1746.1139713547861</v>
      </c>
      <c r="P631" s="71">
        <v>1261.6285828060447</v>
      </c>
      <c r="Q631" s="71">
        <v>175.07031265971901</v>
      </c>
      <c r="R631" s="71">
        <v>40.639815670349556</v>
      </c>
      <c r="S631" s="71">
        <v>267.24452210847511</v>
      </c>
      <c r="T631" s="72"/>
      <c r="U631" s="71">
        <v>573581657</v>
      </c>
      <c r="V631" s="71">
        <v>53212</v>
      </c>
      <c r="W631" s="71">
        <v>4207</v>
      </c>
      <c r="X631" s="71">
        <v>998076</v>
      </c>
      <c r="Y631" s="71">
        <v>1210844</v>
      </c>
      <c r="Z631" s="71">
        <v>1043985</v>
      </c>
      <c r="AA631" s="71">
        <v>261318</v>
      </c>
      <c r="AB631" s="71">
        <v>2563152</v>
      </c>
      <c r="AC631" s="71">
        <v>7078601.9999999981</v>
      </c>
      <c r="AD631" s="71">
        <v>267.24452210847511</v>
      </c>
      <c r="AE631" s="72"/>
      <c r="AF631" s="71">
        <v>3452089643.4487338</v>
      </c>
      <c r="AG631" s="71">
        <v>96671479.317771032</v>
      </c>
      <c r="AH631" s="71">
        <v>28382940.945643611</v>
      </c>
      <c r="AI631" s="71">
        <v>6560764411.04</v>
      </c>
      <c r="AJ631" s="71">
        <v>5423089424.086195</v>
      </c>
      <c r="AK631" s="71"/>
      <c r="AL631" s="71"/>
      <c r="AM631" s="71">
        <v>352092198.78171539</v>
      </c>
      <c r="AN631" s="71"/>
      <c r="AO631" s="71"/>
      <c r="AP631" s="71">
        <v>15913090097.620058</v>
      </c>
      <c r="AQ631" s="72"/>
      <c r="AR631" s="71">
        <v>39755</v>
      </c>
      <c r="AS631" s="71">
        <v>5353</v>
      </c>
      <c r="AT631" s="71">
        <v>4</v>
      </c>
      <c r="AU631" s="71">
        <v>5</v>
      </c>
      <c r="AV631" s="71">
        <v>0</v>
      </c>
      <c r="AW631" s="71">
        <v>5</v>
      </c>
      <c r="AX631" s="71"/>
      <c r="AY631" s="72"/>
      <c r="AZ631" s="71">
        <v>155404.70000000001</v>
      </c>
      <c r="BA631" s="71">
        <v>312542.99999999988</v>
      </c>
      <c r="BB631" s="71">
        <v>2252.5</v>
      </c>
      <c r="BC631" s="71">
        <v>1768.5</v>
      </c>
      <c r="BD631" s="71">
        <v>0</v>
      </c>
      <c r="BE631" s="71">
        <v>18501</v>
      </c>
      <c r="BF631" s="71"/>
      <c r="BG631" s="72"/>
      <c r="BH631" s="71">
        <v>5.1710000000000003</v>
      </c>
      <c r="BI631" s="71">
        <v>3.9510000000000001</v>
      </c>
      <c r="BJ631" s="71">
        <v>2217.9940000000001</v>
      </c>
      <c r="BK631" s="71">
        <v>604</v>
      </c>
      <c r="BL631" s="71">
        <v>1087.9559999999999</v>
      </c>
      <c r="BM631" s="71">
        <v>0</v>
      </c>
      <c r="BN631" s="72"/>
      <c r="BO631" s="71">
        <v>1</v>
      </c>
      <c r="BP631" s="71">
        <v>1</v>
      </c>
      <c r="BQ631" s="71">
        <v>137</v>
      </c>
      <c r="BR631" s="71">
        <v>1</v>
      </c>
      <c r="BS631" s="71">
        <v>112</v>
      </c>
      <c r="BT631" s="71">
        <v>0</v>
      </c>
      <c r="BU631"/>
      <c r="BV631" s="70">
        <v>3516.442</v>
      </c>
      <c r="BW631" s="70">
        <v>6.7910000000000004</v>
      </c>
      <c r="BX631" s="70">
        <v>307.303</v>
      </c>
      <c r="BY631" s="70">
        <v>4.5890000000000004</v>
      </c>
      <c r="BZ631" s="70">
        <v>47.588000000000001</v>
      </c>
      <c r="CA631" s="70">
        <v>4.069</v>
      </c>
      <c r="CB631" s="70">
        <v>26.852</v>
      </c>
      <c r="CC631" s="70">
        <v>5.4379999999999997</v>
      </c>
      <c r="CD631" s="70">
        <v>0</v>
      </c>
    </row>
    <row r="632" spans="1:82">
      <c r="A632" s="70" t="s">
        <v>2407</v>
      </c>
      <c r="B632" s="70">
        <v>525</v>
      </c>
      <c r="C632" s="70">
        <v>15</v>
      </c>
      <c r="D632" s="70">
        <v>31</v>
      </c>
      <c r="E632" s="70">
        <v>2018</v>
      </c>
      <c r="F632" s="70" t="s">
        <v>183</v>
      </c>
      <c r="G632" s="70" t="s">
        <v>2392</v>
      </c>
      <c r="H632" s="70" t="s">
        <v>2393</v>
      </c>
      <c r="I632" s="148"/>
      <c r="J632" s="71">
        <v>2530.4339412553113</v>
      </c>
      <c r="K632" s="71">
        <v>102.13687008337756</v>
      </c>
      <c r="L632" s="71">
        <v>151.50256459281096</v>
      </c>
      <c r="M632" s="71">
        <v>3376.3924726079276</v>
      </c>
      <c r="N632" s="71">
        <v>2691.9633696340843</v>
      </c>
      <c r="O632" s="71">
        <v>1715.8618887694342</v>
      </c>
      <c r="P632" s="71">
        <v>1254.3326860069587</v>
      </c>
      <c r="Q632" s="71">
        <v>161.94233918307799</v>
      </c>
      <c r="R632" s="71">
        <v>41.850901751003349</v>
      </c>
      <c r="S632" s="71">
        <v>287.98728128456594</v>
      </c>
      <c r="T632" s="72"/>
      <c r="U632" s="71">
        <v>590767007</v>
      </c>
      <c r="V632" s="71">
        <v>53212</v>
      </c>
      <c r="W632" s="71">
        <v>4207</v>
      </c>
      <c r="X632" s="71">
        <v>998076</v>
      </c>
      <c r="Y632" s="71">
        <v>1218744</v>
      </c>
      <c r="Z632" s="71">
        <v>1045541</v>
      </c>
      <c r="AA632" s="71">
        <v>262419</v>
      </c>
      <c r="AB632" s="71">
        <v>2555068</v>
      </c>
      <c r="AC632" s="71">
        <v>7260979.0000000009</v>
      </c>
      <c r="AD632" s="71">
        <v>287.98728128456588</v>
      </c>
      <c r="AE632" s="72"/>
      <c r="AF632" s="71">
        <v>3492917432.4922009</v>
      </c>
      <c r="AG632" s="71">
        <v>80842658.421093106</v>
      </c>
      <c r="AH632" s="71">
        <v>26835605.83624208</v>
      </c>
      <c r="AI632" s="71">
        <v>6547328806.4678774</v>
      </c>
      <c r="AJ632" s="71">
        <v>4847456259.8182011</v>
      </c>
      <c r="AK632" s="71"/>
      <c r="AL632" s="71"/>
      <c r="AM632" s="71">
        <v>351707948.1437912</v>
      </c>
      <c r="AN632" s="71"/>
      <c r="AO632" s="71"/>
      <c r="AP632" s="71">
        <v>15347088711.179405</v>
      </c>
      <c r="AQ632" s="72"/>
      <c r="AR632" s="71">
        <v>42268</v>
      </c>
      <c r="AS632" s="71">
        <v>5866</v>
      </c>
      <c r="AT632" s="71">
        <v>4</v>
      </c>
      <c r="AU632" s="71">
        <v>6</v>
      </c>
      <c r="AV632" s="71">
        <v>0</v>
      </c>
      <c r="AW632" s="71">
        <v>6</v>
      </c>
      <c r="AX632" s="71"/>
      <c r="AY632" s="72"/>
      <c r="AZ632" s="71">
        <v>167118.90000000002</v>
      </c>
      <c r="BA632" s="71">
        <v>337186.7</v>
      </c>
      <c r="BB632" s="71">
        <v>2253</v>
      </c>
      <c r="BC632" s="71">
        <v>1793.5</v>
      </c>
      <c r="BD632" s="71">
        <v>0</v>
      </c>
      <c r="BE632" s="71">
        <v>19749</v>
      </c>
      <c r="BF632" s="71"/>
      <c r="BG632" s="72"/>
      <c r="BH632" s="71">
        <v>4.3499999999999996</v>
      </c>
      <c r="BI632" s="71">
        <v>3.673</v>
      </c>
      <c r="BJ632" s="71">
        <v>2027.5329999999999</v>
      </c>
      <c r="BK632" s="71">
        <v>279</v>
      </c>
      <c r="BL632" s="71">
        <v>982.03680000000008</v>
      </c>
      <c r="BM632" s="71">
        <v>0</v>
      </c>
      <c r="BN632" s="72"/>
      <c r="BO632" s="71">
        <v>1</v>
      </c>
      <c r="BP632" s="71">
        <v>1</v>
      </c>
      <c r="BQ632" s="71">
        <v>133</v>
      </c>
      <c r="BR632" s="71">
        <v>1</v>
      </c>
      <c r="BS632" s="71">
        <v>107</v>
      </c>
      <c r="BT632" s="71">
        <v>0</v>
      </c>
      <c r="BU632"/>
      <c r="BV632" s="70">
        <v>2890.2330000000002</v>
      </c>
      <c r="BW632" s="70">
        <v>6.0590000000000002</v>
      </c>
      <c r="BX632" s="70">
        <v>317.53480000000002</v>
      </c>
      <c r="BY632" s="70">
        <v>4.5460000000000003</v>
      </c>
      <c r="BZ632" s="70">
        <v>44.162999999999997</v>
      </c>
      <c r="CA632" s="70">
        <v>3.4569999999999999</v>
      </c>
      <c r="CB632" s="70">
        <v>26.315000000000001</v>
      </c>
      <c r="CC632" s="70">
        <v>4.2850000000000001</v>
      </c>
      <c r="CD632" s="70">
        <v>0</v>
      </c>
    </row>
    <row r="633" spans="1:82">
      <c r="A633" s="70" t="s">
        <v>2408</v>
      </c>
      <c r="B633" s="70">
        <v>526</v>
      </c>
      <c r="C633" s="70">
        <v>16</v>
      </c>
      <c r="D633" s="70">
        <v>31</v>
      </c>
      <c r="E633" s="70">
        <v>2019</v>
      </c>
      <c r="F633" s="70" t="s">
        <v>158</v>
      </c>
      <c r="G633" s="70" t="s">
        <v>2392</v>
      </c>
      <c r="H633" s="70" t="s">
        <v>2393</v>
      </c>
      <c r="I633" s="148"/>
      <c r="J633" s="71">
        <v>2344.2377419467748</v>
      </c>
      <c r="K633" s="71">
        <v>97.681494102487974</v>
      </c>
      <c r="L633" s="71">
        <v>152.84844344138929</v>
      </c>
      <c r="M633" s="71">
        <v>3123.3324046330745</v>
      </c>
      <c r="N633" s="71">
        <v>2653.5368149510127</v>
      </c>
      <c r="O633" s="71">
        <v>1667.9029176494157</v>
      </c>
      <c r="P633" s="71">
        <v>1248.4631456577715</v>
      </c>
      <c r="Q633" s="71">
        <v>157.10798622678399</v>
      </c>
      <c r="R633" s="71">
        <v>39.992016352270468</v>
      </c>
      <c r="S633" s="71">
        <v>284.33918182080384</v>
      </c>
      <c r="T633" s="72"/>
      <c r="U633" s="71">
        <v>565878174</v>
      </c>
      <c r="V633" s="71">
        <v>53212</v>
      </c>
      <c r="W633" s="71">
        <v>4207</v>
      </c>
      <c r="X633" s="71">
        <v>998076</v>
      </c>
      <c r="Y633" s="71">
        <v>1227295</v>
      </c>
      <c r="Z633" s="71">
        <v>1044219</v>
      </c>
      <c r="AA633" s="71">
        <v>259236</v>
      </c>
      <c r="AB633" s="71">
        <v>2545899</v>
      </c>
      <c r="AC633" s="71">
        <v>7052113</v>
      </c>
      <c r="AD633" s="71">
        <v>284.33918182080379</v>
      </c>
      <c r="AE633" s="72"/>
      <c r="AF633" s="71">
        <v>3282678825.0567179</v>
      </c>
      <c r="AG633" s="71">
        <v>84952643.587446347</v>
      </c>
      <c r="AH633" s="71">
        <v>28441186.0858161</v>
      </c>
      <c r="AI633" s="71">
        <v>6323707362.5785055</v>
      </c>
      <c r="AJ633" s="71">
        <v>4705698809.6481647</v>
      </c>
      <c r="AK633" s="71">
        <v>0</v>
      </c>
      <c r="AL633" s="71">
        <v>0</v>
      </c>
      <c r="AM633" s="71">
        <v>346732278.28258914</v>
      </c>
      <c r="AN633" s="71">
        <v>0</v>
      </c>
      <c r="AO633" s="71">
        <v>0</v>
      </c>
      <c r="AP633" s="71">
        <v>14772211105.239241</v>
      </c>
      <c r="AQ633" s="72"/>
      <c r="AR633" s="71">
        <v>44534</v>
      </c>
      <c r="AS633" s="71">
        <v>6222</v>
      </c>
      <c r="AT633" s="71">
        <v>4</v>
      </c>
      <c r="AU633" s="71">
        <v>6</v>
      </c>
      <c r="AV633" s="71">
        <v>0</v>
      </c>
      <c r="AW633" s="71">
        <v>7</v>
      </c>
      <c r="AX633" s="71"/>
      <c r="AY633" s="72"/>
      <c r="AZ633" s="71">
        <v>177796.50000000009</v>
      </c>
      <c r="BA633" s="71">
        <v>369578.1</v>
      </c>
      <c r="BB633" s="71">
        <v>2252.5</v>
      </c>
      <c r="BC633" s="71">
        <v>1793.5</v>
      </c>
      <c r="BD633" s="71">
        <v>0</v>
      </c>
      <c r="BE633" s="71">
        <v>21245.762999999999</v>
      </c>
      <c r="BF633" s="71"/>
      <c r="BG633" s="72"/>
      <c r="BH633" s="71">
        <v>4.085</v>
      </c>
      <c r="BI633" s="71">
        <v>3.117</v>
      </c>
      <c r="BJ633" s="71">
        <v>1803.875</v>
      </c>
      <c r="BK633" s="71">
        <v>475</v>
      </c>
      <c r="BL633" s="71">
        <v>861.97220000000004</v>
      </c>
      <c r="BM633" s="71">
        <v>0</v>
      </c>
      <c r="BN633" s="72"/>
      <c r="BO633" s="71">
        <v>1</v>
      </c>
      <c r="BP633" s="71">
        <v>1</v>
      </c>
      <c r="BQ633" s="71">
        <v>134</v>
      </c>
      <c r="BR633" s="71">
        <v>1</v>
      </c>
      <c r="BS633" s="71">
        <v>105</v>
      </c>
      <c r="BT633" s="71">
        <v>0</v>
      </c>
      <c r="BU633"/>
      <c r="BV633" s="70">
        <v>2782.732</v>
      </c>
      <c r="BW633" s="70">
        <v>5.9189999999999996</v>
      </c>
      <c r="BX633" s="70">
        <v>310.88819999999998</v>
      </c>
      <c r="BY633" s="70">
        <v>4.3540000000000001</v>
      </c>
      <c r="BZ633" s="70">
        <v>41.045999999999999</v>
      </c>
      <c r="CA633" s="70">
        <v>3.11</v>
      </c>
      <c r="CB633" s="70">
        <v>0</v>
      </c>
      <c r="CC633" s="70">
        <v>0</v>
      </c>
      <c r="CD633" s="70">
        <v>0</v>
      </c>
    </row>
    <row r="634" spans="1:82">
      <c r="A634" s="70" t="s">
        <v>2409</v>
      </c>
      <c r="B634" s="70">
        <v>527</v>
      </c>
      <c r="C634" s="70">
        <v>17</v>
      </c>
      <c r="D634" s="70">
        <v>31</v>
      </c>
      <c r="E634" s="70">
        <v>2020</v>
      </c>
      <c r="F634" s="70" t="s">
        <v>159</v>
      </c>
      <c r="G634" s="1064" t="s">
        <v>2392</v>
      </c>
      <c r="H634" s="70" t="s">
        <v>2393</v>
      </c>
      <c r="I634" s="148"/>
      <c r="J634" s="71">
        <v>2226.0989500270175</v>
      </c>
      <c r="K634" s="71">
        <v>101.34958031173731</v>
      </c>
      <c r="L634" s="71">
        <v>188.5152028691144</v>
      </c>
      <c r="M634" s="71">
        <v>3301.7641750558614</v>
      </c>
      <c r="N634" s="71">
        <v>3026.7441103273013</v>
      </c>
      <c r="O634" s="71">
        <v>1460.2565962264571</v>
      </c>
      <c r="P634" s="71">
        <v>1180.831494882694</v>
      </c>
      <c r="Q634" s="71">
        <v>149.20653727981701</v>
      </c>
      <c r="R634" s="71">
        <v>38.211129453265372</v>
      </c>
      <c r="S634" s="71">
        <v>239.6149534683133</v>
      </c>
      <c r="T634" s="72"/>
      <c r="U634" s="71">
        <v>527036027</v>
      </c>
      <c r="V634" s="71">
        <v>52316</v>
      </c>
      <c r="W634" s="71">
        <v>6283</v>
      </c>
      <c r="X634" s="71">
        <v>999815</v>
      </c>
      <c r="Y634" s="71">
        <v>1231277</v>
      </c>
      <c r="Z634" s="71">
        <v>1043460</v>
      </c>
      <c r="AA634" s="71">
        <v>260614</v>
      </c>
      <c r="AB634" s="71">
        <v>2530609</v>
      </c>
      <c r="AC634" s="71">
        <v>6773677.9999999991</v>
      </c>
      <c r="AD634" s="71">
        <v>239.6149534683133</v>
      </c>
      <c r="AE634" s="72"/>
      <c r="AF634" s="71">
        <v>3106160473.2398767</v>
      </c>
      <c r="AG634" s="71">
        <v>78033262.171437085</v>
      </c>
      <c r="AH634" s="71">
        <v>34222566.988521613</v>
      </c>
      <c r="AI634" s="71">
        <v>6472211104.6023436</v>
      </c>
      <c r="AJ634" s="71">
        <v>5770321717.0580502</v>
      </c>
      <c r="AK634" s="71">
        <v>0</v>
      </c>
      <c r="AL634" s="71">
        <v>0</v>
      </c>
      <c r="AM634" s="71">
        <v>330272590.15239942</v>
      </c>
      <c r="AN634" s="71">
        <v>0</v>
      </c>
      <c r="AO634" s="71">
        <v>0</v>
      </c>
      <c r="AP634" s="71">
        <v>15791221714.212627</v>
      </c>
      <c r="AQ634" s="72"/>
      <c r="AR634" s="71">
        <v>46792</v>
      </c>
      <c r="AS634" s="71">
        <v>6485</v>
      </c>
      <c r="AT634" s="71">
        <v>4</v>
      </c>
      <c r="AU634" s="71">
        <v>7</v>
      </c>
      <c r="AV634" s="71">
        <v>0</v>
      </c>
      <c r="AW634" s="71">
        <v>10</v>
      </c>
      <c r="AX634" s="71"/>
      <c r="AY634" s="72"/>
      <c r="AZ634" s="71">
        <v>189418.10000000041</v>
      </c>
      <c r="BA634" s="71">
        <v>395653.5</v>
      </c>
      <c r="BB634" s="71">
        <v>2252.5</v>
      </c>
      <c r="BC634" s="71">
        <v>1808.5</v>
      </c>
      <c r="BD634" s="71">
        <v>0</v>
      </c>
      <c r="BE634" s="71">
        <v>28490.762999999999</v>
      </c>
      <c r="BF634" s="71"/>
      <c r="BG634" s="72"/>
      <c r="BH634" s="71">
        <v>6.8440000000000003</v>
      </c>
      <c r="BI634" s="71">
        <v>2.7789999999999999</v>
      </c>
      <c r="BJ634" s="71">
        <v>1639.6510000000001</v>
      </c>
      <c r="BK634" s="71">
        <v>489</v>
      </c>
      <c r="BL634" s="71">
        <v>840.67659999999989</v>
      </c>
      <c r="BM634" s="71">
        <v>0</v>
      </c>
      <c r="BN634" s="72"/>
      <c r="BO634" s="71">
        <v>2</v>
      </c>
      <c r="BP634" s="71">
        <v>1</v>
      </c>
      <c r="BQ634" s="71">
        <v>133</v>
      </c>
      <c r="BR634" s="71">
        <v>1</v>
      </c>
      <c r="BS634" s="71">
        <v>107</v>
      </c>
      <c r="BT634" s="71">
        <v>0</v>
      </c>
      <c r="BU634"/>
      <c r="BV634" s="70">
        <v>2620.7800000000002</v>
      </c>
      <c r="BW634" s="70">
        <v>5.931</v>
      </c>
      <c r="BX634" s="70">
        <v>302.40660000000003</v>
      </c>
      <c r="BY634" s="70">
        <v>4.3330000000000002</v>
      </c>
      <c r="BZ634" s="70">
        <v>42.344000000000001</v>
      </c>
      <c r="CA634" s="70">
        <v>3.1560000000000001</v>
      </c>
      <c r="CB634" s="70">
        <v>0</v>
      </c>
      <c r="CC634" s="70">
        <v>0</v>
      </c>
      <c r="CD634" s="70">
        <v>0</v>
      </c>
    </row>
    <row r="635" spans="1:82">
      <c r="A635" s="70" t="s">
        <v>2410</v>
      </c>
      <c r="B635" s="70">
        <v>527</v>
      </c>
      <c r="C635" s="70">
        <v>18</v>
      </c>
      <c r="D635" s="70">
        <v>31</v>
      </c>
      <c r="E635" s="70">
        <v>2021</v>
      </c>
      <c r="F635" s="70" t="s">
        <v>160</v>
      </c>
      <c r="G635" s="1064" t="s">
        <v>2392</v>
      </c>
      <c r="H635" s="70" t="s">
        <v>2393</v>
      </c>
      <c r="I635" s="148"/>
      <c r="J635" s="71">
        <v>2013.0769986395642</v>
      </c>
      <c r="K635" s="71">
        <v>114.20984425996859</v>
      </c>
      <c r="L635" s="71">
        <v>190.54168831069717</v>
      </c>
      <c r="M635" s="71">
        <v>3102.7497838442964</v>
      </c>
      <c r="N635" s="71">
        <v>2687.2762093924798</v>
      </c>
      <c r="O635" s="71">
        <v>1414.8615887404692</v>
      </c>
      <c r="P635" s="71">
        <v>1213.7363257943341</v>
      </c>
      <c r="Q635" s="71">
        <v>146.638869906016</v>
      </c>
      <c r="R635" s="71">
        <v>41.17033506139488</v>
      </c>
      <c r="S635" s="71">
        <v>276.51489838547485</v>
      </c>
      <c r="T635" s="72"/>
      <c r="U635" s="71">
        <v>590664344</v>
      </c>
      <c r="V635" s="71">
        <v>52316</v>
      </c>
      <c r="W635" s="71">
        <v>6283</v>
      </c>
      <c r="X635" s="71">
        <v>999815</v>
      </c>
      <c r="Y635" s="71">
        <v>1233229</v>
      </c>
      <c r="Z635" s="71">
        <v>1041001</v>
      </c>
      <c r="AA635" s="71">
        <v>261209</v>
      </c>
      <c r="AB635" s="71">
        <v>2511494</v>
      </c>
      <c r="AC635" s="71">
        <v>7080164</v>
      </c>
      <c r="AD635" s="71">
        <v>276.51489838547485</v>
      </c>
      <c r="AE635" s="72"/>
      <c r="AF635" s="71">
        <v>3093056620.223156</v>
      </c>
      <c r="AG635" s="71">
        <v>88278656.034583673</v>
      </c>
      <c r="AH635" s="71">
        <v>35140903.341733471</v>
      </c>
      <c r="AI635" s="71">
        <v>6945969328.8542004</v>
      </c>
      <c r="AJ635" s="71">
        <v>5396789684.6566963</v>
      </c>
      <c r="AK635" s="71">
        <v>0</v>
      </c>
      <c r="AL635" s="71">
        <v>0</v>
      </c>
      <c r="AM635" s="71">
        <v>329668466.64597011</v>
      </c>
      <c r="AN635" s="71">
        <v>0</v>
      </c>
      <c r="AO635" s="71">
        <v>0</v>
      </c>
      <c r="AP635" s="71">
        <v>15888903659.75634</v>
      </c>
      <c r="AQ635" s="72"/>
      <c r="AR635" s="71">
        <v>49127</v>
      </c>
      <c r="AS635" s="71">
        <v>6657</v>
      </c>
      <c r="AT635" s="71">
        <v>3</v>
      </c>
      <c r="AU635" s="71">
        <v>7</v>
      </c>
      <c r="AV635" s="71">
        <v>0</v>
      </c>
      <c r="AW635" s="71">
        <v>9</v>
      </c>
      <c r="AX635" s="71"/>
      <c r="AY635" s="72"/>
      <c r="AZ635" s="71">
        <v>201763.39999999691</v>
      </c>
      <c r="BA635" s="71">
        <v>409104.20000000321</v>
      </c>
      <c r="BB635" s="71">
        <v>2.5</v>
      </c>
      <c r="BC635" s="71">
        <v>1808.5</v>
      </c>
      <c r="BD635" s="71">
        <v>0</v>
      </c>
      <c r="BE635" s="71">
        <v>26730.762999999999</v>
      </c>
      <c r="BF635" s="71"/>
      <c r="BG635" s="72"/>
      <c r="BH635" s="71">
        <v>6.9729999999999999</v>
      </c>
      <c r="BI635" s="71">
        <v>3.226</v>
      </c>
      <c r="BJ635" s="71">
        <v>1717.2170000000001</v>
      </c>
      <c r="BK635" s="71">
        <v>683.52800000000002</v>
      </c>
      <c r="BL635" s="71">
        <v>854.60799999999995</v>
      </c>
      <c r="BM635" s="71">
        <v>0</v>
      </c>
      <c r="BN635" s="72"/>
      <c r="BO635" s="71">
        <v>2</v>
      </c>
      <c r="BP635" s="71">
        <v>1</v>
      </c>
      <c r="BQ635" s="71">
        <v>137</v>
      </c>
      <c r="BR635" s="71">
        <v>1</v>
      </c>
      <c r="BS635" s="71">
        <v>103</v>
      </c>
      <c r="BT635" s="71">
        <v>0</v>
      </c>
      <c r="BU635"/>
      <c r="BV635" s="70">
        <v>2920.4549999999999</v>
      </c>
      <c r="BW635" s="70">
        <v>4.7939999999999996</v>
      </c>
      <c r="BX635" s="70">
        <v>286.26299999999998</v>
      </c>
      <c r="BY635" s="70">
        <v>4.3179999999999996</v>
      </c>
      <c r="BZ635" s="70">
        <v>31.866</v>
      </c>
      <c r="CA635" s="70">
        <v>5.0869999999999997</v>
      </c>
      <c r="CB635" s="70">
        <v>6.1859999999999999</v>
      </c>
      <c r="CC635" s="70">
        <v>6.5830000000000002</v>
      </c>
      <c r="CD635" s="70">
        <v>0</v>
      </c>
    </row>
    <row r="636" spans="1:82">
      <c r="A636" s="70" t="s">
        <v>2411</v>
      </c>
      <c r="B636" s="70">
        <v>527</v>
      </c>
      <c r="C636" s="70">
        <v>19</v>
      </c>
      <c r="D636" s="70">
        <v>31</v>
      </c>
      <c r="E636" s="70">
        <v>2022</v>
      </c>
      <c r="F636" s="70" t="s">
        <v>161</v>
      </c>
      <c r="G636" s="70" t="s">
        <v>2392</v>
      </c>
      <c r="H636" s="70" t="s">
        <v>2393</v>
      </c>
      <c r="I636" s="148"/>
      <c r="J636" s="71">
        <v>2103.01668471109</v>
      </c>
      <c r="K636" s="71">
        <v>107.19702601724471</v>
      </c>
      <c r="L636" s="71">
        <v>142.53423148017134</v>
      </c>
      <c r="M636" s="71">
        <v>3575.7285153239845</v>
      </c>
      <c r="N636" s="71">
        <v>2939.7004577005591</v>
      </c>
      <c r="O636" s="71">
        <v>1487.1805204016769</v>
      </c>
      <c r="P636" s="71">
        <v>1204.2303233423449</v>
      </c>
      <c r="Q636" s="71">
        <v>147.24931209785217</v>
      </c>
      <c r="R636" s="71">
        <v>34.935749880493987</v>
      </c>
      <c r="S636" s="71">
        <v>266.00921220741947</v>
      </c>
      <c r="T636" s="72"/>
      <c r="U636" s="71">
        <v>625961384</v>
      </c>
      <c r="V636" s="71">
        <v>52316</v>
      </c>
      <c r="W636" s="71">
        <v>6283</v>
      </c>
      <c r="X636" s="71">
        <v>999815</v>
      </c>
      <c r="Y636" s="71">
        <v>1246024</v>
      </c>
      <c r="Z636" s="71">
        <v>1039618</v>
      </c>
      <c r="AA636" s="71">
        <v>263114</v>
      </c>
      <c r="AB636" s="71">
        <v>2501269</v>
      </c>
      <c r="AC636" s="71">
        <v>6083443.9999999991</v>
      </c>
      <c r="AD636" s="71">
        <v>266.00921220741947</v>
      </c>
      <c r="AE636" s="72"/>
      <c r="AF636" s="71">
        <v>2954281270.9208589</v>
      </c>
      <c r="AG636" s="71">
        <v>88063560.171212643</v>
      </c>
      <c r="AH636" s="71">
        <v>30846512.314395241</v>
      </c>
      <c r="AI636" s="71">
        <v>6930534986.2064447</v>
      </c>
      <c r="AJ636" s="71">
        <v>5485201921.3897429</v>
      </c>
      <c r="AK636" s="71">
        <v>0</v>
      </c>
      <c r="AL636" s="71">
        <v>0</v>
      </c>
      <c r="AM636" s="71">
        <v>322982098.55439156</v>
      </c>
      <c r="AN636" s="71">
        <v>0</v>
      </c>
      <c r="AO636" s="71">
        <v>0</v>
      </c>
      <c r="AP636" s="71">
        <v>15811910349.557047</v>
      </c>
      <c r="AQ636" s="72"/>
      <c r="AR636" s="71">
        <v>51876</v>
      </c>
      <c r="AS636" s="71">
        <v>6720</v>
      </c>
      <c r="AT636" s="71">
        <v>3</v>
      </c>
      <c r="AU636" s="71">
        <v>8</v>
      </c>
      <c r="AV636" s="71">
        <v>0</v>
      </c>
      <c r="AW636" s="71">
        <v>9</v>
      </c>
      <c r="AX636" s="71"/>
      <c r="AY636" s="72"/>
      <c r="AZ636" s="71">
        <v>216228.39999999545</v>
      </c>
      <c r="BA636" s="71">
        <v>418720.90000000293</v>
      </c>
      <c r="BB636" s="71">
        <v>2.5</v>
      </c>
      <c r="BC636" s="71">
        <v>1845.5</v>
      </c>
      <c r="BD636" s="71">
        <v>0</v>
      </c>
      <c r="BE636" s="71">
        <v>24429.762999999999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54990</v>
      </c>
      <c r="AS637" s="71">
        <v>6768</v>
      </c>
      <c r="AT637" s="71">
        <v>3</v>
      </c>
      <c r="AU637" s="71">
        <v>8</v>
      </c>
      <c r="AV637" s="71">
        <v>0</v>
      </c>
      <c r="AW637" s="71">
        <v>9</v>
      </c>
      <c r="AX637" s="71"/>
      <c r="AY637" s="72"/>
      <c r="AZ637" s="71">
        <v>231099.4999999929</v>
      </c>
      <c r="BA637" s="71">
        <v>423837.40000000305</v>
      </c>
      <c r="BB637" s="71">
        <v>2.5</v>
      </c>
      <c r="BC637" s="71">
        <v>1845.5</v>
      </c>
      <c r="BD637" s="71">
        <v>0</v>
      </c>
      <c r="BE637" s="71">
        <v>24429.762999999999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1972</v>
      </c>
      <c r="B9" s="70">
        <v>1</v>
      </c>
      <c r="C9" s="70">
        <v>1</v>
      </c>
      <c r="D9" s="70">
        <v>1</v>
      </c>
      <c r="E9" s="70">
        <v>1990</v>
      </c>
      <c r="F9" s="70" t="s">
        <v>787</v>
      </c>
      <c r="G9" s="1073" t="s">
        <v>1973</v>
      </c>
      <c r="H9" s="70" t="s">
        <v>1974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1975</v>
      </c>
      <c r="B10" s="70">
        <v>2</v>
      </c>
      <c r="C10" s="70">
        <v>2</v>
      </c>
      <c r="D10" s="70">
        <v>1</v>
      </c>
      <c r="E10" s="70">
        <v>2005</v>
      </c>
      <c r="F10" s="70" t="s">
        <v>789</v>
      </c>
      <c r="G10" s="1073" t="s">
        <v>1973</v>
      </c>
      <c r="H10" s="70" t="s">
        <v>1974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1976</v>
      </c>
      <c r="B11" s="70">
        <v>3</v>
      </c>
      <c r="C11" s="70">
        <v>3</v>
      </c>
      <c r="D11" s="70">
        <v>1</v>
      </c>
      <c r="E11" s="70">
        <v>2006</v>
      </c>
      <c r="F11" s="70" t="s">
        <v>790</v>
      </c>
      <c r="G11" s="1073" t="s">
        <v>1973</v>
      </c>
      <c r="H11" s="70" t="s">
        <v>1974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1977</v>
      </c>
      <c r="B12" s="70">
        <v>4</v>
      </c>
      <c r="C12" s="70">
        <v>4</v>
      </c>
      <c r="D12" s="70">
        <v>1</v>
      </c>
      <c r="E12" s="70">
        <v>2007</v>
      </c>
      <c r="F12" s="70" t="s">
        <v>791</v>
      </c>
      <c r="G12" s="1073" t="s">
        <v>1973</v>
      </c>
      <c r="H12" s="70" t="s">
        <v>1974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1978</v>
      </c>
      <c r="B13" s="70">
        <v>5</v>
      </c>
      <c r="C13" s="70">
        <v>5</v>
      </c>
      <c r="D13" s="70">
        <v>1</v>
      </c>
      <c r="E13" s="70">
        <v>2008</v>
      </c>
      <c r="F13" s="70" t="s">
        <v>792</v>
      </c>
      <c r="G13" s="1073" t="s">
        <v>1973</v>
      </c>
      <c r="H13" s="70" t="s">
        <v>1974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1979</v>
      </c>
      <c r="B14" s="70">
        <v>6</v>
      </c>
      <c r="C14" s="70">
        <v>6</v>
      </c>
      <c r="D14" s="70">
        <v>1</v>
      </c>
      <c r="E14" s="70">
        <v>2009</v>
      </c>
      <c r="F14" s="70" t="s">
        <v>176</v>
      </c>
      <c r="G14" s="1073" t="s">
        <v>1973</v>
      </c>
      <c r="H14" s="70" t="s">
        <v>1974</v>
      </c>
      <c r="I14" s="1066"/>
      <c r="J14" s="73">
        <v>0</v>
      </c>
      <c r="K14" s="73">
        <v>0</v>
      </c>
      <c r="L14" s="73">
        <v>0</v>
      </c>
      <c r="M14" s="73">
        <v>0</v>
      </c>
      <c r="N14" s="73">
        <v>0</v>
      </c>
      <c r="O14" s="73">
        <v>0</v>
      </c>
      <c r="P14" s="73">
        <v>0</v>
      </c>
      <c r="Q14" s="73">
        <v>0</v>
      </c>
      <c r="R14" s="73">
        <v>0</v>
      </c>
      <c r="S14" s="73">
        <v>0</v>
      </c>
      <c r="T14" s="73">
        <v>6.6</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6.6</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6.6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6.6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1</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1</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1980</v>
      </c>
      <c r="B15" s="70">
        <v>7</v>
      </c>
      <c r="C15" s="70">
        <v>7</v>
      </c>
      <c r="D15" s="70">
        <v>1</v>
      </c>
      <c r="E15" s="70">
        <v>2010</v>
      </c>
      <c r="F15" s="70" t="s">
        <v>177</v>
      </c>
      <c r="G15" s="1073" t="s">
        <v>1973</v>
      </c>
      <c r="H15" s="70" t="s">
        <v>1974</v>
      </c>
      <c r="I15" s="1066"/>
      <c r="J15" s="73">
        <v>0</v>
      </c>
      <c r="K15" s="73">
        <v>0</v>
      </c>
      <c r="L15" s="73">
        <v>0</v>
      </c>
      <c r="M15" s="73">
        <v>0</v>
      </c>
      <c r="N15" s="73">
        <v>0</v>
      </c>
      <c r="O15" s="73">
        <v>0</v>
      </c>
      <c r="P15" s="73">
        <v>0</v>
      </c>
      <c r="Q15" s="73">
        <v>0</v>
      </c>
      <c r="R15" s="73">
        <v>0</v>
      </c>
      <c r="S15" s="73">
        <v>0</v>
      </c>
      <c r="T15" s="73">
        <v>7.3419999999999996</v>
      </c>
      <c r="U15" s="73">
        <v>0</v>
      </c>
      <c r="V15" s="73">
        <v>0</v>
      </c>
      <c r="W15" s="73">
        <v>0</v>
      </c>
      <c r="X15" s="73">
        <v>0</v>
      </c>
      <c r="Y15" s="73">
        <v>0</v>
      </c>
      <c r="Z15" s="73">
        <v>0</v>
      </c>
      <c r="AA15" s="73">
        <v>0</v>
      </c>
      <c r="AB15" s="73">
        <v>0</v>
      </c>
      <c r="AC15" s="73">
        <v>0</v>
      </c>
      <c r="AD15" s="73">
        <v>0</v>
      </c>
      <c r="AE15" s="73">
        <v>151.17099999999999</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3.3450000000000002</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7.3419999999999996</v>
      </c>
      <c r="DV15" s="73">
        <v>0</v>
      </c>
      <c r="DW15" s="73">
        <v>0</v>
      </c>
      <c r="DX15" s="73">
        <v>0</v>
      </c>
      <c r="DY15" s="73">
        <v>0</v>
      </c>
      <c r="DZ15" s="73">
        <v>0</v>
      </c>
      <c r="EA15" s="73">
        <v>0</v>
      </c>
      <c r="EB15" s="73">
        <v>0</v>
      </c>
      <c r="EC15" s="73">
        <v>0</v>
      </c>
      <c r="ED15" s="73">
        <v>0</v>
      </c>
      <c r="EE15" s="73">
        <v>0</v>
      </c>
      <c r="EF15" s="73">
        <v>151.17099999999999</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3.3450000000000002</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158.51300000000001</v>
      </c>
      <c r="HL15" s="73">
        <v>0</v>
      </c>
      <c r="HM15" s="73">
        <v>0</v>
      </c>
      <c r="HN15" s="73">
        <v>0</v>
      </c>
      <c r="HO15" s="73">
        <v>0</v>
      </c>
      <c r="HP15" s="73">
        <v>0</v>
      </c>
      <c r="HQ15" s="73">
        <v>0</v>
      </c>
      <c r="HR15" s="73">
        <v>0</v>
      </c>
      <c r="HS15" s="73">
        <v>3.3450000000000002</v>
      </c>
      <c r="HT15" s="73">
        <v>0</v>
      </c>
      <c r="HU15" s="73">
        <v>0</v>
      </c>
      <c r="HV15" s="73">
        <v>0</v>
      </c>
      <c r="HW15" s="73">
        <v>0</v>
      </c>
      <c r="HX15" s="73">
        <v>0</v>
      </c>
      <c r="HY15" s="73">
        <v>0</v>
      </c>
      <c r="HZ15" s="73">
        <v>0</v>
      </c>
      <c r="IA15" s="73">
        <v>0</v>
      </c>
      <c r="IB15" s="73">
        <v>0</v>
      </c>
      <c r="IC15" s="73">
        <v>0</v>
      </c>
      <c r="ID15" s="73">
        <v>0</v>
      </c>
      <c r="IE15" s="73">
        <v>0</v>
      </c>
      <c r="IF15" s="73">
        <v>158.51300000000001</v>
      </c>
      <c r="IG15" s="73">
        <v>0</v>
      </c>
      <c r="IH15" s="73">
        <v>0</v>
      </c>
      <c r="II15" s="73">
        <v>0</v>
      </c>
      <c r="IJ15" s="73">
        <v>0</v>
      </c>
      <c r="IK15" s="73">
        <v>0</v>
      </c>
      <c r="IL15" s="73">
        <v>0</v>
      </c>
      <c r="IM15" s="73">
        <v>0</v>
      </c>
      <c r="IN15" s="73">
        <v>3.3450000000000002</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1</v>
      </c>
      <c r="JH15" s="71">
        <v>0</v>
      </c>
      <c r="JI15" s="71">
        <v>0</v>
      </c>
      <c r="JJ15" s="71">
        <v>0</v>
      </c>
      <c r="JK15" s="71">
        <v>0</v>
      </c>
      <c r="JL15" s="71">
        <v>0</v>
      </c>
      <c r="JM15" s="71">
        <v>0</v>
      </c>
      <c r="JN15" s="71">
        <v>0</v>
      </c>
      <c r="JO15" s="71">
        <v>0</v>
      </c>
      <c r="JP15" s="71">
        <v>0</v>
      </c>
      <c r="JQ15" s="71">
        <v>0</v>
      </c>
      <c r="JR15" s="71">
        <v>1</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1</v>
      </c>
      <c r="NI15" s="71">
        <v>0</v>
      </c>
      <c r="NJ15" s="71">
        <v>0</v>
      </c>
      <c r="NK15" s="71">
        <v>0</v>
      </c>
      <c r="NL15" s="71">
        <v>0</v>
      </c>
      <c r="NM15" s="71">
        <v>0</v>
      </c>
      <c r="NN15" s="71">
        <v>0</v>
      </c>
      <c r="NO15" s="71">
        <v>0</v>
      </c>
      <c r="NP15" s="71">
        <v>0</v>
      </c>
      <c r="NQ15" s="71">
        <v>0</v>
      </c>
      <c r="NR15" s="71">
        <v>0</v>
      </c>
      <c r="NS15" s="71">
        <v>1</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1981</v>
      </c>
      <c r="B16" s="70">
        <v>8</v>
      </c>
      <c r="C16" s="70">
        <v>8</v>
      </c>
      <c r="D16" s="70">
        <v>1</v>
      </c>
      <c r="E16" s="70">
        <v>2011</v>
      </c>
      <c r="F16" s="70" t="s">
        <v>178</v>
      </c>
      <c r="G16" s="1073" t="s">
        <v>1973</v>
      </c>
      <c r="H16" s="70" t="s">
        <v>1974</v>
      </c>
      <c r="I16" s="1066"/>
      <c r="J16" s="73">
        <v>0</v>
      </c>
      <c r="K16" s="73">
        <v>0</v>
      </c>
      <c r="L16" s="73">
        <v>0</v>
      </c>
      <c r="M16" s="73">
        <v>0</v>
      </c>
      <c r="N16" s="73">
        <v>0</v>
      </c>
      <c r="O16" s="73">
        <v>0</v>
      </c>
      <c r="P16" s="73">
        <v>0</v>
      </c>
      <c r="Q16" s="73">
        <v>0</v>
      </c>
      <c r="R16" s="73">
        <v>0</v>
      </c>
      <c r="S16" s="73">
        <v>0</v>
      </c>
      <c r="T16" s="73">
        <v>6.9509999999999996</v>
      </c>
      <c r="U16" s="73">
        <v>0</v>
      </c>
      <c r="V16" s="73">
        <v>0</v>
      </c>
      <c r="W16" s="73">
        <v>0</v>
      </c>
      <c r="X16" s="73">
        <v>0</v>
      </c>
      <c r="Y16" s="73">
        <v>0</v>
      </c>
      <c r="Z16" s="73">
        <v>0</v>
      </c>
      <c r="AA16" s="73">
        <v>0</v>
      </c>
      <c r="AB16" s="73">
        <v>0</v>
      </c>
      <c r="AC16" s="73">
        <v>0</v>
      </c>
      <c r="AD16" s="73">
        <v>0</v>
      </c>
      <c r="AE16" s="73">
        <v>155.71799999999999</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3.2269999999999999</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6.9509999999999996</v>
      </c>
      <c r="DV16" s="73">
        <v>0</v>
      </c>
      <c r="DW16" s="73">
        <v>0</v>
      </c>
      <c r="DX16" s="73">
        <v>0</v>
      </c>
      <c r="DY16" s="73">
        <v>0</v>
      </c>
      <c r="DZ16" s="73">
        <v>0</v>
      </c>
      <c r="EA16" s="73">
        <v>0</v>
      </c>
      <c r="EB16" s="73">
        <v>0</v>
      </c>
      <c r="EC16" s="73">
        <v>0</v>
      </c>
      <c r="ED16" s="73">
        <v>0</v>
      </c>
      <c r="EE16" s="73">
        <v>0</v>
      </c>
      <c r="EF16" s="73">
        <v>155.71799999999999</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3.2269999999999999</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162.66900000000001</v>
      </c>
      <c r="HL16" s="73">
        <v>0</v>
      </c>
      <c r="HM16" s="73">
        <v>0</v>
      </c>
      <c r="HN16" s="73">
        <v>0</v>
      </c>
      <c r="HO16" s="73">
        <v>0</v>
      </c>
      <c r="HP16" s="73">
        <v>0</v>
      </c>
      <c r="HQ16" s="73">
        <v>0</v>
      </c>
      <c r="HR16" s="73">
        <v>0</v>
      </c>
      <c r="HS16" s="73">
        <v>3.2269999999999999</v>
      </c>
      <c r="HT16" s="73">
        <v>0</v>
      </c>
      <c r="HU16" s="73">
        <v>0</v>
      </c>
      <c r="HV16" s="73">
        <v>0</v>
      </c>
      <c r="HW16" s="73">
        <v>0</v>
      </c>
      <c r="HX16" s="73">
        <v>0</v>
      </c>
      <c r="HY16" s="73">
        <v>0</v>
      </c>
      <c r="HZ16" s="73">
        <v>0</v>
      </c>
      <c r="IA16" s="73">
        <v>0</v>
      </c>
      <c r="IB16" s="73">
        <v>0</v>
      </c>
      <c r="IC16" s="73">
        <v>0</v>
      </c>
      <c r="ID16" s="73">
        <v>0</v>
      </c>
      <c r="IE16" s="73">
        <v>0</v>
      </c>
      <c r="IF16" s="73">
        <v>162.66900000000001</v>
      </c>
      <c r="IG16" s="73">
        <v>0</v>
      </c>
      <c r="IH16" s="73">
        <v>0</v>
      </c>
      <c r="II16" s="73">
        <v>0</v>
      </c>
      <c r="IJ16" s="73">
        <v>0</v>
      </c>
      <c r="IK16" s="73">
        <v>0</v>
      </c>
      <c r="IL16" s="73">
        <v>0</v>
      </c>
      <c r="IM16" s="73">
        <v>0</v>
      </c>
      <c r="IN16" s="73">
        <v>3.2269999999999999</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1</v>
      </c>
      <c r="JH16" s="71">
        <v>0</v>
      </c>
      <c r="JI16" s="71">
        <v>0</v>
      </c>
      <c r="JJ16" s="71">
        <v>0</v>
      </c>
      <c r="JK16" s="71">
        <v>0</v>
      </c>
      <c r="JL16" s="71">
        <v>0</v>
      </c>
      <c r="JM16" s="71">
        <v>0</v>
      </c>
      <c r="JN16" s="71">
        <v>0</v>
      </c>
      <c r="JO16" s="71">
        <v>0</v>
      </c>
      <c r="JP16" s="71">
        <v>0</v>
      </c>
      <c r="JQ16" s="71">
        <v>0</v>
      </c>
      <c r="JR16" s="71">
        <v>1</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1</v>
      </c>
      <c r="NI16" s="71">
        <v>0</v>
      </c>
      <c r="NJ16" s="71">
        <v>0</v>
      </c>
      <c r="NK16" s="71">
        <v>0</v>
      </c>
      <c r="NL16" s="71">
        <v>0</v>
      </c>
      <c r="NM16" s="71">
        <v>0</v>
      </c>
      <c r="NN16" s="71">
        <v>0</v>
      </c>
      <c r="NO16" s="71">
        <v>0</v>
      </c>
      <c r="NP16" s="71">
        <v>0</v>
      </c>
      <c r="NQ16" s="71">
        <v>0</v>
      </c>
      <c r="NR16" s="71">
        <v>0</v>
      </c>
      <c r="NS16" s="71">
        <v>1</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1982</v>
      </c>
      <c r="B17" s="70">
        <v>9</v>
      </c>
      <c r="C17" s="70">
        <v>9</v>
      </c>
      <c r="D17" s="70">
        <v>1</v>
      </c>
      <c r="E17" s="70">
        <v>2012</v>
      </c>
      <c r="F17" s="70" t="s">
        <v>179</v>
      </c>
      <c r="G17" s="1073" t="s">
        <v>1973</v>
      </c>
      <c r="H17" s="70" t="s">
        <v>1974</v>
      </c>
      <c r="I17" s="1066"/>
      <c r="J17" s="73">
        <v>0</v>
      </c>
      <c r="K17" s="73">
        <v>0</v>
      </c>
      <c r="L17" s="73">
        <v>0</v>
      </c>
      <c r="M17" s="73">
        <v>0</v>
      </c>
      <c r="N17" s="73">
        <v>0</v>
      </c>
      <c r="O17" s="73">
        <v>0</v>
      </c>
      <c r="P17" s="73">
        <v>0</v>
      </c>
      <c r="Q17" s="73">
        <v>0</v>
      </c>
      <c r="R17" s="73">
        <v>0</v>
      </c>
      <c r="S17" s="73">
        <v>0</v>
      </c>
      <c r="T17" s="73">
        <v>5.3380000000000001</v>
      </c>
      <c r="U17" s="73">
        <v>0</v>
      </c>
      <c r="V17" s="73">
        <v>0</v>
      </c>
      <c r="W17" s="73">
        <v>0</v>
      </c>
      <c r="X17" s="73">
        <v>0</v>
      </c>
      <c r="Y17" s="73">
        <v>0</v>
      </c>
      <c r="Z17" s="73">
        <v>0</v>
      </c>
      <c r="AA17" s="73">
        <v>0</v>
      </c>
      <c r="AB17" s="73">
        <v>0</v>
      </c>
      <c r="AC17" s="73">
        <v>0</v>
      </c>
      <c r="AD17" s="73">
        <v>0</v>
      </c>
      <c r="AE17" s="73">
        <v>158.93799999999999</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3.35</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5.3380000000000001</v>
      </c>
      <c r="DV17" s="73">
        <v>0</v>
      </c>
      <c r="DW17" s="73">
        <v>0</v>
      </c>
      <c r="DX17" s="73">
        <v>0</v>
      </c>
      <c r="DY17" s="73">
        <v>0</v>
      </c>
      <c r="DZ17" s="73">
        <v>0</v>
      </c>
      <c r="EA17" s="73">
        <v>0</v>
      </c>
      <c r="EB17" s="73">
        <v>0</v>
      </c>
      <c r="EC17" s="73">
        <v>0</v>
      </c>
      <c r="ED17" s="73">
        <v>0</v>
      </c>
      <c r="EE17" s="73">
        <v>0</v>
      </c>
      <c r="EF17" s="73">
        <v>158.93799999999999</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3.35</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164.27600000000001</v>
      </c>
      <c r="HL17" s="73">
        <v>0</v>
      </c>
      <c r="HM17" s="73">
        <v>0</v>
      </c>
      <c r="HN17" s="73">
        <v>0</v>
      </c>
      <c r="HO17" s="73">
        <v>0</v>
      </c>
      <c r="HP17" s="73">
        <v>0</v>
      </c>
      <c r="HQ17" s="73">
        <v>0</v>
      </c>
      <c r="HR17" s="73">
        <v>0</v>
      </c>
      <c r="HS17" s="73">
        <v>3.35</v>
      </c>
      <c r="HT17" s="73">
        <v>0</v>
      </c>
      <c r="HU17" s="73">
        <v>0</v>
      </c>
      <c r="HV17" s="73">
        <v>0</v>
      </c>
      <c r="HW17" s="73">
        <v>0</v>
      </c>
      <c r="HX17" s="73">
        <v>0</v>
      </c>
      <c r="HY17" s="73">
        <v>0</v>
      </c>
      <c r="HZ17" s="73">
        <v>0</v>
      </c>
      <c r="IA17" s="73">
        <v>0</v>
      </c>
      <c r="IB17" s="73">
        <v>0</v>
      </c>
      <c r="IC17" s="73">
        <v>0</v>
      </c>
      <c r="ID17" s="73">
        <v>0</v>
      </c>
      <c r="IE17" s="73">
        <v>0</v>
      </c>
      <c r="IF17" s="73">
        <v>164.27600000000001</v>
      </c>
      <c r="IG17" s="73">
        <v>0</v>
      </c>
      <c r="IH17" s="73">
        <v>0</v>
      </c>
      <c r="II17" s="73">
        <v>0</v>
      </c>
      <c r="IJ17" s="73">
        <v>0</v>
      </c>
      <c r="IK17" s="73">
        <v>0</v>
      </c>
      <c r="IL17" s="73">
        <v>0</v>
      </c>
      <c r="IM17" s="73">
        <v>0</v>
      </c>
      <c r="IN17" s="73">
        <v>3.35</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1</v>
      </c>
      <c r="JH17" s="71">
        <v>0</v>
      </c>
      <c r="JI17" s="71">
        <v>0</v>
      </c>
      <c r="JJ17" s="71">
        <v>0</v>
      </c>
      <c r="JK17" s="71">
        <v>0</v>
      </c>
      <c r="JL17" s="71">
        <v>0</v>
      </c>
      <c r="JM17" s="71">
        <v>0</v>
      </c>
      <c r="JN17" s="71">
        <v>0</v>
      </c>
      <c r="JO17" s="71">
        <v>0</v>
      </c>
      <c r="JP17" s="71">
        <v>0</v>
      </c>
      <c r="JQ17" s="71">
        <v>0</v>
      </c>
      <c r="JR17" s="71">
        <v>1</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1</v>
      </c>
      <c r="NI17" s="71">
        <v>0</v>
      </c>
      <c r="NJ17" s="71">
        <v>0</v>
      </c>
      <c r="NK17" s="71">
        <v>0</v>
      </c>
      <c r="NL17" s="71">
        <v>0</v>
      </c>
      <c r="NM17" s="71">
        <v>0</v>
      </c>
      <c r="NN17" s="71">
        <v>0</v>
      </c>
      <c r="NO17" s="71">
        <v>0</v>
      </c>
      <c r="NP17" s="71">
        <v>0</v>
      </c>
      <c r="NQ17" s="71">
        <v>0</v>
      </c>
      <c r="NR17" s="71">
        <v>0</v>
      </c>
      <c r="NS17" s="71">
        <v>1</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1983</v>
      </c>
      <c r="B18" s="70">
        <v>10</v>
      </c>
      <c r="C18" s="70">
        <v>10</v>
      </c>
      <c r="D18" s="70">
        <v>1</v>
      </c>
      <c r="E18" s="70">
        <v>2013</v>
      </c>
      <c r="F18" s="70" t="s">
        <v>180</v>
      </c>
      <c r="G18" s="1073" t="s">
        <v>1973</v>
      </c>
      <c r="H18" s="70" t="s">
        <v>1974</v>
      </c>
      <c r="I18" s="1066"/>
      <c r="J18" s="73">
        <v>0</v>
      </c>
      <c r="K18" s="73">
        <v>0</v>
      </c>
      <c r="L18" s="73">
        <v>0</v>
      </c>
      <c r="M18" s="73">
        <v>0</v>
      </c>
      <c r="N18" s="73">
        <v>0</v>
      </c>
      <c r="O18" s="73">
        <v>0</v>
      </c>
      <c r="P18" s="73">
        <v>0</v>
      </c>
      <c r="Q18" s="73">
        <v>0</v>
      </c>
      <c r="R18" s="73">
        <v>0</v>
      </c>
      <c r="S18" s="73">
        <v>0</v>
      </c>
      <c r="T18" s="73">
        <v>5.1449999999999996</v>
      </c>
      <c r="U18" s="73">
        <v>0</v>
      </c>
      <c r="V18" s="73">
        <v>0</v>
      </c>
      <c r="W18" s="73">
        <v>0</v>
      </c>
      <c r="X18" s="73">
        <v>0</v>
      </c>
      <c r="Y18" s="73">
        <v>0</v>
      </c>
      <c r="Z18" s="73">
        <v>0</v>
      </c>
      <c r="AA18" s="73">
        <v>0</v>
      </c>
      <c r="AB18" s="73">
        <v>0</v>
      </c>
      <c r="AC18" s="73">
        <v>0</v>
      </c>
      <c r="AD18" s="73">
        <v>0</v>
      </c>
      <c r="AE18" s="73">
        <v>166.31299999999999</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3.5819999999999999</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5.1449999999999996</v>
      </c>
      <c r="DV18" s="73">
        <v>0</v>
      </c>
      <c r="DW18" s="73">
        <v>0</v>
      </c>
      <c r="DX18" s="73">
        <v>0</v>
      </c>
      <c r="DY18" s="73">
        <v>0</v>
      </c>
      <c r="DZ18" s="73">
        <v>0</v>
      </c>
      <c r="EA18" s="73">
        <v>0</v>
      </c>
      <c r="EB18" s="73">
        <v>0</v>
      </c>
      <c r="EC18" s="73">
        <v>0</v>
      </c>
      <c r="ED18" s="73">
        <v>0</v>
      </c>
      <c r="EE18" s="73">
        <v>0</v>
      </c>
      <c r="EF18" s="73">
        <v>166.31299999999999</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3.5819999999999999</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171.458</v>
      </c>
      <c r="HL18" s="73">
        <v>0</v>
      </c>
      <c r="HM18" s="73">
        <v>0</v>
      </c>
      <c r="HN18" s="73">
        <v>0</v>
      </c>
      <c r="HO18" s="73">
        <v>0</v>
      </c>
      <c r="HP18" s="73">
        <v>0</v>
      </c>
      <c r="HQ18" s="73">
        <v>0</v>
      </c>
      <c r="HR18" s="73">
        <v>0</v>
      </c>
      <c r="HS18" s="73">
        <v>3.5819999999999999</v>
      </c>
      <c r="HT18" s="73">
        <v>0</v>
      </c>
      <c r="HU18" s="73">
        <v>0</v>
      </c>
      <c r="HV18" s="73">
        <v>0</v>
      </c>
      <c r="HW18" s="73">
        <v>0</v>
      </c>
      <c r="HX18" s="73">
        <v>0</v>
      </c>
      <c r="HY18" s="73">
        <v>0</v>
      </c>
      <c r="HZ18" s="73">
        <v>0</v>
      </c>
      <c r="IA18" s="73">
        <v>0</v>
      </c>
      <c r="IB18" s="73">
        <v>0</v>
      </c>
      <c r="IC18" s="73">
        <v>0</v>
      </c>
      <c r="ID18" s="73">
        <v>0</v>
      </c>
      <c r="IE18" s="73">
        <v>0</v>
      </c>
      <c r="IF18" s="73">
        <v>171.458</v>
      </c>
      <c r="IG18" s="73">
        <v>0</v>
      </c>
      <c r="IH18" s="73">
        <v>0</v>
      </c>
      <c r="II18" s="73">
        <v>0</v>
      </c>
      <c r="IJ18" s="73">
        <v>0</v>
      </c>
      <c r="IK18" s="73">
        <v>0</v>
      </c>
      <c r="IL18" s="73">
        <v>0</v>
      </c>
      <c r="IM18" s="73">
        <v>0</v>
      </c>
      <c r="IN18" s="73">
        <v>3.5819999999999999</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1</v>
      </c>
      <c r="JH18" s="71">
        <v>0</v>
      </c>
      <c r="JI18" s="71">
        <v>0</v>
      </c>
      <c r="JJ18" s="71">
        <v>0</v>
      </c>
      <c r="JK18" s="71">
        <v>0</v>
      </c>
      <c r="JL18" s="71">
        <v>0</v>
      </c>
      <c r="JM18" s="71">
        <v>0</v>
      </c>
      <c r="JN18" s="71">
        <v>0</v>
      </c>
      <c r="JO18" s="71">
        <v>0</v>
      </c>
      <c r="JP18" s="71">
        <v>0</v>
      </c>
      <c r="JQ18" s="71">
        <v>0</v>
      </c>
      <c r="JR18" s="71">
        <v>1</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1</v>
      </c>
      <c r="NI18" s="71">
        <v>0</v>
      </c>
      <c r="NJ18" s="71">
        <v>0</v>
      </c>
      <c r="NK18" s="71">
        <v>0</v>
      </c>
      <c r="NL18" s="71">
        <v>0</v>
      </c>
      <c r="NM18" s="71">
        <v>0</v>
      </c>
      <c r="NN18" s="71">
        <v>0</v>
      </c>
      <c r="NO18" s="71">
        <v>0</v>
      </c>
      <c r="NP18" s="71">
        <v>0</v>
      </c>
      <c r="NQ18" s="71">
        <v>0</v>
      </c>
      <c r="NR18" s="71">
        <v>0</v>
      </c>
      <c r="NS18" s="71">
        <v>1</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1984</v>
      </c>
      <c r="B19" s="70">
        <v>11</v>
      </c>
      <c r="C19" s="70">
        <v>11</v>
      </c>
      <c r="D19" s="70">
        <v>1</v>
      </c>
      <c r="E19" s="70">
        <v>2014</v>
      </c>
      <c r="F19" s="70" t="s">
        <v>181</v>
      </c>
      <c r="G19" s="1073" t="s">
        <v>1973</v>
      </c>
      <c r="H19" s="70" t="s">
        <v>1974</v>
      </c>
      <c r="I19" s="1066"/>
      <c r="J19" s="73">
        <v>0</v>
      </c>
      <c r="K19" s="73">
        <v>0</v>
      </c>
      <c r="L19" s="73">
        <v>0</v>
      </c>
      <c r="M19" s="73">
        <v>0</v>
      </c>
      <c r="N19" s="73">
        <v>0</v>
      </c>
      <c r="O19" s="73">
        <v>0</v>
      </c>
      <c r="P19" s="73">
        <v>0</v>
      </c>
      <c r="Q19" s="73">
        <v>0</v>
      </c>
      <c r="R19" s="73">
        <v>0</v>
      </c>
      <c r="S19" s="73">
        <v>0</v>
      </c>
      <c r="T19" s="73">
        <v>7.3040000000000003</v>
      </c>
      <c r="U19" s="73">
        <v>0</v>
      </c>
      <c r="V19" s="73">
        <v>0</v>
      </c>
      <c r="W19" s="73">
        <v>0</v>
      </c>
      <c r="X19" s="73">
        <v>0</v>
      </c>
      <c r="Y19" s="73">
        <v>0</v>
      </c>
      <c r="Z19" s="73">
        <v>0</v>
      </c>
      <c r="AA19" s="73">
        <v>0</v>
      </c>
      <c r="AB19" s="73">
        <v>0</v>
      </c>
      <c r="AC19" s="73">
        <v>0</v>
      </c>
      <c r="AD19" s="73">
        <v>0</v>
      </c>
      <c r="AE19" s="73">
        <v>156.66</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3.5230000000000001</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7.3040000000000003</v>
      </c>
      <c r="DV19" s="73">
        <v>0</v>
      </c>
      <c r="DW19" s="73">
        <v>0</v>
      </c>
      <c r="DX19" s="73">
        <v>0</v>
      </c>
      <c r="DY19" s="73">
        <v>0</v>
      </c>
      <c r="DZ19" s="73">
        <v>0</v>
      </c>
      <c r="EA19" s="73">
        <v>0</v>
      </c>
      <c r="EB19" s="73">
        <v>0</v>
      </c>
      <c r="EC19" s="73">
        <v>0</v>
      </c>
      <c r="ED19" s="73">
        <v>0</v>
      </c>
      <c r="EE19" s="73">
        <v>0</v>
      </c>
      <c r="EF19" s="73">
        <v>156.66</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3.5230000000000001</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163.964</v>
      </c>
      <c r="HL19" s="73">
        <v>0</v>
      </c>
      <c r="HM19" s="73">
        <v>0</v>
      </c>
      <c r="HN19" s="73">
        <v>0</v>
      </c>
      <c r="HO19" s="73">
        <v>0</v>
      </c>
      <c r="HP19" s="73">
        <v>0</v>
      </c>
      <c r="HQ19" s="73">
        <v>0</v>
      </c>
      <c r="HR19" s="73">
        <v>0</v>
      </c>
      <c r="HS19" s="73">
        <v>3.5230000000000001</v>
      </c>
      <c r="HT19" s="73">
        <v>0</v>
      </c>
      <c r="HU19" s="73">
        <v>0</v>
      </c>
      <c r="HV19" s="73">
        <v>0</v>
      </c>
      <c r="HW19" s="73">
        <v>0</v>
      </c>
      <c r="HX19" s="73">
        <v>0</v>
      </c>
      <c r="HY19" s="73">
        <v>0</v>
      </c>
      <c r="HZ19" s="73">
        <v>0</v>
      </c>
      <c r="IA19" s="73">
        <v>0</v>
      </c>
      <c r="IB19" s="73">
        <v>0</v>
      </c>
      <c r="IC19" s="73">
        <v>0</v>
      </c>
      <c r="ID19" s="73">
        <v>0</v>
      </c>
      <c r="IE19" s="73">
        <v>0</v>
      </c>
      <c r="IF19" s="73">
        <v>163.964</v>
      </c>
      <c r="IG19" s="73">
        <v>0</v>
      </c>
      <c r="IH19" s="73">
        <v>0</v>
      </c>
      <c r="II19" s="73">
        <v>0</v>
      </c>
      <c r="IJ19" s="73">
        <v>0</v>
      </c>
      <c r="IK19" s="73">
        <v>0</v>
      </c>
      <c r="IL19" s="73">
        <v>0</v>
      </c>
      <c r="IM19" s="73">
        <v>0</v>
      </c>
      <c r="IN19" s="73">
        <v>3.5230000000000001</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1</v>
      </c>
      <c r="JH19" s="71">
        <v>0</v>
      </c>
      <c r="JI19" s="71">
        <v>0</v>
      </c>
      <c r="JJ19" s="71">
        <v>0</v>
      </c>
      <c r="JK19" s="71">
        <v>0</v>
      </c>
      <c r="JL19" s="71">
        <v>0</v>
      </c>
      <c r="JM19" s="71">
        <v>0</v>
      </c>
      <c r="JN19" s="71">
        <v>0</v>
      </c>
      <c r="JO19" s="71">
        <v>0</v>
      </c>
      <c r="JP19" s="71">
        <v>0</v>
      </c>
      <c r="JQ19" s="71">
        <v>0</v>
      </c>
      <c r="JR19" s="71">
        <v>1</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1</v>
      </c>
      <c r="NI19" s="71">
        <v>0</v>
      </c>
      <c r="NJ19" s="71">
        <v>0</v>
      </c>
      <c r="NK19" s="71">
        <v>0</v>
      </c>
      <c r="NL19" s="71">
        <v>0</v>
      </c>
      <c r="NM19" s="71">
        <v>0</v>
      </c>
      <c r="NN19" s="71">
        <v>0</v>
      </c>
      <c r="NO19" s="71">
        <v>0</v>
      </c>
      <c r="NP19" s="71">
        <v>0</v>
      </c>
      <c r="NQ19" s="71">
        <v>0</v>
      </c>
      <c r="NR19" s="71">
        <v>0</v>
      </c>
      <c r="NS19" s="71">
        <v>1</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1985</v>
      </c>
      <c r="B20" s="70">
        <v>12</v>
      </c>
      <c r="C20" s="70">
        <v>12</v>
      </c>
      <c r="D20" s="70">
        <v>1</v>
      </c>
      <c r="E20" s="70">
        <v>2015</v>
      </c>
      <c r="F20" s="70" t="s">
        <v>182</v>
      </c>
      <c r="G20" s="1073" t="s">
        <v>1973</v>
      </c>
      <c r="H20" s="70" t="s">
        <v>1974</v>
      </c>
      <c r="I20" s="1066"/>
      <c r="J20" s="73">
        <v>0</v>
      </c>
      <c r="K20" s="73">
        <v>0</v>
      </c>
      <c r="L20" s="73">
        <v>0</v>
      </c>
      <c r="M20" s="73">
        <v>0</v>
      </c>
      <c r="N20" s="73">
        <v>0</v>
      </c>
      <c r="O20" s="73">
        <v>0</v>
      </c>
      <c r="P20" s="73">
        <v>0</v>
      </c>
      <c r="Q20" s="73">
        <v>0</v>
      </c>
      <c r="R20" s="73">
        <v>0</v>
      </c>
      <c r="S20" s="73">
        <v>0</v>
      </c>
      <c r="T20" s="73">
        <v>4.5250000000000004</v>
      </c>
      <c r="U20" s="73">
        <v>0</v>
      </c>
      <c r="V20" s="73">
        <v>0</v>
      </c>
      <c r="W20" s="73">
        <v>0</v>
      </c>
      <c r="X20" s="73">
        <v>0</v>
      </c>
      <c r="Y20" s="73">
        <v>0</v>
      </c>
      <c r="Z20" s="73">
        <v>0</v>
      </c>
      <c r="AA20" s="73">
        <v>0</v>
      </c>
      <c r="AB20" s="73">
        <v>0</v>
      </c>
      <c r="AC20" s="73">
        <v>0</v>
      </c>
      <c r="AD20" s="73">
        <v>0</v>
      </c>
      <c r="AE20" s="73">
        <v>124.67</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3.0430000000000001</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4.5250000000000004</v>
      </c>
      <c r="DV20" s="73">
        <v>0</v>
      </c>
      <c r="DW20" s="73">
        <v>0</v>
      </c>
      <c r="DX20" s="73">
        <v>0</v>
      </c>
      <c r="DY20" s="73">
        <v>0</v>
      </c>
      <c r="DZ20" s="73">
        <v>0</v>
      </c>
      <c r="EA20" s="73">
        <v>0</v>
      </c>
      <c r="EB20" s="73">
        <v>0</v>
      </c>
      <c r="EC20" s="73">
        <v>0</v>
      </c>
      <c r="ED20" s="73">
        <v>0</v>
      </c>
      <c r="EE20" s="73">
        <v>0</v>
      </c>
      <c r="EF20" s="73">
        <v>124.67</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3.0430000000000001</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129.19499999999999</v>
      </c>
      <c r="HL20" s="73">
        <v>0</v>
      </c>
      <c r="HM20" s="73">
        <v>0</v>
      </c>
      <c r="HN20" s="73">
        <v>0</v>
      </c>
      <c r="HO20" s="73">
        <v>0</v>
      </c>
      <c r="HP20" s="73">
        <v>0</v>
      </c>
      <c r="HQ20" s="73">
        <v>0</v>
      </c>
      <c r="HR20" s="73">
        <v>0</v>
      </c>
      <c r="HS20" s="73">
        <v>3.0430000000000001</v>
      </c>
      <c r="HT20" s="73">
        <v>0</v>
      </c>
      <c r="HU20" s="73">
        <v>0</v>
      </c>
      <c r="HV20" s="73">
        <v>0</v>
      </c>
      <c r="HW20" s="73">
        <v>0</v>
      </c>
      <c r="HX20" s="73">
        <v>0</v>
      </c>
      <c r="HY20" s="73">
        <v>0</v>
      </c>
      <c r="HZ20" s="73">
        <v>0</v>
      </c>
      <c r="IA20" s="73">
        <v>0</v>
      </c>
      <c r="IB20" s="73">
        <v>0</v>
      </c>
      <c r="IC20" s="73">
        <v>0</v>
      </c>
      <c r="ID20" s="73">
        <v>0</v>
      </c>
      <c r="IE20" s="73">
        <v>0</v>
      </c>
      <c r="IF20" s="73">
        <v>129.19499999999999</v>
      </c>
      <c r="IG20" s="73">
        <v>0</v>
      </c>
      <c r="IH20" s="73">
        <v>0</v>
      </c>
      <c r="II20" s="73">
        <v>0</v>
      </c>
      <c r="IJ20" s="73">
        <v>0</v>
      </c>
      <c r="IK20" s="73">
        <v>0</v>
      </c>
      <c r="IL20" s="73">
        <v>0</v>
      </c>
      <c r="IM20" s="73">
        <v>0</v>
      </c>
      <c r="IN20" s="73">
        <v>3.0430000000000001</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1</v>
      </c>
      <c r="JH20" s="71">
        <v>0</v>
      </c>
      <c r="JI20" s="71">
        <v>0</v>
      </c>
      <c r="JJ20" s="71">
        <v>0</v>
      </c>
      <c r="JK20" s="71">
        <v>0</v>
      </c>
      <c r="JL20" s="71">
        <v>0</v>
      </c>
      <c r="JM20" s="71">
        <v>0</v>
      </c>
      <c r="JN20" s="71">
        <v>0</v>
      </c>
      <c r="JO20" s="71">
        <v>0</v>
      </c>
      <c r="JP20" s="71">
        <v>0</v>
      </c>
      <c r="JQ20" s="71">
        <v>0</v>
      </c>
      <c r="JR20" s="71">
        <v>1</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1</v>
      </c>
      <c r="NI20" s="71">
        <v>0</v>
      </c>
      <c r="NJ20" s="71">
        <v>0</v>
      </c>
      <c r="NK20" s="71">
        <v>0</v>
      </c>
      <c r="NL20" s="71">
        <v>0</v>
      </c>
      <c r="NM20" s="71">
        <v>0</v>
      </c>
      <c r="NN20" s="71">
        <v>0</v>
      </c>
      <c r="NO20" s="71">
        <v>0</v>
      </c>
      <c r="NP20" s="71">
        <v>0</v>
      </c>
      <c r="NQ20" s="71">
        <v>0</v>
      </c>
      <c r="NR20" s="71">
        <v>0</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1986</v>
      </c>
      <c r="B21" s="70">
        <v>13</v>
      </c>
      <c r="C21" s="70">
        <v>13</v>
      </c>
      <c r="D21" s="70">
        <v>1</v>
      </c>
      <c r="E21" s="70">
        <v>2016</v>
      </c>
      <c r="F21" s="70" t="s">
        <v>155</v>
      </c>
      <c r="G21" s="1073" t="s">
        <v>1973</v>
      </c>
      <c r="H21" s="70" t="s">
        <v>1974</v>
      </c>
      <c r="I21" s="1066"/>
      <c r="J21" s="73">
        <v>0</v>
      </c>
      <c r="K21" s="73">
        <v>0</v>
      </c>
      <c r="L21" s="73">
        <v>0</v>
      </c>
      <c r="M21" s="73">
        <v>0</v>
      </c>
      <c r="N21" s="73">
        <v>0</v>
      </c>
      <c r="O21" s="73">
        <v>0</v>
      </c>
      <c r="P21" s="73">
        <v>0</v>
      </c>
      <c r="Q21" s="73">
        <v>0</v>
      </c>
      <c r="R21" s="73">
        <v>0</v>
      </c>
      <c r="S21" s="73">
        <v>0</v>
      </c>
      <c r="T21" s="73">
        <v>4.1230000000000002</v>
      </c>
      <c r="U21" s="73">
        <v>0</v>
      </c>
      <c r="V21" s="73">
        <v>0</v>
      </c>
      <c r="W21" s="73">
        <v>0</v>
      </c>
      <c r="X21" s="73">
        <v>0</v>
      </c>
      <c r="Y21" s="73">
        <v>0</v>
      </c>
      <c r="Z21" s="73">
        <v>0</v>
      </c>
      <c r="AA21" s="73">
        <v>0</v>
      </c>
      <c r="AB21" s="73">
        <v>0</v>
      </c>
      <c r="AC21" s="73">
        <v>0</v>
      </c>
      <c r="AD21" s="73">
        <v>0</v>
      </c>
      <c r="AE21" s="73">
        <v>114.399</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2.99</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4.1230000000000002</v>
      </c>
      <c r="DV21" s="73">
        <v>0</v>
      </c>
      <c r="DW21" s="73">
        <v>0</v>
      </c>
      <c r="DX21" s="73">
        <v>0</v>
      </c>
      <c r="DY21" s="73">
        <v>0</v>
      </c>
      <c r="DZ21" s="73">
        <v>0</v>
      </c>
      <c r="EA21" s="73">
        <v>0</v>
      </c>
      <c r="EB21" s="73">
        <v>0</v>
      </c>
      <c r="EC21" s="73">
        <v>0</v>
      </c>
      <c r="ED21" s="73">
        <v>0</v>
      </c>
      <c r="EE21" s="73">
        <v>0</v>
      </c>
      <c r="EF21" s="73">
        <v>114.399</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2.99</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118.52200000000001</v>
      </c>
      <c r="HL21" s="73">
        <v>0</v>
      </c>
      <c r="HM21" s="73">
        <v>0</v>
      </c>
      <c r="HN21" s="73">
        <v>0</v>
      </c>
      <c r="HO21" s="73">
        <v>0</v>
      </c>
      <c r="HP21" s="73">
        <v>0</v>
      </c>
      <c r="HQ21" s="73">
        <v>0</v>
      </c>
      <c r="HR21" s="73">
        <v>0</v>
      </c>
      <c r="HS21" s="73">
        <v>2.99</v>
      </c>
      <c r="HT21" s="73">
        <v>0</v>
      </c>
      <c r="HU21" s="73">
        <v>0</v>
      </c>
      <c r="HV21" s="73">
        <v>0</v>
      </c>
      <c r="HW21" s="73">
        <v>0</v>
      </c>
      <c r="HX21" s="73">
        <v>0</v>
      </c>
      <c r="HY21" s="73">
        <v>0</v>
      </c>
      <c r="HZ21" s="73">
        <v>0</v>
      </c>
      <c r="IA21" s="73">
        <v>0</v>
      </c>
      <c r="IB21" s="73">
        <v>0</v>
      </c>
      <c r="IC21" s="73">
        <v>0</v>
      </c>
      <c r="ID21" s="73">
        <v>0</v>
      </c>
      <c r="IE21" s="73">
        <v>0</v>
      </c>
      <c r="IF21" s="73">
        <v>118.52200000000001</v>
      </c>
      <c r="IG21" s="73">
        <v>0</v>
      </c>
      <c r="IH21" s="73">
        <v>0</v>
      </c>
      <c r="II21" s="73">
        <v>0</v>
      </c>
      <c r="IJ21" s="73">
        <v>0</v>
      </c>
      <c r="IK21" s="73">
        <v>0</v>
      </c>
      <c r="IL21" s="73">
        <v>0</v>
      </c>
      <c r="IM21" s="73">
        <v>0</v>
      </c>
      <c r="IN21" s="73">
        <v>2.99</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1</v>
      </c>
      <c r="JH21" s="71">
        <v>0</v>
      </c>
      <c r="JI21" s="71">
        <v>0</v>
      </c>
      <c r="JJ21" s="71">
        <v>0</v>
      </c>
      <c r="JK21" s="71">
        <v>0</v>
      </c>
      <c r="JL21" s="71">
        <v>0</v>
      </c>
      <c r="JM21" s="71">
        <v>0</v>
      </c>
      <c r="JN21" s="71">
        <v>0</v>
      </c>
      <c r="JO21" s="71">
        <v>0</v>
      </c>
      <c r="JP21" s="71">
        <v>0</v>
      </c>
      <c r="JQ21" s="71">
        <v>0</v>
      </c>
      <c r="JR21" s="71">
        <v>1</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1</v>
      </c>
      <c r="NI21" s="71">
        <v>0</v>
      </c>
      <c r="NJ21" s="71">
        <v>0</v>
      </c>
      <c r="NK21" s="71">
        <v>0</v>
      </c>
      <c r="NL21" s="71">
        <v>0</v>
      </c>
      <c r="NM21" s="71">
        <v>0</v>
      </c>
      <c r="NN21" s="71">
        <v>0</v>
      </c>
      <c r="NO21" s="71">
        <v>0</v>
      </c>
      <c r="NP21" s="71">
        <v>0</v>
      </c>
      <c r="NQ21" s="71">
        <v>0</v>
      </c>
      <c r="NR21" s="71">
        <v>0</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1987</v>
      </c>
      <c r="B22" s="70">
        <v>14</v>
      </c>
      <c r="C22" s="70">
        <v>14</v>
      </c>
      <c r="D22" s="70">
        <v>1</v>
      </c>
      <c r="E22" s="70">
        <v>2017</v>
      </c>
      <c r="F22" s="70" t="s">
        <v>156</v>
      </c>
      <c r="G22" s="1073" t="s">
        <v>1973</v>
      </c>
      <c r="H22" s="70" t="s">
        <v>1974</v>
      </c>
      <c r="I22" s="1066"/>
      <c r="J22" s="73">
        <v>0</v>
      </c>
      <c r="K22" s="73">
        <v>0</v>
      </c>
      <c r="L22" s="73">
        <v>0</v>
      </c>
      <c r="M22" s="73">
        <v>0</v>
      </c>
      <c r="N22" s="73">
        <v>0</v>
      </c>
      <c r="O22" s="73">
        <v>0</v>
      </c>
      <c r="P22" s="73">
        <v>0</v>
      </c>
      <c r="Q22" s="73">
        <v>0</v>
      </c>
      <c r="R22" s="73">
        <v>0</v>
      </c>
      <c r="S22" s="73">
        <v>0</v>
      </c>
      <c r="T22" s="73">
        <v>3.9809999999999999</v>
      </c>
      <c r="U22" s="73">
        <v>0</v>
      </c>
      <c r="V22" s="73">
        <v>0</v>
      </c>
      <c r="W22" s="73">
        <v>0</v>
      </c>
      <c r="X22" s="73">
        <v>0</v>
      </c>
      <c r="Y22" s="73">
        <v>0</v>
      </c>
      <c r="Z22" s="73">
        <v>0</v>
      </c>
      <c r="AA22" s="73">
        <v>0</v>
      </c>
      <c r="AB22" s="73">
        <v>0</v>
      </c>
      <c r="AC22" s="73">
        <v>0</v>
      </c>
      <c r="AD22" s="73">
        <v>0</v>
      </c>
      <c r="AE22" s="73">
        <v>136.541</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2.964</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3.9809999999999999</v>
      </c>
      <c r="DV22" s="73">
        <v>0</v>
      </c>
      <c r="DW22" s="73">
        <v>0</v>
      </c>
      <c r="DX22" s="73">
        <v>0</v>
      </c>
      <c r="DY22" s="73">
        <v>0</v>
      </c>
      <c r="DZ22" s="73">
        <v>0</v>
      </c>
      <c r="EA22" s="73">
        <v>0</v>
      </c>
      <c r="EB22" s="73">
        <v>0</v>
      </c>
      <c r="EC22" s="73">
        <v>0</v>
      </c>
      <c r="ED22" s="73">
        <v>0</v>
      </c>
      <c r="EE22" s="73">
        <v>0</v>
      </c>
      <c r="EF22" s="73">
        <v>136.541</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2.964</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140.52199999999999</v>
      </c>
      <c r="HL22" s="73">
        <v>0</v>
      </c>
      <c r="HM22" s="73">
        <v>0</v>
      </c>
      <c r="HN22" s="73">
        <v>0</v>
      </c>
      <c r="HO22" s="73">
        <v>0</v>
      </c>
      <c r="HP22" s="73">
        <v>0</v>
      </c>
      <c r="HQ22" s="73">
        <v>0</v>
      </c>
      <c r="HR22" s="73">
        <v>0</v>
      </c>
      <c r="HS22" s="73">
        <v>2.964</v>
      </c>
      <c r="HT22" s="73">
        <v>0</v>
      </c>
      <c r="HU22" s="73">
        <v>0</v>
      </c>
      <c r="HV22" s="73">
        <v>0</v>
      </c>
      <c r="HW22" s="73">
        <v>0</v>
      </c>
      <c r="HX22" s="73">
        <v>0</v>
      </c>
      <c r="HY22" s="73">
        <v>0</v>
      </c>
      <c r="HZ22" s="73">
        <v>0</v>
      </c>
      <c r="IA22" s="73">
        <v>0</v>
      </c>
      <c r="IB22" s="73">
        <v>0</v>
      </c>
      <c r="IC22" s="73">
        <v>0</v>
      </c>
      <c r="ID22" s="73">
        <v>0</v>
      </c>
      <c r="IE22" s="73">
        <v>0</v>
      </c>
      <c r="IF22" s="73">
        <v>140.52199999999999</v>
      </c>
      <c r="IG22" s="73">
        <v>0</v>
      </c>
      <c r="IH22" s="73">
        <v>0</v>
      </c>
      <c r="II22" s="73">
        <v>0</v>
      </c>
      <c r="IJ22" s="73">
        <v>0</v>
      </c>
      <c r="IK22" s="73">
        <v>0</v>
      </c>
      <c r="IL22" s="73">
        <v>0</v>
      </c>
      <c r="IM22" s="73">
        <v>0</v>
      </c>
      <c r="IN22" s="73">
        <v>2.964</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1</v>
      </c>
      <c r="JH22" s="71">
        <v>0</v>
      </c>
      <c r="JI22" s="71">
        <v>0</v>
      </c>
      <c r="JJ22" s="71">
        <v>0</v>
      </c>
      <c r="JK22" s="71">
        <v>0</v>
      </c>
      <c r="JL22" s="71">
        <v>0</v>
      </c>
      <c r="JM22" s="71">
        <v>0</v>
      </c>
      <c r="JN22" s="71">
        <v>0</v>
      </c>
      <c r="JO22" s="71">
        <v>0</v>
      </c>
      <c r="JP22" s="71">
        <v>0</v>
      </c>
      <c r="JQ22" s="71">
        <v>0</v>
      </c>
      <c r="JR22" s="71">
        <v>1</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1</v>
      </c>
      <c r="NI22" s="71">
        <v>0</v>
      </c>
      <c r="NJ22" s="71">
        <v>0</v>
      </c>
      <c r="NK22" s="71">
        <v>0</v>
      </c>
      <c r="NL22" s="71">
        <v>0</v>
      </c>
      <c r="NM22" s="71">
        <v>0</v>
      </c>
      <c r="NN22" s="71">
        <v>0</v>
      </c>
      <c r="NO22" s="71">
        <v>0</v>
      </c>
      <c r="NP22" s="71">
        <v>0</v>
      </c>
      <c r="NQ22" s="71">
        <v>0</v>
      </c>
      <c r="NR22" s="71">
        <v>0</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1988</v>
      </c>
      <c r="B23" s="70">
        <v>15</v>
      </c>
      <c r="C23" s="70">
        <v>15</v>
      </c>
      <c r="D23" s="70">
        <v>1</v>
      </c>
      <c r="E23" s="70">
        <v>2018</v>
      </c>
      <c r="F23" s="70" t="s">
        <v>183</v>
      </c>
      <c r="G23" s="1073" t="s">
        <v>1973</v>
      </c>
      <c r="H23" s="70" t="s">
        <v>1974</v>
      </c>
      <c r="I23" s="1066"/>
      <c r="J23" s="73">
        <v>0</v>
      </c>
      <c r="K23" s="73">
        <v>0</v>
      </c>
      <c r="L23" s="73">
        <v>0</v>
      </c>
      <c r="M23" s="73">
        <v>0</v>
      </c>
      <c r="N23" s="73">
        <v>0</v>
      </c>
      <c r="O23" s="73">
        <v>0</v>
      </c>
      <c r="P23" s="73">
        <v>0</v>
      </c>
      <c r="Q23" s="73">
        <v>0</v>
      </c>
      <c r="R23" s="73">
        <v>0</v>
      </c>
      <c r="S23" s="73">
        <v>0</v>
      </c>
      <c r="T23" s="73">
        <v>4.0389999999999997</v>
      </c>
      <c r="U23" s="73">
        <v>0</v>
      </c>
      <c r="V23" s="73">
        <v>0</v>
      </c>
      <c r="W23" s="73">
        <v>0</v>
      </c>
      <c r="X23" s="73">
        <v>0</v>
      </c>
      <c r="Y23" s="73">
        <v>0</v>
      </c>
      <c r="Z23" s="73">
        <v>0</v>
      </c>
      <c r="AA23" s="73">
        <v>0</v>
      </c>
      <c r="AB23" s="73">
        <v>0</v>
      </c>
      <c r="AC23" s="73">
        <v>0</v>
      </c>
      <c r="AD23" s="73">
        <v>0</v>
      </c>
      <c r="AE23" s="73">
        <v>114.92400000000001</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4.0389999999999997</v>
      </c>
      <c r="DV23" s="73">
        <v>0</v>
      </c>
      <c r="DW23" s="73">
        <v>0</v>
      </c>
      <c r="DX23" s="73">
        <v>0</v>
      </c>
      <c r="DY23" s="73">
        <v>0</v>
      </c>
      <c r="DZ23" s="73">
        <v>0</v>
      </c>
      <c r="EA23" s="73">
        <v>0</v>
      </c>
      <c r="EB23" s="73">
        <v>0</v>
      </c>
      <c r="EC23" s="73">
        <v>0</v>
      </c>
      <c r="ED23" s="73">
        <v>0</v>
      </c>
      <c r="EE23" s="73">
        <v>0</v>
      </c>
      <c r="EF23" s="73">
        <v>114.92400000000001</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118.96299999999999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118.96299999999999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1</v>
      </c>
      <c r="JH23" s="71">
        <v>0</v>
      </c>
      <c r="JI23" s="71">
        <v>0</v>
      </c>
      <c r="JJ23" s="71">
        <v>0</v>
      </c>
      <c r="JK23" s="71">
        <v>0</v>
      </c>
      <c r="JL23" s="71">
        <v>0</v>
      </c>
      <c r="JM23" s="71">
        <v>0</v>
      </c>
      <c r="JN23" s="71">
        <v>0</v>
      </c>
      <c r="JO23" s="71">
        <v>0</v>
      </c>
      <c r="JP23" s="71">
        <v>0</v>
      </c>
      <c r="JQ23" s="71">
        <v>0</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1</v>
      </c>
      <c r="NI23" s="71">
        <v>0</v>
      </c>
      <c r="NJ23" s="71">
        <v>0</v>
      </c>
      <c r="NK23" s="71">
        <v>0</v>
      </c>
      <c r="NL23" s="71">
        <v>0</v>
      </c>
      <c r="NM23" s="71">
        <v>0</v>
      </c>
      <c r="NN23" s="71">
        <v>0</v>
      </c>
      <c r="NO23" s="71">
        <v>0</v>
      </c>
      <c r="NP23" s="71">
        <v>0</v>
      </c>
      <c r="NQ23" s="71">
        <v>0</v>
      </c>
      <c r="NR23" s="71">
        <v>0</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1989</v>
      </c>
      <c r="B24" s="70">
        <v>16</v>
      </c>
      <c r="C24" s="70">
        <v>16</v>
      </c>
      <c r="D24" s="70">
        <v>1</v>
      </c>
      <c r="E24" s="70">
        <v>2019</v>
      </c>
      <c r="F24" s="70" t="s">
        <v>158</v>
      </c>
      <c r="G24" s="1073" t="s">
        <v>1973</v>
      </c>
      <c r="H24" s="70" t="s">
        <v>1974</v>
      </c>
      <c r="I24" s="1066"/>
      <c r="J24" s="73">
        <v>0</v>
      </c>
      <c r="K24" s="73">
        <v>0</v>
      </c>
      <c r="L24" s="73">
        <v>0</v>
      </c>
      <c r="M24" s="73">
        <v>0</v>
      </c>
      <c r="N24" s="73">
        <v>0</v>
      </c>
      <c r="O24" s="73">
        <v>0</v>
      </c>
      <c r="P24" s="73">
        <v>0</v>
      </c>
      <c r="Q24" s="73">
        <v>0</v>
      </c>
      <c r="R24" s="73">
        <v>0</v>
      </c>
      <c r="S24" s="73">
        <v>0</v>
      </c>
      <c r="T24" s="73">
        <v>4.2539999999999996</v>
      </c>
      <c r="U24" s="73">
        <v>0</v>
      </c>
      <c r="V24" s="73">
        <v>0</v>
      </c>
      <c r="W24" s="73">
        <v>0</v>
      </c>
      <c r="X24" s="73">
        <v>0</v>
      </c>
      <c r="Y24" s="73">
        <v>0</v>
      </c>
      <c r="Z24" s="73">
        <v>0</v>
      </c>
      <c r="AA24" s="73">
        <v>0</v>
      </c>
      <c r="AB24" s="73">
        <v>0</v>
      </c>
      <c r="AC24" s="73">
        <v>0</v>
      </c>
      <c r="AD24" s="73">
        <v>0</v>
      </c>
      <c r="AE24" s="73">
        <v>85.394999999999996</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4.2539999999999996</v>
      </c>
      <c r="DV24" s="73">
        <v>0</v>
      </c>
      <c r="DW24" s="73">
        <v>0</v>
      </c>
      <c r="DX24" s="73">
        <v>0</v>
      </c>
      <c r="DY24" s="73">
        <v>0</v>
      </c>
      <c r="DZ24" s="73">
        <v>0</v>
      </c>
      <c r="EA24" s="73">
        <v>0</v>
      </c>
      <c r="EB24" s="73">
        <v>0</v>
      </c>
      <c r="EC24" s="73">
        <v>0</v>
      </c>
      <c r="ED24" s="73">
        <v>0</v>
      </c>
      <c r="EE24" s="73">
        <v>0</v>
      </c>
      <c r="EF24" s="73">
        <v>85.394999999999996</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89.649000000000001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89.649000000000001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1</v>
      </c>
      <c r="JH24" s="71">
        <v>0</v>
      </c>
      <c r="JI24" s="71">
        <v>0</v>
      </c>
      <c r="JJ24" s="71">
        <v>0</v>
      </c>
      <c r="JK24" s="71">
        <v>0</v>
      </c>
      <c r="JL24" s="71">
        <v>0</v>
      </c>
      <c r="JM24" s="71">
        <v>0</v>
      </c>
      <c r="JN24" s="71">
        <v>0</v>
      </c>
      <c r="JO24" s="71">
        <v>0</v>
      </c>
      <c r="JP24" s="71">
        <v>0</v>
      </c>
      <c r="JQ24" s="71">
        <v>0</v>
      </c>
      <c r="JR24" s="71">
        <v>1</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1</v>
      </c>
      <c r="NI24" s="71">
        <v>0</v>
      </c>
      <c r="NJ24" s="71">
        <v>0</v>
      </c>
      <c r="NK24" s="71">
        <v>0</v>
      </c>
      <c r="NL24" s="71">
        <v>0</v>
      </c>
      <c r="NM24" s="71">
        <v>0</v>
      </c>
      <c r="NN24" s="71">
        <v>0</v>
      </c>
      <c r="NO24" s="71">
        <v>0</v>
      </c>
      <c r="NP24" s="71">
        <v>0</v>
      </c>
      <c r="NQ24" s="71">
        <v>0</v>
      </c>
      <c r="NR24" s="71">
        <v>0</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1990</v>
      </c>
      <c r="B25" s="70">
        <v>17</v>
      </c>
      <c r="C25" s="70">
        <v>17</v>
      </c>
      <c r="D25" s="70">
        <v>1</v>
      </c>
      <c r="E25" s="70">
        <v>2020</v>
      </c>
      <c r="F25" s="70" t="s">
        <v>159</v>
      </c>
      <c r="G25" s="1073" t="s">
        <v>1973</v>
      </c>
      <c r="H25" s="70" t="s">
        <v>1974</v>
      </c>
      <c r="I25" s="1066"/>
      <c r="J25" s="73">
        <v>0</v>
      </c>
      <c r="K25" s="73">
        <v>0</v>
      </c>
      <c r="L25" s="73">
        <v>0</v>
      </c>
      <c r="M25" s="73">
        <v>0</v>
      </c>
      <c r="N25" s="73">
        <v>0</v>
      </c>
      <c r="O25" s="73">
        <v>0</v>
      </c>
      <c r="P25" s="73">
        <v>0</v>
      </c>
      <c r="Q25" s="73">
        <v>0</v>
      </c>
      <c r="R25" s="73">
        <v>0</v>
      </c>
      <c r="S25" s="73">
        <v>0</v>
      </c>
      <c r="T25" s="73">
        <v>3.645</v>
      </c>
      <c r="U25" s="73">
        <v>0</v>
      </c>
      <c r="V25" s="73">
        <v>0</v>
      </c>
      <c r="W25" s="73">
        <v>0</v>
      </c>
      <c r="X25" s="73">
        <v>0</v>
      </c>
      <c r="Y25" s="73">
        <v>0</v>
      </c>
      <c r="Z25" s="73">
        <v>0</v>
      </c>
      <c r="AA25" s="73">
        <v>0</v>
      </c>
      <c r="AB25" s="73">
        <v>0</v>
      </c>
      <c r="AC25" s="73">
        <v>0</v>
      </c>
      <c r="AD25" s="73">
        <v>0</v>
      </c>
      <c r="AE25" s="73">
        <v>54.673000000000002</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3.645</v>
      </c>
      <c r="DV25" s="73">
        <v>0</v>
      </c>
      <c r="DW25" s="73">
        <v>0</v>
      </c>
      <c r="DX25" s="73">
        <v>0</v>
      </c>
      <c r="DY25" s="73">
        <v>0</v>
      </c>
      <c r="DZ25" s="73">
        <v>0</v>
      </c>
      <c r="EA25" s="73">
        <v>0</v>
      </c>
      <c r="EB25" s="73">
        <v>0</v>
      </c>
      <c r="EC25" s="73">
        <v>0</v>
      </c>
      <c r="ED25" s="73">
        <v>0</v>
      </c>
      <c r="EE25" s="73">
        <v>0</v>
      </c>
      <c r="EF25" s="73">
        <v>54.673000000000002</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58.317999999999998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58.317999999999998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1</v>
      </c>
      <c r="JH25" s="71">
        <v>0</v>
      </c>
      <c r="JI25" s="71">
        <v>0</v>
      </c>
      <c r="JJ25" s="71">
        <v>0</v>
      </c>
      <c r="JK25" s="71">
        <v>0</v>
      </c>
      <c r="JL25" s="71">
        <v>0</v>
      </c>
      <c r="JM25" s="71">
        <v>0</v>
      </c>
      <c r="JN25" s="71">
        <v>0</v>
      </c>
      <c r="JO25" s="71">
        <v>0</v>
      </c>
      <c r="JP25" s="71">
        <v>0</v>
      </c>
      <c r="JQ25" s="71">
        <v>0</v>
      </c>
      <c r="JR25" s="71">
        <v>1</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1</v>
      </c>
      <c r="NI25" s="71">
        <v>0</v>
      </c>
      <c r="NJ25" s="71">
        <v>0</v>
      </c>
      <c r="NK25" s="71">
        <v>0</v>
      </c>
      <c r="NL25" s="71">
        <v>0</v>
      </c>
      <c r="NM25" s="71">
        <v>0</v>
      </c>
      <c r="NN25" s="71">
        <v>0</v>
      </c>
      <c r="NO25" s="71">
        <v>0</v>
      </c>
      <c r="NP25" s="71">
        <v>0</v>
      </c>
      <c r="NQ25" s="71">
        <v>0</v>
      </c>
      <c r="NR25" s="71">
        <v>0</v>
      </c>
      <c r="NS25" s="71">
        <v>1</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1991</v>
      </c>
      <c r="B26" s="70">
        <v>18</v>
      </c>
      <c r="C26" s="70">
        <v>18</v>
      </c>
      <c r="D26" s="70">
        <v>1</v>
      </c>
      <c r="E26" s="70">
        <v>2021</v>
      </c>
      <c r="F26" s="70" t="s">
        <v>160</v>
      </c>
      <c r="G26" s="1073" t="s">
        <v>1973</v>
      </c>
      <c r="H26" s="70" t="s">
        <v>1974</v>
      </c>
      <c r="I26" s="1066"/>
      <c r="J26" s="73">
        <v>0</v>
      </c>
      <c r="K26" s="73">
        <v>0</v>
      </c>
      <c r="L26" s="73">
        <v>0</v>
      </c>
      <c r="M26" s="73">
        <v>0</v>
      </c>
      <c r="N26" s="73">
        <v>0</v>
      </c>
      <c r="O26" s="73">
        <v>0</v>
      </c>
      <c r="P26" s="73">
        <v>0</v>
      </c>
      <c r="Q26" s="73">
        <v>0</v>
      </c>
      <c r="R26" s="73">
        <v>0</v>
      </c>
      <c r="S26" s="73">
        <v>0</v>
      </c>
      <c r="T26" s="73">
        <v>3.8730000000000002</v>
      </c>
      <c r="U26" s="73">
        <v>0</v>
      </c>
      <c r="V26" s="73">
        <v>0</v>
      </c>
      <c r="W26" s="73">
        <v>0</v>
      </c>
      <c r="X26" s="73">
        <v>0</v>
      </c>
      <c r="Y26" s="73">
        <v>0</v>
      </c>
      <c r="Z26" s="73">
        <v>0</v>
      </c>
      <c r="AA26" s="73">
        <v>0</v>
      </c>
      <c r="AB26" s="73">
        <v>0</v>
      </c>
      <c r="AC26" s="73">
        <v>0</v>
      </c>
      <c r="AD26" s="73">
        <v>0</v>
      </c>
      <c r="AE26" s="73">
        <v>62.59</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3.8730000000000002</v>
      </c>
      <c r="DV26" s="73">
        <v>0</v>
      </c>
      <c r="DW26" s="73">
        <v>0</v>
      </c>
      <c r="DX26" s="73">
        <v>0</v>
      </c>
      <c r="DY26" s="73">
        <v>0</v>
      </c>
      <c r="DZ26" s="73">
        <v>0</v>
      </c>
      <c r="EA26" s="73">
        <v>0</v>
      </c>
      <c r="EB26" s="73">
        <v>0</v>
      </c>
      <c r="EC26" s="73">
        <v>0</v>
      </c>
      <c r="ED26" s="73">
        <v>0</v>
      </c>
      <c r="EE26" s="73">
        <v>0</v>
      </c>
      <c r="EF26" s="73">
        <v>62.59</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66.462999999999994</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66.462999999999994</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1</v>
      </c>
      <c r="JH26" s="71">
        <v>0</v>
      </c>
      <c r="JI26" s="71">
        <v>0</v>
      </c>
      <c r="JJ26" s="71">
        <v>0</v>
      </c>
      <c r="JK26" s="71">
        <v>0</v>
      </c>
      <c r="JL26" s="71">
        <v>0</v>
      </c>
      <c r="JM26" s="71">
        <v>0</v>
      </c>
      <c r="JN26" s="71">
        <v>0</v>
      </c>
      <c r="JO26" s="71">
        <v>0</v>
      </c>
      <c r="JP26" s="71">
        <v>0</v>
      </c>
      <c r="JQ26" s="71">
        <v>0</v>
      </c>
      <c r="JR26" s="71">
        <v>1</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1</v>
      </c>
      <c r="NI26" s="71">
        <v>0</v>
      </c>
      <c r="NJ26" s="71">
        <v>0</v>
      </c>
      <c r="NK26" s="71">
        <v>0</v>
      </c>
      <c r="NL26" s="71">
        <v>0</v>
      </c>
      <c r="NM26" s="71">
        <v>0</v>
      </c>
      <c r="NN26" s="71">
        <v>0</v>
      </c>
      <c r="NO26" s="71">
        <v>0</v>
      </c>
      <c r="NP26" s="71">
        <v>0</v>
      </c>
      <c r="NQ26" s="71">
        <v>0</v>
      </c>
      <c r="NR26" s="71">
        <v>0</v>
      </c>
      <c r="NS26" s="71">
        <v>1</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1992</v>
      </c>
      <c r="B27" s="70">
        <v>19</v>
      </c>
      <c r="C27" s="70">
        <v>19</v>
      </c>
      <c r="D27" s="70">
        <v>1</v>
      </c>
      <c r="E27" s="70">
        <v>2022</v>
      </c>
      <c r="F27" s="70" t="s">
        <v>161</v>
      </c>
      <c r="G27" s="1073" t="s">
        <v>1973</v>
      </c>
      <c r="H27" s="70" t="s">
        <v>1974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1993</v>
      </c>
      <c r="B28" s="70">
        <v>20</v>
      </c>
      <c r="C28" s="70">
        <v>20</v>
      </c>
      <c r="D28" s="70">
        <v>1</v>
      </c>
      <c r="E28" s="70">
        <v>2023</v>
      </c>
      <c r="F28" s="70" t="s">
        <v>1539</v>
      </c>
      <c r="G28" s="1073" t="s">
        <v>1973</v>
      </c>
      <c r="H28" s="70" t="s">
        <v>1974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1994</v>
      </c>
      <c r="B29" s="70">
        <v>21</v>
      </c>
      <c r="C29" s="70">
        <v>21</v>
      </c>
      <c r="D29" s="70">
        <v>1</v>
      </c>
      <c r="E29" s="70">
        <v>2024</v>
      </c>
      <c r="F29" s="70" t="s">
        <v>1554</v>
      </c>
      <c r="G29" s="1073" t="s">
        <v>1973</v>
      </c>
      <c r="H29" s="70" t="s">
        <v>1974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1560</v>
      </c>
      <c r="G30" s="1073" t="s">
        <v>1973</v>
      </c>
      <c r="H30" s="70" t="s">
        <v>1974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1561</v>
      </c>
      <c r="G31" s="1073" t="s">
        <v>1973</v>
      </c>
      <c r="H31" s="70" t="s">
        <v>1974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1562</v>
      </c>
      <c r="G32" s="1073" t="s">
        <v>1973</v>
      </c>
      <c r="H32" s="70" t="s">
        <v>1974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1563</v>
      </c>
      <c r="G33" s="1073" t="s">
        <v>1973</v>
      </c>
      <c r="H33" s="70" t="s">
        <v>1974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1564</v>
      </c>
      <c r="G34" s="1073" t="s">
        <v>1973</v>
      </c>
      <c r="H34" s="70" t="s">
        <v>1974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1565</v>
      </c>
      <c r="G35" s="1073" t="s">
        <v>1973</v>
      </c>
      <c r="H35" s="70" t="s">
        <v>1974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1652</v>
      </c>
      <c r="H10" s="70" t="s">
        <v>1653</v>
      </c>
      <c r="I10" s="1066"/>
      <c r="J10" s="73">
        <v>254147</v>
      </c>
      <c r="K10" s="71">
        <v>302625623</v>
      </c>
      <c r="L10" s="71">
        <v>527772</v>
      </c>
      <c r="M10" s="71">
        <v>629029272</v>
      </c>
      <c r="N10" s="71">
        <v>330800</v>
      </c>
      <c r="O10" s="71">
        <v>841344988</v>
      </c>
      <c r="P10" s="71">
        <v>582</v>
      </c>
      <c r="Q10" s="71">
        <v>3464118</v>
      </c>
      <c r="R10" s="71">
        <v>0</v>
      </c>
      <c r="S10" s="71">
        <v>0</v>
      </c>
      <c r="T10" s="71">
        <v>0</v>
      </c>
      <c r="U10" s="71">
        <v>0</v>
      </c>
      <c r="V10" s="71">
        <v>0</v>
      </c>
      <c r="W10" s="71">
        <v>0</v>
      </c>
      <c r="X10" s="71">
        <v>0</v>
      </c>
      <c r="Y10" s="71">
        <v>0</v>
      </c>
      <c r="Z10" s="71">
        <v>1776464001.0000002</v>
      </c>
      <c r="AA10" s="71">
        <v>452059411</v>
      </c>
      <c r="AB10" s="71">
        <v>2311075917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1695</v>
      </c>
      <c r="B11" s="70">
        <v>3</v>
      </c>
      <c r="C11" s="70">
        <v>18</v>
      </c>
      <c r="D11" s="70">
        <v>3</v>
      </c>
      <c r="E11" s="70">
        <v>2024</v>
      </c>
      <c r="F11" s="70" t="s">
        <v>1554</v>
      </c>
      <c r="G11" s="1073" t="s">
        <v>1692</v>
      </c>
      <c r="H11" s="70" t="s">
        <v>1693</v>
      </c>
      <c r="I11" s="1066"/>
      <c r="J11" s="73">
        <v>35473</v>
      </c>
      <c r="K11" s="71">
        <v>47423497.000000007</v>
      </c>
      <c r="L11" s="71">
        <v>28506</v>
      </c>
      <c r="M11" s="71">
        <v>38019563.999999993</v>
      </c>
      <c r="N11" s="71">
        <v>31200</v>
      </c>
      <c r="O11" s="71">
        <v>64973659</v>
      </c>
      <c r="P11" s="71">
        <v>127</v>
      </c>
      <c r="Q11" s="71">
        <v>720525</v>
      </c>
      <c r="R11" s="71">
        <v>0</v>
      </c>
      <c r="S11" s="71">
        <v>0</v>
      </c>
      <c r="T11" s="71">
        <v>0</v>
      </c>
      <c r="U11" s="71">
        <v>0</v>
      </c>
      <c r="V11" s="71">
        <v>0</v>
      </c>
      <c r="W11" s="71">
        <v>0</v>
      </c>
      <c r="X11" s="71">
        <v>0</v>
      </c>
      <c r="Y11" s="71">
        <v>0</v>
      </c>
      <c r="Z11" s="71">
        <v>151137245</v>
      </c>
      <c r="AA11" s="71">
        <v>84489153</v>
      </c>
      <c r="AB11" s="71">
        <v>584678155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1691</v>
      </c>
      <c r="B12" s="70">
        <v>4</v>
      </c>
      <c r="C12" s="70">
        <v>18</v>
      </c>
      <c r="D12" s="70">
        <v>4</v>
      </c>
      <c r="E12" s="70">
        <v>2024</v>
      </c>
      <c r="F12" s="70" t="s">
        <v>1554</v>
      </c>
      <c r="G12" s="1073" t="s">
        <v>1688</v>
      </c>
      <c r="H12" s="70" t="s">
        <v>1689</v>
      </c>
      <c r="I12" s="1066"/>
      <c r="J12" s="73">
        <v>20406</v>
      </c>
      <c r="K12" s="71">
        <v>24168777</v>
      </c>
      <c r="L12" s="71">
        <v>53463</v>
      </c>
      <c r="M12" s="71">
        <v>63482351</v>
      </c>
      <c r="N12" s="71">
        <v>84800</v>
      </c>
      <c r="O12" s="71">
        <v>238542676</v>
      </c>
      <c r="P12" s="71">
        <v>0</v>
      </c>
      <c r="Q12" s="71">
        <v>0</v>
      </c>
      <c r="R12" s="71">
        <v>0</v>
      </c>
      <c r="S12" s="71">
        <v>0</v>
      </c>
      <c r="T12" s="71">
        <v>0</v>
      </c>
      <c r="U12" s="71">
        <v>0</v>
      </c>
      <c r="V12" s="71">
        <v>0</v>
      </c>
      <c r="W12" s="71">
        <v>0</v>
      </c>
      <c r="X12" s="71">
        <v>0</v>
      </c>
      <c r="Y12" s="71">
        <v>0</v>
      </c>
      <c r="Z12" s="71">
        <v>326193804</v>
      </c>
      <c r="AA12" s="71">
        <v>15064305</v>
      </c>
      <c r="AB12" s="71">
        <v>130277095.99999999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1651</v>
      </c>
      <c r="B13" s="70">
        <v>5</v>
      </c>
      <c r="C13" s="70">
        <v>18</v>
      </c>
      <c r="D13" s="70">
        <v>5</v>
      </c>
      <c r="E13" s="70">
        <v>2024</v>
      </c>
      <c r="F13" s="70" t="s">
        <v>1554</v>
      </c>
      <c r="G13" s="1073" t="s">
        <v>1648</v>
      </c>
      <c r="H13" s="70" t="s">
        <v>1649</v>
      </c>
      <c r="I13" s="1066"/>
      <c r="J13" s="73">
        <v>431720</v>
      </c>
      <c r="K13" s="71">
        <v>561007246</v>
      </c>
      <c r="L13" s="71">
        <v>49347</v>
      </c>
      <c r="M13" s="71">
        <v>63912675</v>
      </c>
      <c r="N13" s="71">
        <v>32500</v>
      </c>
      <c r="O13" s="71">
        <v>61026100</v>
      </c>
      <c r="P13" s="71">
        <v>0</v>
      </c>
      <c r="Q13" s="71">
        <v>0</v>
      </c>
      <c r="R13" s="71">
        <v>0</v>
      </c>
      <c r="S13" s="71">
        <v>0</v>
      </c>
      <c r="T13" s="71">
        <v>0</v>
      </c>
      <c r="U13" s="71">
        <v>0</v>
      </c>
      <c r="V13" s="71">
        <v>0</v>
      </c>
      <c r="W13" s="71">
        <v>0</v>
      </c>
      <c r="X13" s="71">
        <v>0</v>
      </c>
      <c r="Y13" s="71">
        <v>0</v>
      </c>
      <c r="Z13" s="71">
        <v>685946021.00000012</v>
      </c>
      <c r="AA13" s="71">
        <v>1136538205</v>
      </c>
      <c r="AB13" s="71">
        <v>6401331010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2366</v>
      </c>
      <c r="B14" s="70">
        <v>6</v>
      </c>
      <c r="C14" s="70">
        <v>18</v>
      </c>
      <c r="D14" s="70">
        <v>6</v>
      </c>
      <c r="E14" s="70">
        <v>2024</v>
      </c>
      <c r="F14" s="70" t="s">
        <v>1554</v>
      </c>
      <c r="G14" s="1073" t="s">
        <v>2363</v>
      </c>
      <c r="H14" s="70" t="s">
        <v>2364</v>
      </c>
      <c r="I14" s="1066"/>
      <c r="J14" s="73">
        <v>57509</v>
      </c>
      <c r="K14" s="71">
        <v>75428377</v>
      </c>
      <c r="L14" s="71">
        <v>90833</v>
      </c>
      <c r="M14" s="71">
        <v>118936088</v>
      </c>
      <c r="N14" s="71">
        <v>77500</v>
      </c>
      <c r="O14" s="71">
        <v>173520422</v>
      </c>
      <c r="P14" s="71">
        <v>0</v>
      </c>
      <c r="Q14" s="71">
        <v>0</v>
      </c>
      <c r="R14" s="71">
        <v>0</v>
      </c>
      <c r="S14" s="71">
        <v>0</v>
      </c>
      <c r="T14" s="71">
        <v>0</v>
      </c>
      <c r="U14" s="71">
        <v>0</v>
      </c>
      <c r="V14" s="71">
        <v>0</v>
      </c>
      <c r="W14" s="71">
        <v>0</v>
      </c>
      <c r="X14" s="71">
        <v>0</v>
      </c>
      <c r="Y14" s="71">
        <v>0</v>
      </c>
      <c r="Z14" s="71">
        <v>367884887</v>
      </c>
      <c r="AA14" s="71">
        <v>142943916</v>
      </c>
      <c r="AB14" s="71">
        <v>578883619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1815</v>
      </c>
      <c r="B15" s="70">
        <v>7</v>
      </c>
      <c r="C15" s="70">
        <v>18</v>
      </c>
      <c r="D15" s="70">
        <v>7</v>
      </c>
      <c r="E15" s="70">
        <v>2024</v>
      </c>
      <c r="F15" s="70" t="s">
        <v>1554</v>
      </c>
      <c r="G15" s="1073" t="s">
        <v>1794</v>
      </c>
      <c r="H15" s="70" t="s">
        <v>1795</v>
      </c>
      <c r="I15" s="1066"/>
      <c r="J15" s="73">
        <v>45438</v>
      </c>
      <c r="K15" s="71">
        <v>59604067</v>
      </c>
      <c r="L15" s="71">
        <v>5858</v>
      </c>
      <c r="M15" s="71">
        <v>7668814.9999999991</v>
      </c>
      <c r="N15" s="71">
        <v>700</v>
      </c>
      <c r="O15" s="71">
        <v>1782402</v>
      </c>
      <c r="P15" s="71">
        <v>0</v>
      </c>
      <c r="Q15" s="71">
        <v>0</v>
      </c>
      <c r="R15" s="71">
        <v>0</v>
      </c>
      <c r="S15" s="71">
        <v>0</v>
      </c>
      <c r="T15" s="71">
        <v>0</v>
      </c>
      <c r="U15" s="71">
        <v>0</v>
      </c>
      <c r="V15" s="71">
        <v>0</v>
      </c>
      <c r="W15" s="71">
        <v>0</v>
      </c>
      <c r="X15" s="71">
        <v>0</v>
      </c>
      <c r="Y15" s="71">
        <v>0</v>
      </c>
      <c r="Z15" s="71">
        <v>69055284</v>
      </c>
      <c r="AA15" s="71">
        <v>117729148</v>
      </c>
      <c r="AB15" s="71">
        <v>600873350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1700</v>
      </c>
      <c r="B16" s="70">
        <v>8</v>
      </c>
      <c r="C16" s="70">
        <v>18</v>
      </c>
      <c r="D16" s="70">
        <v>8</v>
      </c>
      <c r="E16" s="70">
        <v>2024</v>
      </c>
      <c r="F16" s="70" t="s">
        <v>1554</v>
      </c>
      <c r="G16" s="1073" t="s">
        <v>1697</v>
      </c>
      <c r="H16" s="70" t="s">
        <v>1698</v>
      </c>
      <c r="I16" s="1066"/>
      <c r="J16" s="73">
        <v>10210</v>
      </c>
      <c r="K16" s="71">
        <v>13539936</v>
      </c>
      <c r="L16" s="71">
        <v>12104</v>
      </c>
      <c r="M16" s="71">
        <v>16025021.000000002</v>
      </c>
      <c r="N16" s="71">
        <v>15600</v>
      </c>
      <c r="O16" s="71">
        <v>29616100</v>
      </c>
      <c r="P16" s="71">
        <v>1709</v>
      </c>
      <c r="Q16" s="71">
        <v>9726839</v>
      </c>
      <c r="R16" s="71">
        <v>0</v>
      </c>
      <c r="S16" s="71">
        <v>0</v>
      </c>
      <c r="T16" s="71">
        <v>0</v>
      </c>
      <c r="U16" s="71">
        <v>0</v>
      </c>
      <c r="V16" s="71">
        <v>0</v>
      </c>
      <c r="W16" s="71">
        <v>0</v>
      </c>
      <c r="X16" s="71">
        <v>0</v>
      </c>
      <c r="Y16" s="71">
        <v>0</v>
      </c>
      <c r="Z16" s="71">
        <v>68907896</v>
      </c>
      <c r="AA16" s="71">
        <v>27675411</v>
      </c>
      <c r="AB16" s="71">
        <v>122656415.99999999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1554</v>
      </c>
      <c r="G17" s="1073" t="s">
        <v>2379</v>
      </c>
      <c r="H17" s="70" t="s">
        <v>2380</v>
      </c>
      <c r="I17" s="1066"/>
      <c r="J17" s="73">
        <v>330810</v>
      </c>
      <c r="K17" s="71">
        <v>423726787</v>
      </c>
      <c r="L17" s="71">
        <v>702703</v>
      </c>
      <c r="M17" s="71">
        <v>898917133.99999988</v>
      </c>
      <c r="N17" s="71">
        <v>153300</v>
      </c>
      <c r="O17" s="71">
        <v>421226203</v>
      </c>
      <c r="P17" s="71">
        <v>2751</v>
      </c>
      <c r="Q17" s="71">
        <v>11072145</v>
      </c>
      <c r="R17" s="71">
        <v>0</v>
      </c>
      <c r="S17" s="71">
        <v>0</v>
      </c>
      <c r="T17" s="71">
        <v>0</v>
      </c>
      <c r="U17" s="71">
        <v>0</v>
      </c>
      <c r="V17" s="71">
        <v>0</v>
      </c>
      <c r="W17" s="71">
        <v>0</v>
      </c>
      <c r="X17" s="71">
        <v>0</v>
      </c>
      <c r="Y17" s="71">
        <v>0</v>
      </c>
      <c r="Z17" s="71">
        <v>1754942268.9999998</v>
      </c>
      <c r="AA17" s="71">
        <v>948565166</v>
      </c>
      <c r="AB17" s="71">
        <v>4223767792.0000005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239290</v>
      </c>
      <c r="K18" s="71">
        <v>319013970</v>
      </c>
      <c r="L18" s="71">
        <v>263564</v>
      </c>
      <c r="M18" s="71">
        <v>350542257</v>
      </c>
      <c r="N18" s="71">
        <v>6900</v>
      </c>
      <c r="O18" s="71">
        <v>13664750</v>
      </c>
      <c r="P18" s="71">
        <v>0</v>
      </c>
      <c r="Q18" s="71">
        <v>0</v>
      </c>
      <c r="R18" s="71">
        <v>0</v>
      </c>
      <c r="S18" s="71">
        <v>0</v>
      </c>
      <c r="T18" s="71">
        <v>0</v>
      </c>
      <c r="U18" s="71">
        <v>0</v>
      </c>
      <c r="V18" s="71">
        <v>0</v>
      </c>
      <c r="W18" s="71">
        <v>0</v>
      </c>
      <c r="X18" s="71">
        <v>0</v>
      </c>
      <c r="Y18" s="71">
        <v>0</v>
      </c>
      <c r="Z18" s="71">
        <v>683220977.00000012</v>
      </c>
      <c r="AA18" s="71">
        <v>580485509</v>
      </c>
      <c r="AB18" s="71">
        <v>3138369521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201659</v>
      </c>
      <c r="K19" s="71">
        <v>268906916</v>
      </c>
      <c r="L19" s="71">
        <v>129420.99999999999</v>
      </c>
      <c r="M19" s="71">
        <v>172081250</v>
      </c>
      <c r="N19" s="71">
        <v>1300</v>
      </c>
      <c r="O19" s="71">
        <v>2210721</v>
      </c>
      <c r="P19" s="71">
        <v>0</v>
      </c>
      <c r="Q19" s="71">
        <v>0</v>
      </c>
      <c r="R19" s="71">
        <v>0</v>
      </c>
      <c r="S19" s="71">
        <v>0</v>
      </c>
      <c r="T19" s="71">
        <v>0</v>
      </c>
      <c r="U19" s="71">
        <v>0</v>
      </c>
      <c r="V19" s="71">
        <v>0</v>
      </c>
      <c r="W19" s="71">
        <v>0</v>
      </c>
      <c r="X19" s="71">
        <v>0</v>
      </c>
      <c r="Y19" s="71">
        <v>0</v>
      </c>
      <c r="Z19" s="71">
        <v>443198887</v>
      </c>
      <c r="AA19" s="71">
        <v>461395993</v>
      </c>
      <c r="AB19" s="71">
        <v>2173299169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389127</v>
      </c>
      <c r="K20" s="71">
        <v>467318223</v>
      </c>
      <c r="L20" s="71">
        <v>1089951</v>
      </c>
      <c r="M20" s="71">
        <v>1311130950.9999998</v>
      </c>
      <c r="N20" s="71">
        <v>615800</v>
      </c>
      <c r="O20" s="71">
        <v>1501653257</v>
      </c>
      <c r="P20" s="71">
        <v>80</v>
      </c>
      <c r="Q20" s="71">
        <v>525524</v>
      </c>
      <c r="R20" s="71">
        <v>0</v>
      </c>
      <c r="S20" s="71">
        <v>0</v>
      </c>
      <c r="T20" s="71">
        <v>0</v>
      </c>
      <c r="U20" s="71">
        <v>0</v>
      </c>
      <c r="V20" s="71">
        <v>0</v>
      </c>
      <c r="W20" s="71">
        <v>0</v>
      </c>
      <c r="X20" s="71">
        <v>0</v>
      </c>
      <c r="Y20" s="71">
        <v>0</v>
      </c>
      <c r="Z20" s="71">
        <v>3280627955</v>
      </c>
      <c r="AA20" s="71">
        <v>1048713357.0000001</v>
      </c>
      <c r="AB20" s="71">
        <v>4542440268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2378</v>
      </c>
      <c r="B21" s="70">
        <v>13</v>
      </c>
      <c r="C21" s="70">
        <v>18</v>
      </c>
      <c r="D21" s="70">
        <v>13</v>
      </c>
      <c r="E21" s="70">
        <v>2024</v>
      </c>
      <c r="F21" s="70" t="s">
        <v>1554</v>
      </c>
      <c r="G21" s="1073" t="s">
        <v>2375</v>
      </c>
      <c r="H21" s="70" t="s">
        <v>2376</v>
      </c>
      <c r="I21" s="1066"/>
      <c r="J21" s="73">
        <v>145645</v>
      </c>
      <c r="K21" s="71">
        <v>179736414</v>
      </c>
      <c r="L21" s="71">
        <v>391940</v>
      </c>
      <c r="M21" s="71">
        <v>483782010</v>
      </c>
      <c r="N21" s="71">
        <v>258500</v>
      </c>
      <c r="O21" s="71">
        <v>661056447.99999988</v>
      </c>
      <c r="P21" s="71">
        <v>349</v>
      </c>
      <c r="Q21" s="71">
        <v>2078444.0000000002</v>
      </c>
      <c r="R21" s="71">
        <v>0</v>
      </c>
      <c r="S21" s="71">
        <v>0</v>
      </c>
      <c r="T21" s="71">
        <v>0</v>
      </c>
      <c r="U21" s="71">
        <v>0</v>
      </c>
      <c r="V21" s="71">
        <v>0</v>
      </c>
      <c r="W21" s="71">
        <v>0</v>
      </c>
      <c r="X21" s="71">
        <v>0</v>
      </c>
      <c r="Y21" s="71">
        <v>0</v>
      </c>
      <c r="Z21" s="71">
        <v>1326653315.9999998</v>
      </c>
      <c r="AA21" s="71">
        <v>52645252</v>
      </c>
      <c r="AB21" s="71">
        <v>817050844.00000012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1558</v>
      </c>
      <c r="B22" s="70">
        <v>14</v>
      </c>
      <c r="C22" s="70">
        <v>18</v>
      </c>
      <c r="D22" s="70">
        <v>14</v>
      </c>
      <c r="E22" s="70">
        <v>2024</v>
      </c>
      <c r="F22" s="70" t="s">
        <v>1554</v>
      </c>
      <c r="G22" s="1073" t="s">
        <v>1555</v>
      </c>
      <c r="H22" s="70" t="s">
        <v>1556</v>
      </c>
      <c r="I22" s="1066"/>
      <c r="J22" s="73">
        <v>3102053</v>
      </c>
      <c r="K22" s="71">
        <v>3882666221</v>
      </c>
      <c r="L22" s="71">
        <v>459525</v>
      </c>
      <c r="M22" s="71">
        <v>573679661</v>
      </c>
      <c r="N22" s="71">
        <v>755000</v>
      </c>
      <c r="O22" s="71">
        <v>1997049173</v>
      </c>
      <c r="P22" s="71">
        <v>3362</v>
      </c>
      <c r="Q22" s="71">
        <v>20757892</v>
      </c>
      <c r="R22" s="71">
        <v>0</v>
      </c>
      <c r="S22" s="71">
        <v>0</v>
      </c>
      <c r="T22" s="71">
        <v>0</v>
      </c>
      <c r="U22" s="71">
        <v>0</v>
      </c>
      <c r="V22" s="71">
        <v>0</v>
      </c>
      <c r="W22" s="71">
        <v>0</v>
      </c>
      <c r="X22" s="71">
        <v>0</v>
      </c>
      <c r="Y22" s="71">
        <v>0</v>
      </c>
      <c r="Z22" s="71">
        <v>6474152946.999999</v>
      </c>
      <c r="AA22" s="71">
        <v>10431816564</v>
      </c>
      <c r="AB22" s="71">
        <v>64724846939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1667</v>
      </c>
      <c r="B23" s="70">
        <v>15</v>
      </c>
      <c r="C23" s="70">
        <v>18</v>
      </c>
      <c r="D23" s="70">
        <v>15</v>
      </c>
      <c r="E23" s="70">
        <v>2024</v>
      </c>
      <c r="F23" s="70" t="s">
        <v>1554</v>
      </c>
      <c r="G23" s="1073" t="s">
        <v>1664</v>
      </c>
      <c r="H23" s="70" t="s">
        <v>1665</v>
      </c>
      <c r="I23" s="1066"/>
      <c r="J23" s="73">
        <v>98296</v>
      </c>
      <c r="K23" s="71">
        <v>128565388.99999999</v>
      </c>
      <c r="L23" s="71">
        <v>52998</v>
      </c>
      <c r="M23" s="71">
        <v>69232516</v>
      </c>
      <c r="N23" s="71">
        <v>1800</v>
      </c>
      <c r="O23" s="71">
        <v>3422363</v>
      </c>
      <c r="P23" s="71">
        <v>0</v>
      </c>
      <c r="Q23" s="71">
        <v>0</v>
      </c>
      <c r="R23" s="71">
        <v>0</v>
      </c>
      <c r="S23" s="71">
        <v>0</v>
      </c>
      <c r="T23" s="71">
        <v>0</v>
      </c>
      <c r="U23" s="71">
        <v>0</v>
      </c>
      <c r="V23" s="71">
        <v>0</v>
      </c>
      <c r="W23" s="71">
        <v>0</v>
      </c>
      <c r="X23" s="71">
        <v>0</v>
      </c>
      <c r="Y23" s="71">
        <v>0</v>
      </c>
      <c r="Z23" s="71">
        <v>201220267.99999997</v>
      </c>
      <c r="AA23" s="71">
        <v>288753934</v>
      </c>
      <c r="AB23" s="71">
        <v>1904340113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200906</v>
      </c>
      <c r="K24" s="71">
        <v>263005362.00000006</v>
      </c>
      <c r="L24" s="71">
        <v>63822</v>
      </c>
      <c r="M24" s="71">
        <v>83260941</v>
      </c>
      <c r="N24" s="71">
        <v>7400</v>
      </c>
      <c r="O24" s="71">
        <v>15175183</v>
      </c>
      <c r="P24" s="71">
        <v>0</v>
      </c>
      <c r="Q24" s="71">
        <v>0</v>
      </c>
      <c r="R24" s="71">
        <v>0</v>
      </c>
      <c r="S24" s="71">
        <v>0</v>
      </c>
      <c r="T24" s="71">
        <v>0</v>
      </c>
      <c r="U24" s="71">
        <v>0</v>
      </c>
      <c r="V24" s="71">
        <v>0</v>
      </c>
      <c r="W24" s="71">
        <v>0</v>
      </c>
      <c r="X24" s="71">
        <v>0</v>
      </c>
      <c r="Y24" s="71">
        <v>0</v>
      </c>
      <c r="Z24" s="71">
        <v>361441486.00000006</v>
      </c>
      <c r="AA24" s="71">
        <v>516099194.99999994</v>
      </c>
      <c r="AB24" s="71">
        <v>2629024772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1663</v>
      </c>
      <c r="B25" s="70">
        <v>17</v>
      </c>
      <c r="C25" s="70">
        <v>18</v>
      </c>
      <c r="D25" s="70">
        <v>17</v>
      </c>
      <c r="E25" s="70">
        <v>2024</v>
      </c>
      <c r="F25" s="70" t="s">
        <v>1554</v>
      </c>
      <c r="G25" s="1073" t="s">
        <v>1660</v>
      </c>
      <c r="H25" s="70" t="s">
        <v>1661</v>
      </c>
      <c r="I25" s="1066"/>
      <c r="J25" s="73">
        <v>118643</v>
      </c>
      <c r="K25" s="71">
        <v>159341941</v>
      </c>
      <c r="L25" s="71">
        <v>68322</v>
      </c>
      <c r="M25" s="71">
        <v>91529239</v>
      </c>
      <c r="N25" s="71">
        <v>0</v>
      </c>
      <c r="O25" s="71">
        <v>0</v>
      </c>
      <c r="P25" s="71">
        <v>0</v>
      </c>
      <c r="Q25" s="71">
        <v>0</v>
      </c>
      <c r="R25" s="71">
        <v>0</v>
      </c>
      <c r="S25" s="71">
        <v>0</v>
      </c>
      <c r="T25" s="71">
        <v>0</v>
      </c>
      <c r="U25" s="71">
        <v>0</v>
      </c>
      <c r="V25" s="71">
        <v>0</v>
      </c>
      <c r="W25" s="71">
        <v>0</v>
      </c>
      <c r="X25" s="71">
        <v>0</v>
      </c>
      <c r="Y25" s="71">
        <v>0</v>
      </c>
      <c r="Z25" s="71">
        <v>250871180</v>
      </c>
      <c r="AA25" s="71">
        <v>263662832.99999997</v>
      </c>
      <c r="AB25" s="71">
        <v>1394015619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178478</v>
      </c>
      <c r="K26" s="71">
        <v>232689564.00000003</v>
      </c>
      <c r="L26" s="71">
        <v>64379.000000000007</v>
      </c>
      <c r="M26" s="71">
        <v>83688537</v>
      </c>
      <c r="N26" s="71">
        <v>8800</v>
      </c>
      <c r="O26" s="71">
        <v>18022500</v>
      </c>
      <c r="P26" s="71">
        <v>0</v>
      </c>
      <c r="Q26" s="71">
        <v>0</v>
      </c>
      <c r="R26" s="71">
        <v>0</v>
      </c>
      <c r="S26" s="71">
        <v>0</v>
      </c>
      <c r="T26" s="71">
        <v>0</v>
      </c>
      <c r="U26" s="71">
        <v>0</v>
      </c>
      <c r="V26" s="71">
        <v>0</v>
      </c>
      <c r="W26" s="71">
        <v>0</v>
      </c>
      <c r="X26" s="71">
        <v>0</v>
      </c>
      <c r="Y26" s="71">
        <v>0</v>
      </c>
      <c r="Z26" s="71">
        <v>334400600.99999994</v>
      </c>
      <c r="AA26" s="71">
        <v>486773584</v>
      </c>
      <c r="AB26" s="71">
        <v>2631233041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2374</v>
      </c>
      <c r="B27" s="70">
        <v>19</v>
      </c>
      <c r="C27" s="70">
        <v>18</v>
      </c>
      <c r="D27" s="70">
        <v>19</v>
      </c>
      <c r="E27" s="70">
        <v>2024</v>
      </c>
      <c r="F27" s="70" t="s">
        <v>1554</v>
      </c>
      <c r="G27" s="1073" t="s">
        <v>2371</v>
      </c>
      <c r="H27" s="70" t="s">
        <v>2372</v>
      </c>
      <c r="I27" s="1066"/>
      <c r="J27" s="73">
        <v>240983</v>
      </c>
      <c r="K27" s="71">
        <v>298457086</v>
      </c>
      <c r="L27" s="71">
        <v>702132</v>
      </c>
      <c r="M27" s="71">
        <v>869332487</v>
      </c>
      <c r="N27" s="71">
        <v>614200</v>
      </c>
      <c r="O27" s="71">
        <v>1709683919</v>
      </c>
      <c r="P27" s="71">
        <v>2055</v>
      </c>
      <c r="Q27" s="71">
        <v>12187360</v>
      </c>
      <c r="R27" s="71">
        <v>0</v>
      </c>
      <c r="S27" s="71">
        <v>0</v>
      </c>
      <c r="T27" s="71">
        <v>0</v>
      </c>
      <c r="U27" s="71">
        <v>0</v>
      </c>
      <c r="V27" s="71">
        <v>0</v>
      </c>
      <c r="W27" s="71">
        <v>0</v>
      </c>
      <c r="X27" s="71">
        <v>0</v>
      </c>
      <c r="Y27" s="71">
        <v>0</v>
      </c>
      <c r="Z27" s="71">
        <v>2889660852</v>
      </c>
      <c r="AA27" s="71">
        <v>386960661</v>
      </c>
      <c r="AB27" s="71">
        <v>2165141547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1643</v>
      </c>
      <c r="B28" s="70">
        <v>20</v>
      </c>
      <c r="C28" s="70">
        <v>18</v>
      </c>
      <c r="D28" s="70">
        <v>20</v>
      </c>
      <c r="E28" s="70">
        <v>2024</v>
      </c>
      <c r="F28" s="70" t="s">
        <v>1554</v>
      </c>
      <c r="G28" s="1073" t="s">
        <v>1640</v>
      </c>
      <c r="H28" s="70" t="s">
        <v>1641</v>
      </c>
      <c r="I28" s="1066"/>
      <c r="J28" s="73">
        <v>467066</v>
      </c>
      <c r="K28" s="71">
        <v>551030135</v>
      </c>
      <c r="L28" s="71">
        <v>733763</v>
      </c>
      <c r="M28" s="71">
        <v>866373516</v>
      </c>
      <c r="N28" s="71">
        <v>295000</v>
      </c>
      <c r="O28" s="71">
        <v>758059427</v>
      </c>
      <c r="P28" s="71">
        <v>1211</v>
      </c>
      <c r="Q28" s="71">
        <v>7213407</v>
      </c>
      <c r="R28" s="71">
        <v>0</v>
      </c>
      <c r="S28" s="71">
        <v>0</v>
      </c>
      <c r="T28" s="71">
        <v>0</v>
      </c>
      <c r="U28" s="71">
        <v>0</v>
      </c>
      <c r="V28" s="71">
        <v>0</v>
      </c>
      <c r="W28" s="71">
        <v>0</v>
      </c>
      <c r="X28" s="71">
        <v>0</v>
      </c>
      <c r="Y28" s="71">
        <v>0</v>
      </c>
      <c r="Z28" s="71">
        <v>2182676485.0000005</v>
      </c>
      <c r="AA28" s="71">
        <v>1005147022</v>
      </c>
      <c r="AB28" s="71">
        <v>4697678022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1639</v>
      </c>
      <c r="B29" s="70">
        <v>21</v>
      </c>
      <c r="C29" s="70">
        <v>18</v>
      </c>
      <c r="D29" s="70">
        <v>21</v>
      </c>
      <c r="E29" s="70">
        <v>2024</v>
      </c>
      <c r="F29" s="70" t="s">
        <v>1554</v>
      </c>
      <c r="G29" s="1073" t="s">
        <v>1636</v>
      </c>
      <c r="H29" s="70" t="s">
        <v>1637</v>
      </c>
      <c r="I29" s="1066"/>
      <c r="J29" s="73">
        <v>404106</v>
      </c>
      <c r="K29" s="71">
        <v>467300758</v>
      </c>
      <c r="L29" s="71">
        <v>201525</v>
      </c>
      <c r="M29" s="71">
        <v>233456784.00000003</v>
      </c>
      <c r="N29" s="71">
        <v>266400</v>
      </c>
      <c r="O29" s="71">
        <v>683930515</v>
      </c>
      <c r="P29" s="71">
        <v>596</v>
      </c>
      <c r="Q29" s="71">
        <v>3611581</v>
      </c>
      <c r="R29" s="71">
        <v>0</v>
      </c>
      <c r="S29" s="71">
        <v>0</v>
      </c>
      <c r="T29" s="71">
        <v>0</v>
      </c>
      <c r="U29" s="71">
        <v>0</v>
      </c>
      <c r="V29" s="71">
        <v>0</v>
      </c>
      <c r="W29" s="71">
        <v>0</v>
      </c>
      <c r="X29" s="71">
        <v>0</v>
      </c>
      <c r="Y29" s="71">
        <v>0</v>
      </c>
      <c r="Z29" s="71">
        <v>1388299638</v>
      </c>
      <c r="AA29" s="71">
        <v>932336360</v>
      </c>
      <c r="AB29" s="71">
        <v>4330857470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26822</v>
      </c>
      <c r="K30" s="71">
        <v>35563269.999999993</v>
      </c>
      <c r="L30" s="71">
        <v>114258</v>
      </c>
      <c r="M30" s="71">
        <v>151186344.00000003</v>
      </c>
      <c r="N30" s="71">
        <v>57000</v>
      </c>
      <c r="O30" s="71">
        <v>111855482.99999999</v>
      </c>
      <c r="P30" s="71">
        <v>379</v>
      </c>
      <c r="Q30" s="71">
        <v>1520902</v>
      </c>
      <c r="R30" s="71">
        <v>0</v>
      </c>
      <c r="S30" s="71">
        <v>0</v>
      </c>
      <c r="T30" s="71">
        <v>0</v>
      </c>
      <c r="U30" s="71">
        <v>0</v>
      </c>
      <c r="V30" s="71">
        <v>0</v>
      </c>
      <c r="W30" s="71">
        <v>0</v>
      </c>
      <c r="X30" s="71">
        <v>0</v>
      </c>
      <c r="Y30" s="71">
        <v>0</v>
      </c>
      <c r="Z30" s="71">
        <v>300125998.99999994</v>
      </c>
      <c r="AA30" s="71">
        <v>68788745</v>
      </c>
      <c r="AB30" s="71">
        <v>329492422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1994</v>
      </c>
      <c r="B31" s="70">
        <v>23</v>
      </c>
      <c r="C31" s="70">
        <v>18</v>
      </c>
      <c r="D31" s="70">
        <v>23</v>
      </c>
      <c r="E31" s="70">
        <v>2024</v>
      </c>
      <c r="F31" s="70" t="s">
        <v>1554</v>
      </c>
      <c r="G31" s="1073" t="s">
        <v>1973</v>
      </c>
      <c r="H31" s="70" t="s">
        <v>1974</v>
      </c>
      <c r="I31" s="1066"/>
      <c r="J31" s="73">
        <v>133247</v>
      </c>
      <c r="K31" s="71">
        <v>157072378</v>
      </c>
      <c r="L31" s="71">
        <v>140274</v>
      </c>
      <c r="M31" s="71">
        <v>165612875</v>
      </c>
      <c r="N31" s="71">
        <v>284500</v>
      </c>
      <c r="O31" s="71">
        <v>760137112</v>
      </c>
      <c r="P31" s="71">
        <v>808</v>
      </c>
      <c r="Q31" s="71">
        <v>5256707</v>
      </c>
      <c r="R31" s="71">
        <v>0</v>
      </c>
      <c r="S31" s="71">
        <v>0</v>
      </c>
      <c r="T31" s="71">
        <v>0</v>
      </c>
      <c r="U31" s="71">
        <v>0</v>
      </c>
      <c r="V31" s="71">
        <v>0</v>
      </c>
      <c r="W31" s="71">
        <v>0</v>
      </c>
      <c r="X31" s="71">
        <v>0</v>
      </c>
      <c r="Y31" s="71">
        <v>0</v>
      </c>
      <c r="Z31" s="71">
        <v>1088079072</v>
      </c>
      <c r="AA31" s="71">
        <v>333528457</v>
      </c>
      <c r="AB31" s="71">
        <v>1368084295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1683</v>
      </c>
      <c r="B32" s="70">
        <v>24</v>
      </c>
      <c r="C32" s="70">
        <v>18</v>
      </c>
      <c r="D32" s="70">
        <v>24</v>
      </c>
      <c r="E32" s="70">
        <v>2024</v>
      </c>
      <c r="F32" s="70" t="s">
        <v>1554</v>
      </c>
      <c r="G32" s="1073" t="s">
        <v>1680</v>
      </c>
      <c r="H32" s="70" t="s">
        <v>1681</v>
      </c>
      <c r="I32" s="1066"/>
      <c r="J32" s="73">
        <v>114622</v>
      </c>
      <c r="K32" s="71">
        <v>149182896</v>
      </c>
      <c r="L32" s="71">
        <v>39515</v>
      </c>
      <c r="M32" s="71">
        <v>51277762</v>
      </c>
      <c r="N32" s="71">
        <v>0</v>
      </c>
      <c r="O32" s="71">
        <v>0</v>
      </c>
      <c r="P32" s="71">
        <v>0</v>
      </c>
      <c r="Q32" s="71">
        <v>0</v>
      </c>
      <c r="R32" s="71">
        <v>0</v>
      </c>
      <c r="S32" s="71">
        <v>0</v>
      </c>
      <c r="T32" s="71">
        <v>0</v>
      </c>
      <c r="U32" s="71">
        <v>0</v>
      </c>
      <c r="V32" s="71">
        <v>0</v>
      </c>
      <c r="W32" s="71">
        <v>0</v>
      </c>
      <c r="X32" s="71">
        <v>0</v>
      </c>
      <c r="Y32" s="71">
        <v>0</v>
      </c>
      <c r="Z32" s="71">
        <v>200460658</v>
      </c>
      <c r="AA32" s="71">
        <v>325336973</v>
      </c>
      <c r="AB32" s="71">
        <v>2100923218.9999998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1679</v>
      </c>
      <c r="B33" s="70">
        <v>25</v>
      </c>
      <c r="C33" s="70">
        <v>18</v>
      </c>
      <c r="D33" s="70">
        <v>25</v>
      </c>
      <c r="E33" s="70">
        <v>2024</v>
      </c>
      <c r="F33" s="70" t="s">
        <v>1554</v>
      </c>
      <c r="G33" s="1073" t="s">
        <v>1676</v>
      </c>
      <c r="H33" s="70" t="s">
        <v>1677</v>
      </c>
      <c r="I33" s="1066"/>
      <c r="J33" s="73">
        <v>196514</v>
      </c>
      <c r="K33" s="71">
        <v>257979900</v>
      </c>
      <c r="L33" s="71">
        <v>63299</v>
      </c>
      <c r="M33" s="71">
        <v>82869931</v>
      </c>
      <c r="N33" s="71">
        <v>0</v>
      </c>
      <c r="O33" s="71">
        <v>0</v>
      </c>
      <c r="P33" s="71">
        <v>0</v>
      </c>
      <c r="Q33" s="71">
        <v>0</v>
      </c>
      <c r="R33" s="71">
        <v>0</v>
      </c>
      <c r="S33" s="71">
        <v>0</v>
      </c>
      <c r="T33" s="71">
        <v>0</v>
      </c>
      <c r="U33" s="71">
        <v>0</v>
      </c>
      <c r="V33" s="71">
        <v>0</v>
      </c>
      <c r="W33" s="71">
        <v>0</v>
      </c>
      <c r="X33" s="71">
        <v>0</v>
      </c>
      <c r="Y33" s="71">
        <v>0</v>
      </c>
      <c r="Z33" s="71">
        <v>340849831</v>
      </c>
      <c r="AA33" s="71">
        <v>462094909</v>
      </c>
      <c r="AB33" s="71">
        <v>3890087641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1659</v>
      </c>
      <c r="B34" s="70">
        <v>26</v>
      </c>
      <c r="C34" s="70">
        <v>18</v>
      </c>
      <c r="D34" s="70">
        <v>26</v>
      </c>
      <c r="E34" s="70">
        <v>2024</v>
      </c>
      <c r="F34" s="70" t="s">
        <v>1554</v>
      </c>
      <c r="G34" s="1073" t="s">
        <v>1656</v>
      </c>
      <c r="H34" s="70" t="s">
        <v>1657</v>
      </c>
      <c r="I34" s="1066"/>
      <c r="J34" s="73">
        <v>138860</v>
      </c>
      <c r="K34" s="71">
        <v>164543480.00000003</v>
      </c>
      <c r="L34" s="71">
        <v>183306</v>
      </c>
      <c r="M34" s="71">
        <v>217493349</v>
      </c>
      <c r="N34" s="71">
        <v>136500</v>
      </c>
      <c r="O34" s="71">
        <v>352572650</v>
      </c>
      <c r="P34" s="71">
        <v>456</v>
      </c>
      <c r="Q34" s="71">
        <v>2987924</v>
      </c>
      <c r="R34" s="71">
        <v>0</v>
      </c>
      <c r="S34" s="71">
        <v>0</v>
      </c>
      <c r="T34" s="71">
        <v>0</v>
      </c>
      <c r="U34" s="71">
        <v>0</v>
      </c>
      <c r="V34" s="71">
        <v>0</v>
      </c>
      <c r="W34" s="71">
        <v>0</v>
      </c>
      <c r="X34" s="71">
        <v>0</v>
      </c>
      <c r="Y34" s="71">
        <v>0</v>
      </c>
      <c r="Z34" s="71">
        <v>737597402.99999988</v>
      </c>
      <c r="AA34" s="71">
        <v>163195661</v>
      </c>
      <c r="AB34" s="71">
        <v>1353765900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1687</v>
      </c>
      <c r="B35" s="70">
        <v>27</v>
      </c>
      <c r="C35" s="70">
        <v>18</v>
      </c>
      <c r="D35" s="70">
        <v>27</v>
      </c>
      <c r="E35" s="70">
        <v>2024</v>
      </c>
      <c r="F35" s="70" t="s">
        <v>1554</v>
      </c>
      <c r="G35" s="1073" t="s">
        <v>1684</v>
      </c>
      <c r="H35" s="70" t="s">
        <v>1685</v>
      </c>
      <c r="I35" s="1066"/>
      <c r="J35" s="73">
        <v>32356</v>
      </c>
      <c r="K35" s="71">
        <v>42806250</v>
      </c>
      <c r="L35" s="71">
        <v>166497</v>
      </c>
      <c r="M35" s="71">
        <v>219796443</v>
      </c>
      <c r="N35" s="71">
        <v>90800</v>
      </c>
      <c r="O35" s="71">
        <v>189852297</v>
      </c>
      <c r="P35" s="71">
        <v>361</v>
      </c>
      <c r="Q35" s="71">
        <v>2053900.9999999998</v>
      </c>
      <c r="R35" s="71">
        <v>0</v>
      </c>
      <c r="S35" s="71">
        <v>0</v>
      </c>
      <c r="T35" s="71">
        <v>0</v>
      </c>
      <c r="U35" s="71">
        <v>0</v>
      </c>
      <c r="V35" s="71">
        <v>0</v>
      </c>
      <c r="W35" s="71">
        <v>0</v>
      </c>
      <c r="X35" s="71">
        <v>0</v>
      </c>
      <c r="Y35" s="71">
        <v>0</v>
      </c>
      <c r="Z35" s="71">
        <v>454508890.99999994</v>
      </c>
      <c r="AA35" s="71">
        <v>83880047</v>
      </c>
      <c r="AB35" s="71">
        <v>377515506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1576</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1576</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1576</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1576</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1654</v>
      </c>
      <c r="B190" s="70">
        <v>182</v>
      </c>
      <c r="C190" s="70">
        <v>16</v>
      </c>
      <c r="D190" s="70">
        <v>2</v>
      </c>
      <c r="E190" s="70">
        <v>2022</v>
      </c>
      <c r="F190" s="70" t="s">
        <v>161</v>
      </c>
      <c r="G190" s="1073" t="s">
        <v>1652</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80149191.437784731</v>
      </c>
      <c r="AE190" s="71">
        <v>1265842.1371808224</v>
      </c>
      <c r="AF190" s="71">
        <v>1512132.0695262984</v>
      </c>
      <c r="AG190" s="71">
        <v>69456810.071651831</v>
      </c>
      <c r="AH190" s="71">
        <v>68977506.778565973</v>
      </c>
      <c r="AI190" s="71">
        <v>0</v>
      </c>
      <c r="AJ190" s="71">
        <v>0</v>
      </c>
      <c r="AK190" s="71">
        <v>4126779.2019570065</v>
      </c>
      <c r="AL190" s="71">
        <v>0</v>
      </c>
      <c r="AM190" s="71">
        <v>0</v>
      </c>
      <c r="AN190" s="71">
        <v>225488261.69666666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1694</v>
      </c>
      <c r="B191" s="70">
        <v>183</v>
      </c>
      <c r="C191" s="70">
        <v>16</v>
      </c>
      <c r="D191" s="70">
        <v>3</v>
      </c>
      <c r="E191" s="70">
        <v>2022</v>
      </c>
      <c r="F191" s="70" t="s">
        <v>161</v>
      </c>
      <c r="G191" s="1073" t="s">
        <v>1692</v>
      </c>
      <c r="H191" s="70" t="s">
        <v>1693</v>
      </c>
      <c r="I191" s="1066"/>
      <c r="J191" s="73"/>
      <c r="K191" s="71"/>
      <c r="L191" s="71"/>
      <c r="M191" s="71"/>
      <c r="N191" s="71"/>
      <c r="O191" s="71"/>
      <c r="P191" s="71"/>
      <c r="Q191" s="71"/>
      <c r="R191" s="71"/>
      <c r="S191" s="71"/>
      <c r="T191" s="71"/>
      <c r="U191" s="71"/>
      <c r="V191" s="71"/>
      <c r="W191" s="71"/>
      <c r="X191" s="71"/>
      <c r="Y191" s="71"/>
      <c r="Z191" s="71"/>
      <c r="AA191" s="71"/>
      <c r="AB191" s="71"/>
      <c r="AC191" s="72"/>
      <c r="AD191" s="71">
        <v>12943981.371215774</v>
      </c>
      <c r="AE191" s="71">
        <v>619454.66287572158</v>
      </c>
      <c r="AF191" s="71">
        <v>274933.10355023609</v>
      </c>
      <c r="AG191" s="71">
        <v>14217157.430834122</v>
      </c>
      <c r="AH191" s="71">
        <v>15006976.872048719</v>
      </c>
      <c r="AI191" s="71">
        <v>0</v>
      </c>
      <c r="AJ191" s="71">
        <v>0</v>
      </c>
      <c r="AK191" s="71">
        <v>905053.20649947296</v>
      </c>
      <c r="AL191" s="71">
        <v>0</v>
      </c>
      <c r="AM191" s="71">
        <v>0</v>
      </c>
      <c r="AN191" s="71">
        <v>43967556.647024043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1690</v>
      </c>
      <c r="B192" s="70">
        <v>184</v>
      </c>
      <c r="C192" s="70">
        <v>16</v>
      </c>
      <c r="D192" s="70">
        <v>4</v>
      </c>
      <c r="E192" s="70">
        <v>2022</v>
      </c>
      <c r="F192" s="70" t="s">
        <v>161</v>
      </c>
      <c r="G192" s="1073" t="s">
        <v>1688</v>
      </c>
      <c r="H192" s="70" t="s">
        <v>1689</v>
      </c>
      <c r="I192" s="1066"/>
      <c r="J192" s="73"/>
      <c r="K192" s="71"/>
      <c r="L192" s="71"/>
      <c r="M192" s="71"/>
      <c r="N192" s="71"/>
      <c r="O192" s="71"/>
      <c r="P192" s="71"/>
      <c r="Q192" s="71"/>
      <c r="R192" s="71"/>
      <c r="S192" s="71"/>
      <c r="T192" s="71"/>
      <c r="U192" s="71"/>
      <c r="V192" s="71"/>
      <c r="W192" s="71"/>
      <c r="X192" s="71"/>
      <c r="Y192" s="71"/>
      <c r="Z192" s="71"/>
      <c r="AA192" s="71"/>
      <c r="AB192" s="71"/>
      <c r="AC192" s="72"/>
      <c r="AD192" s="71">
        <v>154443.87270639391</v>
      </c>
      <c r="AE192" s="71">
        <v>111097.8471461892</v>
      </c>
      <c r="AF192" s="71">
        <v>274933.10355023609</v>
      </c>
      <c r="AG192" s="71">
        <v>4997840.3255150672</v>
      </c>
      <c r="AH192" s="71">
        <v>3917925.9067536993</v>
      </c>
      <c r="AI192" s="71">
        <v>0</v>
      </c>
      <c r="AJ192" s="71">
        <v>0</v>
      </c>
      <c r="AK192" s="71">
        <v>251927.35138828249</v>
      </c>
      <c r="AL192" s="71">
        <v>0</v>
      </c>
      <c r="AM192" s="71">
        <v>0</v>
      </c>
      <c r="AN192" s="71">
        <v>9708168.4070598688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1650</v>
      </c>
      <c r="B193" s="70">
        <v>185</v>
      </c>
      <c r="C193" s="70">
        <v>16</v>
      </c>
      <c r="D193" s="70">
        <v>5</v>
      </c>
      <c r="E193" s="70">
        <v>2022</v>
      </c>
      <c r="F193" s="70" t="s">
        <v>161</v>
      </c>
      <c r="G193" s="1073" t="s">
        <v>1648</v>
      </c>
      <c r="H193" s="70" t="s">
        <v>1649</v>
      </c>
      <c r="I193" s="1066"/>
      <c r="J193" s="73"/>
      <c r="K193" s="71"/>
      <c r="L193" s="71"/>
      <c r="M193" s="71"/>
      <c r="N193" s="71"/>
      <c r="O193" s="71"/>
      <c r="P193" s="71"/>
      <c r="Q193" s="71"/>
      <c r="R193" s="71"/>
      <c r="S193" s="71"/>
      <c r="T193" s="71"/>
      <c r="U193" s="71"/>
      <c r="V193" s="71"/>
      <c r="W193" s="71"/>
      <c r="X193" s="71"/>
      <c r="Y193" s="71"/>
      <c r="Z193" s="71"/>
      <c r="AA193" s="71"/>
      <c r="AB193" s="71"/>
      <c r="AC193" s="72"/>
      <c r="AD193" s="71">
        <v>366559548.27573353</v>
      </c>
      <c r="AE193" s="71">
        <v>4450647.0887049129</v>
      </c>
      <c r="AF193" s="71">
        <v>1256837.0448010792</v>
      </c>
      <c r="AG193" s="71">
        <v>327833370.81124765</v>
      </c>
      <c r="AH193" s="71">
        <v>375170019.63727778</v>
      </c>
      <c r="AI193" s="71">
        <v>0</v>
      </c>
      <c r="AJ193" s="71">
        <v>0</v>
      </c>
      <c r="AK193" s="71">
        <v>23519761.912489656</v>
      </c>
      <c r="AL193" s="71">
        <v>0</v>
      </c>
      <c r="AM193" s="71">
        <v>0</v>
      </c>
      <c r="AN193" s="71">
        <v>1098790184.7702546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2365</v>
      </c>
      <c r="B194" s="70">
        <v>186</v>
      </c>
      <c r="C194" s="70">
        <v>16</v>
      </c>
      <c r="D194" s="70">
        <v>6</v>
      </c>
      <c r="E194" s="70">
        <v>2022</v>
      </c>
      <c r="F194" s="70" t="s">
        <v>161</v>
      </c>
      <c r="G194" s="1073" t="s">
        <v>2363</v>
      </c>
      <c r="H194" s="70" t="s">
        <v>2364</v>
      </c>
      <c r="I194" s="1066"/>
      <c r="J194" s="73"/>
      <c r="K194" s="71"/>
      <c r="L194" s="71"/>
      <c r="M194" s="71"/>
      <c r="N194" s="71"/>
      <c r="O194" s="71"/>
      <c r="P194" s="71"/>
      <c r="Q194" s="71"/>
      <c r="R194" s="71"/>
      <c r="S194" s="71"/>
      <c r="T194" s="71"/>
      <c r="U194" s="71"/>
      <c r="V194" s="71"/>
      <c r="W194" s="71"/>
      <c r="X194" s="71"/>
      <c r="Y194" s="71"/>
      <c r="Z194" s="71"/>
      <c r="AA194" s="71"/>
      <c r="AB194" s="71"/>
      <c r="AC194" s="72"/>
      <c r="AD194" s="71">
        <v>43956116.563539661</v>
      </c>
      <c r="AE194" s="71">
        <v>324877.03786688659</v>
      </c>
      <c r="AF194" s="71">
        <v>706970.83770060714</v>
      </c>
      <c r="AG194" s="71">
        <v>16906702.571333215</v>
      </c>
      <c r="AH194" s="71">
        <v>16820668.415399868</v>
      </c>
      <c r="AI194" s="71">
        <v>0</v>
      </c>
      <c r="AJ194" s="71">
        <v>0</v>
      </c>
      <c r="AK194" s="71">
        <v>1148329.0291624786</v>
      </c>
      <c r="AL194" s="71">
        <v>0</v>
      </c>
      <c r="AM194" s="71">
        <v>0</v>
      </c>
      <c r="AN194" s="71">
        <v>79863664.455002725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1813</v>
      </c>
      <c r="B195" s="70">
        <v>187</v>
      </c>
      <c r="C195" s="70">
        <v>16</v>
      </c>
      <c r="D195" s="70">
        <v>7</v>
      </c>
      <c r="E195" s="70">
        <v>2022</v>
      </c>
      <c r="F195" s="70" t="s">
        <v>161</v>
      </c>
      <c r="G195" s="1073" t="s">
        <v>1794</v>
      </c>
      <c r="H195" s="70" t="s">
        <v>1795</v>
      </c>
      <c r="I195" s="1066"/>
      <c r="J195" s="73"/>
      <c r="K195" s="71"/>
      <c r="L195" s="71"/>
      <c r="M195" s="71"/>
      <c r="N195" s="71"/>
      <c r="O195" s="71"/>
      <c r="P195" s="71"/>
      <c r="Q195" s="71"/>
      <c r="R195" s="71"/>
      <c r="S195" s="71"/>
      <c r="T195" s="71"/>
      <c r="U195" s="71"/>
      <c r="V195" s="71"/>
      <c r="W195" s="71"/>
      <c r="X195" s="71"/>
      <c r="Y195" s="71"/>
      <c r="Z195" s="71"/>
      <c r="AA195" s="71"/>
      <c r="AB195" s="71"/>
      <c r="AC195" s="72"/>
      <c r="AD195" s="71">
        <v>140029427.46634671</v>
      </c>
      <c r="AE195" s="71">
        <v>424191.78001272242</v>
      </c>
      <c r="AF195" s="71">
        <v>0</v>
      </c>
      <c r="AG195" s="71">
        <v>24192042.629746996</v>
      </c>
      <c r="AH195" s="71">
        <v>31757210.664405826</v>
      </c>
      <c r="AI195" s="71">
        <v>0</v>
      </c>
      <c r="AJ195" s="71">
        <v>0</v>
      </c>
      <c r="AK195" s="71">
        <v>2133699.4127831776</v>
      </c>
      <c r="AL195" s="71">
        <v>0</v>
      </c>
      <c r="AM195" s="71">
        <v>0</v>
      </c>
      <c r="AN195" s="71">
        <v>198536571.95329544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1699</v>
      </c>
      <c r="B196" s="70">
        <v>188</v>
      </c>
      <c r="C196" s="70">
        <v>16</v>
      </c>
      <c r="D196" s="70">
        <v>8</v>
      </c>
      <c r="E196" s="70">
        <v>2022</v>
      </c>
      <c r="F196" s="70" t="s">
        <v>161</v>
      </c>
      <c r="G196" s="1073" t="s">
        <v>1697</v>
      </c>
      <c r="H196" s="70" t="s">
        <v>1698</v>
      </c>
      <c r="I196" s="1066"/>
      <c r="J196" s="73"/>
      <c r="K196" s="71"/>
      <c r="L196" s="71"/>
      <c r="M196" s="71"/>
      <c r="N196" s="71"/>
      <c r="O196" s="71"/>
      <c r="P196" s="71"/>
      <c r="Q196" s="71"/>
      <c r="R196" s="71"/>
      <c r="S196" s="71"/>
      <c r="T196" s="71"/>
      <c r="U196" s="71"/>
      <c r="V196" s="71"/>
      <c r="W196" s="71"/>
      <c r="X196" s="71"/>
      <c r="Y196" s="71"/>
      <c r="Z196" s="71"/>
      <c r="AA196" s="71"/>
      <c r="AB196" s="71"/>
      <c r="AC196" s="72"/>
      <c r="AD196" s="71">
        <v>564982.15382234508</v>
      </c>
      <c r="AE196" s="71">
        <v>122880.95214654259</v>
      </c>
      <c r="AF196" s="71">
        <v>4909.5197062542156</v>
      </c>
      <c r="AG196" s="71">
        <v>2273636.0981538724</v>
      </c>
      <c r="AH196" s="71">
        <v>2619287.5444027539</v>
      </c>
      <c r="AI196" s="71">
        <v>0</v>
      </c>
      <c r="AJ196" s="71">
        <v>0</v>
      </c>
      <c r="AK196" s="71">
        <v>149658.53421784696</v>
      </c>
      <c r="AL196" s="71">
        <v>0</v>
      </c>
      <c r="AM196" s="71">
        <v>0</v>
      </c>
      <c r="AN196" s="71">
        <v>5735354.8024496147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63893237.579351269</v>
      </c>
      <c r="AE197" s="71">
        <v>2880127.5222292384</v>
      </c>
      <c r="AF197" s="71">
        <v>2449850.3334208536</v>
      </c>
      <c r="AG197" s="71">
        <v>155002368.26469129</v>
      </c>
      <c r="AH197" s="71">
        <v>176099764.09872833</v>
      </c>
      <c r="AI197" s="71">
        <v>0</v>
      </c>
      <c r="AJ197" s="71">
        <v>0</v>
      </c>
      <c r="AK197" s="71">
        <v>11245696.069915693</v>
      </c>
      <c r="AL197" s="71">
        <v>0</v>
      </c>
      <c r="AM197" s="71">
        <v>0</v>
      </c>
      <c r="AN197" s="71">
        <v>411571043.86833674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23612204.621303722</v>
      </c>
      <c r="AE198" s="71">
        <v>1676567.5114788553</v>
      </c>
      <c r="AF198" s="71">
        <v>2371298.0181207862</v>
      </c>
      <c r="AG198" s="71">
        <v>119504531.50052671</v>
      </c>
      <c r="AH198" s="71">
        <v>145341844.64874172</v>
      </c>
      <c r="AI198" s="71">
        <v>0</v>
      </c>
      <c r="AJ198" s="71">
        <v>0</v>
      </c>
      <c r="AK198" s="71">
        <v>10344258.42765962</v>
      </c>
      <c r="AL198" s="71">
        <v>0</v>
      </c>
      <c r="AM198" s="71">
        <v>0</v>
      </c>
      <c r="AN198" s="71">
        <v>302850704.72783142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101582011.97171764</v>
      </c>
      <c r="AE199" s="71">
        <v>1513287.3421882438</v>
      </c>
      <c r="AF199" s="71">
        <v>108009.43353759275</v>
      </c>
      <c r="AG199" s="71">
        <v>146732710.13939381</v>
      </c>
      <c r="AH199" s="71">
        <v>137012950.47393498</v>
      </c>
      <c r="AI199" s="71">
        <v>0</v>
      </c>
      <c r="AJ199" s="71">
        <v>0</v>
      </c>
      <c r="AK199" s="71">
        <v>9215427.6199526154</v>
      </c>
      <c r="AL199" s="71">
        <v>0</v>
      </c>
      <c r="AM199" s="71">
        <v>0</v>
      </c>
      <c r="AN199" s="71">
        <v>396164396.98072487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36317294.490723275</v>
      </c>
      <c r="AE200" s="71">
        <v>2563666.9879340329</v>
      </c>
      <c r="AF200" s="71">
        <v>2523493.1290146671</v>
      </c>
      <c r="AG200" s="71">
        <v>115719759.21518521</v>
      </c>
      <c r="AH200" s="71">
        <v>100972434.29574113</v>
      </c>
      <c r="AI200" s="71">
        <v>0</v>
      </c>
      <c r="AJ200" s="71">
        <v>0</v>
      </c>
      <c r="AK200" s="71">
        <v>6712165.8905762741</v>
      </c>
      <c r="AL200" s="71">
        <v>0</v>
      </c>
      <c r="AM200" s="71">
        <v>0</v>
      </c>
      <c r="AN200" s="71">
        <v>264808814.00917462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2377</v>
      </c>
      <c r="B201" s="70">
        <v>193</v>
      </c>
      <c r="C201" s="70">
        <v>16</v>
      </c>
      <c r="D201" s="70">
        <v>13</v>
      </c>
      <c r="E201" s="70">
        <v>2022</v>
      </c>
      <c r="F201" s="70" t="s">
        <v>161</v>
      </c>
      <c r="G201" s="1073" t="s">
        <v>2375</v>
      </c>
      <c r="H201" s="70" t="s">
        <v>2376</v>
      </c>
      <c r="I201" s="1066"/>
      <c r="J201" s="73"/>
      <c r="K201" s="71"/>
      <c r="L201" s="71"/>
      <c r="M201" s="71"/>
      <c r="N201" s="71"/>
      <c r="O201" s="71"/>
      <c r="P201" s="71"/>
      <c r="Q201" s="71"/>
      <c r="R201" s="71"/>
      <c r="S201" s="71"/>
      <c r="T201" s="71"/>
      <c r="U201" s="71"/>
      <c r="V201" s="71"/>
      <c r="W201" s="71"/>
      <c r="X201" s="71"/>
      <c r="Y201" s="71"/>
      <c r="Z201" s="71"/>
      <c r="AA201" s="71"/>
      <c r="AB201" s="71"/>
      <c r="AC201" s="72"/>
      <c r="AD201" s="71">
        <v>24514467.57573387</v>
      </c>
      <c r="AE201" s="71">
        <v>767585.12573730724</v>
      </c>
      <c r="AF201" s="71">
        <v>3073359.3361151391</v>
      </c>
      <c r="AG201" s="71">
        <v>25592269.738975905</v>
      </c>
      <c r="AH201" s="71">
        <v>27117329.871463805</v>
      </c>
      <c r="AI201" s="71">
        <v>0</v>
      </c>
      <c r="AJ201" s="71">
        <v>0</v>
      </c>
      <c r="AK201" s="71">
        <v>1679300.4637645378</v>
      </c>
      <c r="AL201" s="71">
        <v>0</v>
      </c>
      <c r="AM201" s="71">
        <v>0</v>
      </c>
      <c r="AN201" s="71">
        <v>82744312.111790553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1557</v>
      </c>
      <c r="B202" s="70">
        <v>194</v>
      </c>
      <c r="C202" s="70">
        <v>16</v>
      </c>
      <c r="D202" s="70">
        <v>14</v>
      </c>
      <c r="E202" s="70">
        <v>2022</v>
      </c>
      <c r="F202" s="70" t="s">
        <v>161</v>
      </c>
      <c r="G202" s="1073" t="s">
        <v>1555</v>
      </c>
      <c r="H202" s="70" t="s">
        <v>1556</v>
      </c>
      <c r="I202" s="1066"/>
      <c r="J202" s="73"/>
      <c r="K202" s="71"/>
      <c r="L202" s="71"/>
      <c r="M202" s="71"/>
      <c r="N202" s="71"/>
      <c r="O202" s="71"/>
      <c r="P202" s="71"/>
      <c r="Q202" s="71"/>
      <c r="R202" s="71"/>
      <c r="S202" s="71"/>
      <c r="T202" s="71"/>
      <c r="U202" s="71"/>
      <c r="V202" s="71"/>
      <c r="W202" s="71"/>
      <c r="X202" s="71"/>
      <c r="Y202" s="71"/>
      <c r="Z202" s="71"/>
      <c r="AA202" s="71"/>
      <c r="AB202" s="71"/>
      <c r="AC202" s="72"/>
      <c r="AD202" s="71">
        <v>1262872033.8268943</v>
      </c>
      <c r="AE202" s="71">
        <v>49175947.068617746</v>
      </c>
      <c r="AF202" s="71">
        <v>4855514.9894854194</v>
      </c>
      <c r="AG202" s="71">
        <v>4624347073.6716862</v>
      </c>
      <c r="AH202" s="71">
        <v>3215045596.9181452</v>
      </c>
      <c r="AI202" s="71">
        <v>0</v>
      </c>
      <c r="AJ202" s="71">
        <v>0</v>
      </c>
      <c r="AK202" s="71">
        <v>178865836.93979242</v>
      </c>
      <c r="AL202" s="71">
        <v>0</v>
      </c>
      <c r="AM202" s="71">
        <v>0</v>
      </c>
      <c r="AN202" s="71">
        <v>9335162003.4146214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1666</v>
      </c>
      <c r="B203" s="70">
        <v>195</v>
      </c>
      <c r="C203" s="70">
        <v>16</v>
      </c>
      <c r="D203" s="70">
        <v>15</v>
      </c>
      <c r="E203" s="70">
        <v>2022</v>
      </c>
      <c r="F203" s="70" t="s">
        <v>161</v>
      </c>
      <c r="G203" s="1073" t="s">
        <v>1664</v>
      </c>
      <c r="H203" s="70" t="s">
        <v>1665</v>
      </c>
      <c r="I203" s="1066"/>
      <c r="J203" s="73"/>
      <c r="K203" s="71"/>
      <c r="L203" s="71"/>
      <c r="M203" s="71"/>
      <c r="N203" s="71"/>
      <c r="O203" s="71"/>
      <c r="P203" s="71"/>
      <c r="Q203" s="71"/>
      <c r="R203" s="71"/>
      <c r="S203" s="71"/>
      <c r="T203" s="71"/>
      <c r="U203" s="71"/>
      <c r="V203" s="71"/>
      <c r="W203" s="71"/>
      <c r="X203" s="71"/>
      <c r="Y203" s="71"/>
      <c r="Z203" s="71"/>
      <c r="AA203" s="71"/>
      <c r="AB203" s="71"/>
      <c r="AC203" s="72"/>
      <c r="AD203" s="71">
        <v>134653658.37759286</v>
      </c>
      <c r="AE203" s="71">
        <v>1565469.664332666</v>
      </c>
      <c r="AF203" s="71">
        <v>667694.68005057343</v>
      </c>
      <c r="AG203" s="71">
        <v>99783511.075990826</v>
      </c>
      <c r="AH203" s="71">
        <v>32122590.27144016</v>
      </c>
      <c r="AI203" s="71">
        <v>0</v>
      </c>
      <c r="AJ203" s="71">
        <v>0</v>
      </c>
      <c r="AK203" s="71">
        <v>2002118.6997823266</v>
      </c>
      <c r="AL203" s="71">
        <v>0</v>
      </c>
      <c r="AM203" s="71">
        <v>0</v>
      </c>
      <c r="AN203" s="71">
        <v>270795042.76918942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41454474.131459609</v>
      </c>
      <c r="AE204" s="71">
        <v>1708550.2250512431</v>
      </c>
      <c r="AF204" s="71">
        <v>603870.9238692685</v>
      </c>
      <c r="AG204" s="71">
        <v>130332030.23624727</v>
      </c>
      <c r="AH204" s="71">
        <v>154903344.72679681</v>
      </c>
      <c r="AI204" s="71">
        <v>0</v>
      </c>
      <c r="AJ204" s="71">
        <v>0</v>
      </c>
      <c r="AK204" s="71">
        <v>9631734.0171211585</v>
      </c>
      <c r="AL204" s="71">
        <v>0</v>
      </c>
      <c r="AM204" s="71">
        <v>0</v>
      </c>
      <c r="AN204" s="71">
        <v>338634004.26054531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1662</v>
      </c>
      <c r="B205" s="70">
        <v>197</v>
      </c>
      <c r="C205" s="70">
        <v>16</v>
      </c>
      <c r="D205" s="70">
        <v>17</v>
      </c>
      <c r="E205" s="70">
        <v>2022</v>
      </c>
      <c r="F205" s="70" t="s">
        <v>161</v>
      </c>
      <c r="G205" s="1073" t="s">
        <v>1660</v>
      </c>
      <c r="H205" s="70" t="s">
        <v>1661</v>
      </c>
      <c r="I205" s="1066"/>
      <c r="J205" s="73"/>
      <c r="K205" s="71"/>
      <c r="L205" s="71"/>
      <c r="M205" s="71"/>
      <c r="N205" s="71"/>
      <c r="O205" s="71"/>
      <c r="P205" s="71"/>
      <c r="Q205" s="71"/>
      <c r="R205" s="71"/>
      <c r="S205" s="71"/>
      <c r="T205" s="71"/>
      <c r="U205" s="71"/>
      <c r="V205" s="71"/>
      <c r="W205" s="71"/>
      <c r="X205" s="71"/>
      <c r="Y205" s="71"/>
      <c r="Z205" s="71"/>
      <c r="AA205" s="71"/>
      <c r="AB205" s="71"/>
      <c r="AC205" s="72"/>
      <c r="AD205" s="71">
        <v>17488994.018049426</v>
      </c>
      <c r="AE205" s="71">
        <v>732235.81073624699</v>
      </c>
      <c r="AF205" s="71">
        <v>88371.354712575892</v>
      </c>
      <c r="AG205" s="71">
        <v>69983628.191955775</v>
      </c>
      <c r="AH205" s="71">
        <v>67850552.809881762</v>
      </c>
      <c r="AI205" s="71">
        <v>0</v>
      </c>
      <c r="AJ205" s="71">
        <v>0</v>
      </c>
      <c r="AK205" s="71">
        <v>4750593.1612377819</v>
      </c>
      <c r="AL205" s="71">
        <v>0</v>
      </c>
      <c r="AM205" s="71">
        <v>0</v>
      </c>
      <c r="AN205" s="71">
        <v>160894375.34657356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140048938.25261271</v>
      </c>
      <c r="AE206" s="71">
        <v>1939162.4229153024</v>
      </c>
      <c r="AF206" s="71">
        <v>108009.43353759275</v>
      </c>
      <c r="AG206" s="71">
        <v>161365776.61257318</v>
      </c>
      <c r="AH206" s="71">
        <v>164279953.91936466</v>
      </c>
      <c r="AI206" s="71">
        <v>0</v>
      </c>
      <c r="AJ206" s="71">
        <v>0</v>
      </c>
      <c r="AK206" s="71">
        <v>10581465.267485492</v>
      </c>
      <c r="AL206" s="71">
        <v>0</v>
      </c>
      <c r="AM206" s="71">
        <v>0</v>
      </c>
      <c r="AN206" s="71">
        <v>478323305.90848899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2373</v>
      </c>
      <c r="B207" s="70">
        <v>199</v>
      </c>
      <c r="C207" s="70">
        <v>16</v>
      </c>
      <c r="D207" s="70">
        <v>19</v>
      </c>
      <c r="E207" s="70">
        <v>2022</v>
      </c>
      <c r="F207" s="70" t="s">
        <v>161</v>
      </c>
      <c r="G207" s="1073" t="s">
        <v>2371</v>
      </c>
      <c r="H207" s="70" t="s">
        <v>2372</v>
      </c>
      <c r="I207" s="1066"/>
      <c r="J207" s="73"/>
      <c r="K207" s="71"/>
      <c r="L207" s="71"/>
      <c r="M207" s="71"/>
      <c r="N207" s="71"/>
      <c r="O207" s="71"/>
      <c r="P207" s="71"/>
      <c r="Q207" s="71"/>
      <c r="R207" s="71"/>
      <c r="S207" s="71"/>
      <c r="T207" s="71"/>
      <c r="U207" s="71"/>
      <c r="V207" s="71"/>
      <c r="W207" s="71"/>
      <c r="X207" s="71"/>
      <c r="Y207" s="71"/>
      <c r="Z207" s="71"/>
      <c r="AA207" s="71"/>
      <c r="AB207" s="71"/>
      <c r="AC207" s="72"/>
      <c r="AD207" s="71">
        <v>68713392.901011884</v>
      </c>
      <c r="AE207" s="71">
        <v>1373573.3828983393</v>
      </c>
      <c r="AF207" s="71">
        <v>2606954.9640209889</v>
      </c>
      <c r="AG207" s="71">
        <v>75376582.107698813</v>
      </c>
      <c r="AH207" s="71">
        <v>63210672.016939729</v>
      </c>
      <c r="AI207" s="71">
        <v>0</v>
      </c>
      <c r="AJ207" s="71">
        <v>0</v>
      </c>
      <c r="AK207" s="71">
        <v>3938253.3521226174</v>
      </c>
      <c r="AL207" s="71">
        <v>0</v>
      </c>
      <c r="AM207" s="71">
        <v>0</v>
      </c>
      <c r="AN207" s="71">
        <v>215219428.72469237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1642</v>
      </c>
      <c r="B208" s="70">
        <v>200</v>
      </c>
      <c r="C208" s="70">
        <v>16</v>
      </c>
      <c r="D208" s="70">
        <v>20</v>
      </c>
      <c r="E208" s="70">
        <v>2022</v>
      </c>
      <c r="F208" s="70" t="s">
        <v>161</v>
      </c>
      <c r="G208" s="1073" t="s">
        <v>1640</v>
      </c>
      <c r="H208" s="70" t="s">
        <v>1641</v>
      </c>
      <c r="I208" s="1066"/>
      <c r="J208" s="73"/>
      <c r="K208" s="71"/>
      <c r="L208" s="71"/>
      <c r="M208" s="71"/>
      <c r="N208" s="71"/>
      <c r="O208" s="71"/>
      <c r="P208" s="71"/>
      <c r="Q208" s="71"/>
      <c r="R208" s="71"/>
      <c r="S208" s="71"/>
      <c r="T208" s="71"/>
      <c r="U208" s="71"/>
      <c r="V208" s="71"/>
      <c r="W208" s="71"/>
      <c r="X208" s="71"/>
      <c r="Y208" s="71"/>
      <c r="Z208" s="71"/>
      <c r="AA208" s="71"/>
      <c r="AB208" s="71"/>
      <c r="AC208" s="72"/>
      <c r="AD208" s="71">
        <v>153304124.6880745</v>
      </c>
      <c r="AE208" s="71">
        <v>5110500.9687247034</v>
      </c>
      <c r="AF208" s="71">
        <v>3367930.5184903922</v>
      </c>
      <c r="AG208" s="71">
        <v>212411679.74307653</v>
      </c>
      <c r="AH208" s="71">
        <v>161669470.70284224</v>
      </c>
      <c r="AI208" s="71">
        <v>0</v>
      </c>
      <c r="AJ208" s="71">
        <v>0</v>
      </c>
      <c r="AK208" s="71">
        <v>9823358.9220213164</v>
      </c>
      <c r="AL208" s="71">
        <v>0</v>
      </c>
      <c r="AM208" s="71">
        <v>0</v>
      </c>
      <c r="AN208" s="71">
        <v>545687065.5432297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1638</v>
      </c>
      <c r="B209" s="70">
        <v>201</v>
      </c>
      <c r="C209" s="70">
        <v>16</v>
      </c>
      <c r="D209" s="70">
        <v>21</v>
      </c>
      <c r="E209" s="70">
        <v>2022</v>
      </c>
      <c r="F209" s="70" t="s">
        <v>161</v>
      </c>
      <c r="G209" s="1073" t="s">
        <v>1636</v>
      </c>
      <c r="H209" s="70" t="s">
        <v>1637</v>
      </c>
      <c r="I209" s="1066"/>
      <c r="J209" s="73"/>
      <c r="K209" s="71"/>
      <c r="L209" s="71"/>
      <c r="M209" s="71"/>
      <c r="N209" s="71"/>
      <c r="O209" s="71"/>
      <c r="P209" s="71"/>
      <c r="Q209" s="71"/>
      <c r="R209" s="71"/>
      <c r="S209" s="71"/>
      <c r="T209" s="71"/>
      <c r="U209" s="71"/>
      <c r="V209" s="71"/>
      <c r="W209" s="71"/>
      <c r="X209" s="71"/>
      <c r="Y209" s="71"/>
      <c r="Z209" s="71"/>
      <c r="AA209" s="71"/>
      <c r="AB209" s="71"/>
      <c r="AC209" s="72"/>
      <c r="AD209" s="71">
        <v>69795661.029168397</v>
      </c>
      <c r="AE209" s="71">
        <v>4265484.0101279309</v>
      </c>
      <c r="AF209" s="71">
        <v>1350117.9192199092</v>
      </c>
      <c r="AG209" s="71">
        <v>204086567.07879972</v>
      </c>
      <c r="AH209" s="71">
        <v>175641939.04895037</v>
      </c>
      <c r="AI209" s="71">
        <v>0</v>
      </c>
      <c r="AJ209" s="71">
        <v>0</v>
      </c>
      <c r="AK209" s="71">
        <v>10096979.658869995</v>
      </c>
      <c r="AL209" s="71">
        <v>0</v>
      </c>
      <c r="AM209" s="71">
        <v>0</v>
      </c>
      <c r="AN209" s="71">
        <v>465236748.74513632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322116.75700049172</v>
      </c>
      <c r="AE210" s="71">
        <v>48815.720715749798</v>
      </c>
      <c r="AF210" s="71">
        <v>147285.59118762647</v>
      </c>
      <c r="AG210" s="71">
        <v>3361931.4256238663</v>
      </c>
      <c r="AH210" s="71">
        <v>5309009.7118482711</v>
      </c>
      <c r="AI210" s="71">
        <v>0</v>
      </c>
      <c r="AJ210" s="71">
        <v>0</v>
      </c>
      <c r="AK210" s="71">
        <v>323463.87248982448</v>
      </c>
      <c r="AL210" s="71">
        <v>0</v>
      </c>
      <c r="AM210" s="71">
        <v>0</v>
      </c>
      <c r="AN210" s="71">
        <v>9512623.0788658299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1992</v>
      </c>
      <c r="B211" s="70">
        <v>203</v>
      </c>
      <c r="C211" s="70">
        <v>16</v>
      </c>
      <c r="D211" s="70">
        <v>23</v>
      </c>
      <c r="E211" s="70">
        <v>2022</v>
      </c>
      <c r="F211" s="70" t="s">
        <v>161</v>
      </c>
      <c r="G211" s="1073" t="s">
        <v>1973</v>
      </c>
      <c r="H211" s="70" t="s">
        <v>1974</v>
      </c>
      <c r="I211" s="1066"/>
      <c r="J211" s="73"/>
      <c r="K211" s="71"/>
      <c r="L211" s="71"/>
      <c r="M211" s="71"/>
      <c r="N211" s="71"/>
      <c r="O211" s="71"/>
      <c r="P211" s="71"/>
      <c r="Q211" s="71"/>
      <c r="R211" s="71"/>
      <c r="S211" s="71"/>
      <c r="T211" s="71"/>
      <c r="U211" s="71"/>
      <c r="V211" s="71"/>
      <c r="W211" s="71"/>
      <c r="X211" s="71"/>
      <c r="Y211" s="71"/>
      <c r="Z211" s="71"/>
      <c r="AA211" s="71"/>
      <c r="AB211" s="71"/>
      <c r="AC211" s="72"/>
      <c r="AD211" s="71">
        <v>5440578.5026398432</v>
      </c>
      <c r="AE211" s="71">
        <v>1412289.2993280718</v>
      </c>
      <c r="AF211" s="71">
        <v>844437.38947572513</v>
      </c>
      <c r="AG211" s="71">
        <v>50643857.722903021</v>
      </c>
      <c r="AH211" s="71">
        <v>36643612.637997523</v>
      </c>
      <c r="AI211" s="71">
        <v>0</v>
      </c>
      <c r="AJ211" s="71">
        <v>0</v>
      </c>
      <c r="AK211" s="71">
        <v>2159137.4897813792</v>
      </c>
      <c r="AL211" s="71">
        <v>0</v>
      </c>
      <c r="AM211" s="71">
        <v>0</v>
      </c>
      <c r="AN211" s="71">
        <v>97143913.042125553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1682</v>
      </c>
      <c r="B212" s="70">
        <v>204</v>
      </c>
      <c r="C212" s="70">
        <v>16</v>
      </c>
      <c r="D212" s="70">
        <v>24</v>
      </c>
      <c r="E212" s="70">
        <v>2022</v>
      </c>
      <c r="F212" s="70" t="s">
        <v>161</v>
      </c>
      <c r="G212" s="1073" t="s">
        <v>1680</v>
      </c>
      <c r="H212" s="70" t="s">
        <v>1681</v>
      </c>
      <c r="I212" s="1066"/>
      <c r="J212" s="73"/>
      <c r="K212" s="71"/>
      <c r="L212" s="71"/>
      <c r="M212" s="71"/>
      <c r="N212" s="71"/>
      <c r="O212" s="71"/>
      <c r="P212" s="71"/>
      <c r="Q212" s="71"/>
      <c r="R212" s="71"/>
      <c r="S212" s="71"/>
      <c r="T212" s="71"/>
      <c r="U212" s="71"/>
      <c r="V212" s="71"/>
      <c r="W212" s="71"/>
      <c r="X212" s="71"/>
      <c r="Y212" s="71"/>
      <c r="Z212" s="71"/>
      <c r="AA212" s="71"/>
      <c r="AB212" s="71"/>
      <c r="AC212" s="72"/>
      <c r="AD212" s="71">
        <v>35829491.796941504</v>
      </c>
      <c r="AE212" s="71">
        <v>1198510.1086073744</v>
      </c>
      <c r="AF212" s="71">
        <v>0</v>
      </c>
      <c r="AG212" s="71">
        <v>93725102.69249545</v>
      </c>
      <c r="AH212" s="71">
        <v>112585342.7699167</v>
      </c>
      <c r="AI212" s="71">
        <v>0</v>
      </c>
      <c r="AJ212" s="71">
        <v>0</v>
      </c>
      <c r="AK212" s="71">
        <v>7333655.5585577209</v>
      </c>
      <c r="AL212" s="71">
        <v>0</v>
      </c>
      <c r="AM212" s="71">
        <v>0</v>
      </c>
      <c r="AN212" s="71">
        <v>250672102.92651877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1678</v>
      </c>
      <c r="B213" s="70">
        <v>205</v>
      </c>
      <c r="C213" s="70">
        <v>16</v>
      </c>
      <c r="D213" s="70">
        <v>25</v>
      </c>
      <c r="E213" s="70">
        <v>2022</v>
      </c>
      <c r="F213" s="70" t="s">
        <v>161</v>
      </c>
      <c r="G213" s="1073" t="s">
        <v>1676</v>
      </c>
      <c r="H213" s="70" t="s">
        <v>1677</v>
      </c>
      <c r="I213" s="1066"/>
      <c r="J213" s="73"/>
      <c r="K213" s="71"/>
      <c r="L213" s="71"/>
      <c r="M213" s="71"/>
      <c r="N213" s="71"/>
      <c r="O213" s="71"/>
      <c r="P213" s="71"/>
      <c r="Q213" s="71"/>
      <c r="R213" s="71"/>
      <c r="S213" s="71"/>
      <c r="T213" s="71"/>
      <c r="U213" s="71"/>
      <c r="V213" s="71"/>
      <c r="W213" s="71"/>
      <c r="X213" s="71"/>
      <c r="Y213" s="71"/>
      <c r="Z213" s="71"/>
      <c r="AA213" s="71"/>
      <c r="AB213" s="71"/>
      <c r="AC213" s="72"/>
      <c r="AD213" s="71">
        <v>117339945.22338778</v>
      </c>
      <c r="AE213" s="71">
        <v>1600818.9793337262</v>
      </c>
      <c r="AF213" s="71">
        <v>785523.15300067456</v>
      </c>
      <c r="AG213" s="71">
        <v>141478392.57109919</v>
      </c>
      <c r="AH213" s="71">
        <v>148383739.93140104</v>
      </c>
      <c r="AI213" s="71">
        <v>0</v>
      </c>
      <c r="AJ213" s="71">
        <v>0</v>
      </c>
      <c r="AK213" s="71">
        <v>8970344.0151679106</v>
      </c>
      <c r="AL213" s="71">
        <v>0</v>
      </c>
      <c r="AM213" s="71">
        <v>0</v>
      </c>
      <c r="AN213" s="71">
        <v>418558763.87339026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1658</v>
      </c>
      <c r="B214" s="70">
        <v>206</v>
      </c>
      <c r="C214" s="70">
        <v>16</v>
      </c>
      <c r="D214" s="70">
        <v>26</v>
      </c>
      <c r="E214" s="70">
        <v>2022</v>
      </c>
      <c r="F214" s="70" t="s">
        <v>161</v>
      </c>
      <c r="G214" s="1073" t="s">
        <v>1656</v>
      </c>
      <c r="H214" s="70" t="s">
        <v>1657</v>
      </c>
      <c r="I214" s="1066"/>
      <c r="J214" s="73"/>
      <c r="K214" s="71"/>
      <c r="L214" s="71"/>
      <c r="M214" s="71"/>
      <c r="N214" s="71"/>
      <c r="O214" s="71"/>
      <c r="P214" s="71"/>
      <c r="Q214" s="71"/>
      <c r="R214" s="71"/>
      <c r="S214" s="71"/>
      <c r="T214" s="71"/>
      <c r="U214" s="71"/>
      <c r="V214" s="71"/>
      <c r="W214" s="71"/>
      <c r="X214" s="71"/>
      <c r="Y214" s="71"/>
      <c r="Z214" s="71"/>
      <c r="AA214" s="71"/>
      <c r="AB214" s="71"/>
      <c r="AC214" s="72"/>
      <c r="AD214" s="71">
        <v>12289921.67022742</v>
      </c>
      <c r="AE214" s="71">
        <v>1031863.3378880906</v>
      </c>
      <c r="AF214" s="71">
        <v>348575.89914404933</v>
      </c>
      <c r="AG214" s="71">
        <v>36683177.534848452</v>
      </c>
      <c r="AH214" s="71">
        <v>39302519.657861821</v>
      </c>
      <c r="AI214" s="71">
        <v>0</v>
      </c>
      <c r="AJ214" s="71">
        <v>0</v>
      </c>
      <c r="AK214" s="71">
        <v>2608242.2197293271</v>
      </c>
      <c r="AL214" s="71">
        <v>0</v>
      </c>
      <c r="AM214" s="71">
        <v>0</v>
      </c>
      <c r="AN214" s="71">
        <v>92264300.319699168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1686</v>
      </c>
      <c r="B215" s="70">
        <v>207</v>
      </c>
      <c r="C215" s="70">
        <v>16</v>
      </c>
      <c r="D215" s="70">
        <v>27</v>
      </c>
      <c r="E215" s="70">
        <v>2022</v>
      </c>
      <c r="F215" s="70" t="s">
        <v>161</v>
      </c>
      <c r="G215" s="1073" t="s">
        <v>1684</v>
      </c>
      <c r="H215" s="70" t="s">
        <v>1685</v>
      </c>
      <c r="I215" s="1066"/>
      <c r="J215" s="73"/>
      <c r="K215" s="71"/>
      <c r="L215" s="71"/>
      <c r="M215" s="71"/>
      <c r="N215" s="71"/>
      <c r="O215" s="71"/>
      <c r="P215" s="71"/>
      <c r="Q215" s="71"/>
      <c r="R215" s="71"/>
      <c r="S215" s="71"/>
      <c r="T215" s="71"/>
      <c r="U215" s="71"/>
      <c r="V215" s="71"/>
      <c r="W215" s="71"/>
      <c r="X215" s="71"/>
      <c r="Y215" s="71"/>
      <c r="Z215" s="71"/>
      <c r="AA215" s="71"/>
      <c r="AB215" s="71"/>
      <c r="AC215" s="72"/>
      <c r="AD215" s="71">
        <v>451032.36581894767</v>
      </c>
      <c r="AE215" s="71">
        <v>180113.17643397339</v>
      </c>
      <c r="AF215" s="71">
        <v>515499.56915669271</v>
      </c>
      <c r="AG215" s="71">
        <v>4526476.7441904843</v>
      </c>
      <c r="AH215" s="71">
        <v>7439657.0588918552</v>
      </c>
      <c r="AI215" s="71">
        <v>0</v>
      </c>
      <c r="AJ215" s="71">
        <v>0</v>
      </c>
      <c r="AK215" s="71">
        <v>464858.25986561604</v>
      </c>
      <c r="AL215" s="71">
        <v>0</v>
      </c>
      <c r="AM215" s="71">
        <v>0</v>
      </c>
      <c r="AN215" s="71">
        <v>13577637.174357569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1973</v>
      </c>
      <c r="H6" s="77" t="s">
        <v>1974</v>
      </c>
      <c r="I6" s="77" t="s">
        <v>2392</v>
      </c>
      <c r="J6" s="77" t="s">
        <v>2393</v>
      </c>
      <c r="K6" s="1080">
        <v>34</v>
      </c>
      <c r="L6" s="1081">
        <v>29</v>
      </c>
      <c r="M6" s="1044"/>
      <c r="N6" s="988">
        <v>1</v>
      </c>
      <c r="O6" s="77" t="s">
        <v>1702</v>
      </c>
      <c r="P6" s="77" t="s">
        <v>1703</v>
      </c>
      <c r="Q6" s="77" t="s">
        <v>1501</v>
      </c>
      <c r="R6" s="16"/>
      <c r="S6" s="77">
        <v>1</v>
      </c>
      <c r="T6" s="77" t="s">
        <v>1973</v>
      </c>
      <c r="U6" s="77" t="s">
        <v>1974</v>
      </c>
      <c r="V6" s="77" t="s">
        <v>1501</v>
      </c>
      <c r="W6" s="16"/>
      <c r="X6" s="77">
        <v>1</v>
      </c>
      <c r="Y6" s="692" t="s">
        <v>1702</v>
      </c>
      <c r="Z6" s="77" t="s">
        <v>1703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1725</v>
      </c>
      <c r="P7" s="77" t="s">
        <v>1726</v>
      </c>
      <c r="Q7" s="77" t="s">
        <v>1501</v>
      </c>
      <c r="R7" s="16"/>
      <c r="S7" s="77">
        <v>2</v>
      </c>
      <c r="T7" s="76" t="s">
        <v>795</v>
      </c>
      <c r="U7" s="77" t="s">
        <v>1503</v>
      </c>
      <c r="V7" s="77" t="s">
        <v>1503</v>
      </c>
      <c r="W7" s="16"/>
      <c r="X7" s="77">
        <v>2</v>
      </c>
      <c r="Y7" s="692" t="s">
        <v>1725</v>
      </c>
      <c r="Z7" s="77" t="s">
        <v>1726</v>
      </c>
      <c r="AA7" s="77" t="s">
        <v>1501</v>
      </c>
      <c r="AB7" s="16"/>
      <c r="AC7" s="77">
        <v>2</v>
      </c>
      <c r="AD7" s="77" t="s">
        <v>1652</v>
      </c>
      <c r="AE7" s="77" t="s">
        <v>1653</v>
      </c>
      <c r="AF7" s="77" t="s">
        <v>1501</v>
      </c>
    </row>
    <row r="8" spans="1:32" ht="12">
      <c r="A8" s="16"/>
      <c r="B8" s="16"/>
      <c r="C8" s="16"/>
      <c r="D8" s="16"/>
      <c r="F8" s="16"/>
      <c r="G8" s="16"/>
      <c r="H8" s="16"/>
      <c r="I8" s="16"/>
      <c r="J8" s="16"/>
      <c r="K8" s="1044"/>
      <c r="L8" s="1044"/>
      <c r="M8" s="1044"/>
      <c r="N8" s="988">
        <v>3</v>
      </c>
      <c r="O8" s="77" t="s">
        <v>1748</v>
      </c>
      <c r="P8" s="77" t="s">
        <v>1749</v>
      </c>
      <c r="Q8" s="77" t="s">
        <v>1501</v>
      </c>
      <c r="R8" s="16"/>
      <c r="S8" s="16"/>
      <c r="T8" s="16"/>
      <c r="U8" s="16"/>
      <c r="V8" s="16"/>
      <c r="W8" s="16"/>
      <c r="X8" s="77">
        <v>3</v>
      </c>
      <c r="Y8" s="692" t="s">
        <v>1748</v>
      </c>
      <c r="Z8" s="77" t="s">
        <v>1749</v>
      </c>
      <c r="AA8" s="77" t="s">
        <v>1501</v>
      </c>
      <c r="AB8" s="16"/>
      <c r="AC8" s="77">
        <v>3</v>
      </c>
      <c r="AD8" s="77" t="s">
        <v>1692</v>
      </c>
      <c r="AE8" s="77" t="s">
        <v>1693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1771</v>
      </c>
      <c r="P9" s="77" t="s">
        <v>1772</v>
      </c>
      <c r="Q9" s="77" t="s">
        <v>1501</v>
      </c>
      <c r="R9" s="16"/>
      <c r="S9" s="16"/>
      <c r="T9" s="16"/>
      <c r="U9" s="16"/>
      <c r="V9" s="16"/>
      <c r="W9" s="16"/>
      <c r="X9" s="77">
        <v>4</v>
      </c>
      <c r="Y9" s="692" t="s">
        <v>1771</v>
      </c>
      <c r="Z9" s="77" t="s">
        <v>1772</v>
      </c>
      <c r="AA9" s="77" t="s">
        <v>1501</v>
      </c>
      <c r="AB9" s="16"/>
      <c r="AC9" s="77">
        <v>4</v>
      </c>
      <c r="AD9" s="77" t="s">
        <v>1688</v>
      </c>
      <c r="AE9" s="77" t="s">
        <v>1689</v>
      </c>
      <c r="AF9" s="77" t="s">
        <v>1501</v>
      </c>
    </row>
    <row r="10" spans="1:32" ht="12">
      <c r="A10" s="16"/>
      <c r="B10" s="16"/>
      <c r="C10" s="16"/>
      <c r="D10" s="16"/>
      <c r="F10" s="75" t="s">
        <v>1501</v>
      </c>
      <c r="G10" s="76" t="s">
        <v>1973</v>
      </c>
      <c r="H10" s="77" t="s">
        <v>1974</v>
      </c>
      <c r="I10" s="77" t="s">
        <v>2392</v>
      </c>
      <c r="J10" s="77" t="s">
        <v>2393</v>
      </c>
      <c r="K10" s="1079">
        <v>34</v>
      </c>
      <c r="L10" s="1045">
        <v>29</v>
      </c>
      <c r="M10" s="1044"/>
      <c r="N10" s="988">
        <v>5</v>
      </c>
      <c r="O10" s="77" t="s">
        <v>1794</v>
      </c>
      <c r="P10" s="77" t="s">
        <v>1795</v>
      </c>
      <c r="Q10" s="77" t="s">
        <v>1501</v>
      </c>
      <c r="R10" s="16"/>
      <c r="S10" s="16"/>
      <c r="T10" s="16"/>
      <c r="U10" s="16"/>
      <c r="V10" s="16"/>
      <c r="W10" s="16"/>
      <c r="X10" s="77">
        <v>5</v>
      </c>
      <c r="Y10" s="692" t="s">
        <v>1794</v>
      </c>
      <c r="Z10" s="77" t="s">
        <v>1795</v>
      </c>
      <c r="AA10" s="77" t="s">
        <v>1501</v>
      </c>
      <c r="AB10" s="16"/>
      <c r="AC10" s="77">
        <v>5</v>
      </c>
      <c r="AD10" s="77" t="s">
        <v>1648</v>
      </c>
      <c r="AE10" s="77" t="s">
        <v>1649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1817</v>
      </c>
      <c r="P11" s="77" t="s">
        <v>1818</v>
      </c>
      <c r="Q11" s="77" t="s">
        <v>1501</v>
      </c>
      <c r="R11" s="16"/>
      <c r="S11" s="16"/>
      <c r="T11" s="16"/>
      <c r="U11" s="16"/>
      <c r="V11" s="16"/>
      <c r="W11" s="16"/>
      <c r="X11" s="77">
        <v>6</v>
      </c>
      <c r="Y11" s="692" t="s">
        <v>1817</v>
      </c>
      <c r="Z11" s="77" t="s">
        <v>1818</v>
      </c>
      <c r="AA11" s="77" t="s">
        <v>1501</v>
      </c>
      <c r="AB11" s="16"/>
      <c r="AC11" s="77">
        <v>6</v>
      </c>
      <c r="AD11" s="77" t="s">
        <v>2363</v>
      </c>
      <c r="AE11" s="77" t="s">
        <v>2364</v>
      </c>
      <c r="AF11" s="77" t="s">
        <v>1501</v>
      </c>
    </row>
    <row r="12" spans="1:32" ht="12">
      <c r="A12" s="16"/>
      <c r="B12" s="16"/>
      <c r="C12" s="16"/>
      <c r="D12" s="16"/>
      <c r="F12" s="75" t="s">
        <v>1505</v>
      </c>
      <c r="G12" s="76" t="s">
        <v>1973</v>
      </c>
      <c r="H12" s="77"/>
      <c r="I12" s="77" t="s">
        <v>1973</v>
      </c>
      <c r="J12" s="77"/>
      <c r="K12" s="1079" t="s">
        <v>1544</v>
      </c>
      <c r="L12" s="1045"/>
      <c r="M12" s="1044"/>
      <c r="N12" s="988">
        <v>7</v>
      </c>
      <c r="O12" s="77" t="s">
        <v>1840</v>
      </c>
      <c r="P12" s="77" t="s">
        <v>1841</v>
      </c>
      <c r="Q12" s="77" t="s">
        <v>1501</v>
      </c>
      <c r="R12" s="16"/>
      <c r="S12" s="16"/>
      <c r="T12" s="16"/>
      <c r="U12" s="16"/>
      <c r="V12" s="16"/>
      <c r="W12" s="16"/>
      <c r="X12" s="77">
        <v>7</v>
      </c>
      <c r="Y12" s="692" t="s">
        <v>1840</v>
      </c>
      <c r="Z12" s="77" t="s">
        <v>1841</v>
      </c>
      <c r="AA12" s="77" t="s">
        <v>1501</v>
      </c>
      <c r="AB12" s="16"/>
      <c r="AC12" s="77">
        <v>7</v>
      </c>
      <c r="AD12" s="77" t="s">
        <v>1794</v>
      </c>
      <c r="AE12" s="77" t="s">
        <v>1795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1863</v>
      </c>
      <c r="P13" s="77" t="s">
        <v>1696</v>
      </c>
      <c r="Q13" s="77" t="s">
        <v>1501</v>
      </c>
      <c r="R13" s="16"/>
      <c r="S13" s="16"/>
      <c r="T13" s="16"/>
      <c r="U13" s="16"/>
      <c r="V13" s="16"/>
      <c r="W13" s="16"/>
      <c r="X13" s="77">
        <v>8</v>
      </c>
      <c r="Y13" s="692" t="s">
        <v>1863</v>
      </c>
      <c r="Z13" s="77" t="s">
        <v>1696</v>
      </c>
      <c r="AA13" s="77" t="s">
        <v>1501</v>
      </c>
      <c r="AB13" s="16"/>
      <c r="AC13" s="77">
        <v>8</v>
      </c>
      <c r="AD13" s="77" t="s">
        <v>1697</v>
      </c>
      <c r="AE13" s="77" t="s">
        <v>1698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1885</v>
      </c>
      <c r="P14" s="77" t="s">
        <v>1886</v>
      </c>
      <c r="Q14" s="77" t="s">
        <v>1501</v>
      </c>
      <c r="R14" s="16"/>
      <c r="S14" s="16"/>
      <c r="T14" s="16"/>
      <c r="U14" s="16"/>
      <c r="V14" s="16"/>
      <c r="W14" s="16"/>
      <c r="X14" s="77">
        <v>9</v>
      </c>
      <c r="Y14" s="692" t="s">
        <v>1885</v>
      </c>
      <c r="Z14" s="77" t="s">
        <v>1886</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1574</v>
      </c>
      <c r="P15" s="77" t="s">
        <v>1575</v>
      </c>
      <c r="Q15" s="77" t="s">
        <v>1501</v>
      </c>
      <c r="R15" s="16"/>
      <c r="S15" s="16"/>
      <c r="T15" s="16"/>
      <c r="U15" s="16"/>
      <c r="V15" s="16"/>
      <c r="W15" s="16"/>
      <c r="X15" s="77">
        <v>10</v>
      </c>
      <c r="Y15" s="692" t="s">
        <v>1574</v>
      </c>
      <c r="Z15" s="77" t="s">
        <v>1575</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2375</v>
      </c>
      <c r="AE18" s="77" t="s">
        <v>2376</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1555</v>
      </c>
      <c r="AE19" s="77" t="s">
        <v>1556</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1664</v>
      </c>
      <c r="AE20" s="77" t="s">
        <v>1665</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1660</v>
      </c>
      <c r="AE22" s="77" t="s">
        <v>1661</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2371</v>
      </c>
      <c r="AE24" s="77" t="s">
        <v>2372</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1640</v>
      </c>
      <c r="AE25" s="77" t="s">
        <v>1641</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t="s">
        <v>1636</v>
      </c>
      <c r="AE26" s="77" t="s">
        <v>1637</v>
      </c>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t="s">
        <v>1973</v>
      </c>
      <c r="AE28" s="77" t="s">
        <v>1974</v>
      </c>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t="s">
        <v>1680</v>
      </c>
      <c r="AE29" s="77" t="s">
        <v>1681</v>
      </c>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t="s">
        <v>1676</v>
      </c>
      <c r="AE30" s="77" t="s">
        <v>1677</v>
      </c>
      <c r="AF30" s="77" t="s">
        <v>1501</v>
      </c>
    </row>
    <row r="31" spans="1:32" ht="12">
      <c r="A31" s="16"/>
      <c r="B31" s="16"/>
      <c r="C31" s="16"/>
      <c r="D31" s="16"/>
      <c r="E31" s="16"/>
      <c r="F31" s="16"/>
      <c r="G31" s="16"/>
      <c r="H31" s="16"/>
      <c r="I31" s="16"/>
      <c r="J31" s="16"/>
      <c r="K31" s="1044"/>
      <c r="L31" s="1044"/>
      <c r="M31" s="1044"/>
      <c r="N31" s="988">
        <v>26</v>
      </c>
      <c r="O31" s="77" t="s">
        <v>2272</v>
      </c>
      <c r="P31" s="77" t="s">
        <v>2273</v>
      </c>
      <c r="Q31" s="77" t="s">
        <v>1501</v>
      </c>
      <c r="R31" s="16"/>
      <c r="S31" s="16"/>
      <c r="T31" s="16"/>
      <c r="U31" s="16"/>
      <c r="V31" s="16"/>
      <c r="W31" s="16"/>
      <c r="X31" s="77">
        <v>26</v>
      </c>
      <c r="Y31" s="692" t="s">
        <v>2272</v>
      </c>
      <c r="Z31" s="77" t="s">
        <v>2273</v>
      </c>
      <c r="AA31" s="77" t="s">
        <v>1501</v>
      </c>
      <c r="AB31" s="16"/>
      <c r="AC31" s="77">
        <v>26</v>
      </c>
      <c r="AD31" s="77" t="s">
        <v>1656</v>
      </c>
      <c r="AE31" s="77" t="s">
        <v>1657</v>
      </c>
      <c r="AF31" s="77" t="s">
        <v>1501</v>
      </c>
    </row>
    <row r="32" spans="1:32" ht="12">
      <c r="A32" s="16"/>
      <c r="B32" s="16"/>
      <c r="C32" s="16"/>
      <c r="D32" s="16"/>
      <c r="E32" s="16"/>
      <c r="F32" s="16"/>
      <c r="G32" s="16"/>
      <c r="H32" s="16"/>
      <c r="I32" s="16"/>
      <c r="J32" s="16"/>
      <c r="K32" s="1044"/>
      <c r="L32" s="1044"/>
      <c r="M32" s="1044"/>
      <c r="N32" s="988">
        <v>27</v>
      </c>
      <c r="O32" s="77" t="s">
        <v>2295</v>
      </c>
      <c r="P32" s="77" t="s">
        <v>2296</v>
      </c>
      <c r="Q32" s="77" t="s">
        <v>1501</v>
      </c>
      <c r="R32" s="16"/>
      <c r="S32" s="16"/>
      <c r="T32" s="16"/>
      <c r="U32" s="16"/>
      <c r="V32" s="16"/>
      <c r="W32" s="16"/>
      <c r="X32" s="77">
        <v>27</v>
      </c>
      <c r="Y32" s="692" t="s">
        <v>2295</v>
      </c>
      <c r="Z32" s="77" t="s">
        <v>2296</v>
      </c>
      <c r="AA32" s="77" t="s">
        <v>1501</v>
      </c>
      <c r="AB32" s="16"/>
      <c r="AC32" s="77">
        <v>27</v>
      </c>
      <c r="AD32" s="77" t="s">
        <v>1684</v>
      </c>
      <c r="AE32" s="77" t="s">
        <v>1685</v>
      </c>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2341</v>
      </c>
      <c r="P34" s="77" t="s">
        <v>2342</v>
      </c>
      <c r="Q34" s="77" t="s">
        <v>1501</v>
      </c>
      <c r="R34" s="16"/>
      <c r="S34" s="16"/>
      <c r="T34" s="16"/>
      <c r="U34" s="16"/>
      <c r="V34" s="16"/>
      <c r="W34" s="16"/>
      <c r="X34" s="77">
        <v>29</v>
      </c>
      <c r="Y34" s="692" t="s">
        <v>2341</v>
      </c>
      <c r="Z34" s="77" t="s">
        <v>2342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26</v>
      </c>
      <c r="I4" s="70" t="str">
        <f>HLOOKUP(I3,比較地域マスタ!$E$5:$L$6,2,0)</f>
        <v>京都府</v>
      </c>
      <c r="J4" s="70" t="str">
        <f>HLOOKUP(J3,比較地域マスタ!$E$5:$L$6,2,0)</f>
        <v>宮津市</v>
      </c>
      <c r="K4" s="70" t="str">
        <f>HLOOKUP(K3,比較地域マスタ!$E$5:$L$6,2,0)</f>
        <v>26205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宮津市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19.591007166527927</v>
      </c>
      <c r="BB5" s="29"/>
      <c r="BC5" s="17"/>
      <c r="BD5" s="1005">
        <f>SUM(BC6:BC8)</f>
        <v>13.863060343357525</v>
      </c>
      <c r="BE5" s="29"/>
      <c r="BF5" s="17"/>
      <c r="BG5" s="1005">
        <f>AK35</f>
        <v>9.4939726373159843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8.0610670859818256</v>
      </c>
      <c r="BA6" s="17"/>
      <c r="BB6" s="29"/>
      <c r="BC6" s="1005">
        <f>O32</f>
        <v>6.2401400219262468</v>
      </c>
      <c r="BD6" s="17"/>
      <c r="BE6" s="29"/>
      <c r="BF6" s="1005">
        <f>AK36</f>
        <v>3.8728970995932541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2.471216423537633</v>
      </c>
      <c r="BA7" s="17"/>
      <c r="BB7" s="29"/>
      <c r="BC7" s="1005">
        <f>O33</f>
        <v>1.8064226178205121</v>
      </c>
      <c r="BD7" s="17"/>
      <c r="BE7" s="29"/>
      <c r="BF7" s="1005">
        <f t="shared" ref="BF7:BF8" si="0">AK37</f>
        <v>1.7191357295754321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9.0587236570084677</v>
      </c>
      <c r="BA8" s="17"/>
      <c r="BB8" s="29"/>
      <c r="BC8" s="1005">
        <f>O34</f>
        <v>5.816497703610767</v>
      </c>
      <c r="BD8" s="17"/>
      <c r="BE8" s="29"/>
      <c r="BF8" s="1005">
        <f t="shared" si="0"/>
        <v>3.9019398081472971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132.21402436542988</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32.856498997910322</v>
      </c>
      <c r="BA9" s="1005">
        <f>AZ9</f>
        <v>32.856498997910322</v>
      </c>
      <c r="BB9" s="29"/>
      <c r="BC9" s="1005">
        <f>O35</f>
        <v>41.301107273948013</v>
      </c>
      <c r="BD9" s="1005">
        <f>BC9</f>
        <v>41.301107273948013</v>
      </c>
      <c r="BE9" s="29"/>
      <c r="BF9" s="1005">
        <f>AK39</f>
        <v>26.129106417644294</v>
      </c>
      <c r="BG9" s="1005">
        <f>AK39</f>
        <v>26.129106417644294</v>
      </c>
      <c r="BH9" s="29"/>
    </row>
    <row r="10" spans="1:62" ht="17.100000000000001" customHeight="1" thickBot="1">
      <c r="B10" s="323"/>
      <c r="C10" s="324"/>
      <c r="D10" s="326"/>
      <c r="E10" s="326"/>
      <c r="F10" s="326"/>
      <c r="G10" s="325"/>
      <c r="H10" s="325"/>
      <c r="I10" s="326"/>
      <c r="J10" s="327"/>
      <c r="K10" s="334"/>
      <c r="L10" s="246" t="s">
        <v>114</v>
      </c>
      <c r="M10" s="246"/>
      <c r="N10" s="563"/>
      <c r="O10" s="906">
        <f>SUM(O11:O13)</f>
        <v>19.591007166527927</v>
      </c>
      <c r="P10" s="453">
        <f t="shared" ref="P10:P22" si="1">O10/$O$9</f>
        <v>0.14817646812095983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26.414903646706819</v>
      </c>
      <c r="BA10" s="1005">
        <f>AZ10</f>
        <v>26.414903646706819</v>
      </c>
      <c r="BB10" s="29"/>
      <c r="BC10" s="1005">
        <f>O36</f>
        <v>30.91911430405823</v>
      </c>
      <c r="BD10" s="1005">
        <f>BC10</f>
        <v>30.91911430405823</v>
      </c>
      <c r="BE10" s="29"/>
      <c r="BF10" s="1005">
        <f>AK40</f>
        <v>19.63851949071563</v>
      </c>
      <c r="BG10" s="1005">
        <f>AK40</f>
        <v>19.63851949071563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8.0610670859818256</v>
      </c>
      <c r="P11" s="454">
        <f t="shared" si="1"/>
        <v>6.0969833757587071E-2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49.693922744284833</v>
      </c>
      <c r="BB11" s="29"/>
      <c r="BC11" s="1005"/>
      <c r="BD11" s="1005">
        <f>SUM(BC12:BC14)</f>
        <v>42.666294546704485</v>
      </c>
      <c r="BE11" s="29"/>
      <c r="BF11" s="17"/>
      <c r="BG11" s="1005">
        <f>AK41</f>
        <v>33.257851840675833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2.471216423537633</v>
      </c>
      <c r="P12" s="454">
        <f t="shared" si="1"/>
        <v>1.8691030965878264E-2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48.136755701755462</v>
      </c>
      <c r="BA12" s="17"/>
      <c r="BB12" s="29"/>
      <c r="BC12" s="1005">
        <f>O38</f>
        <v>40.769982084538306</v>
      </c>
      <c r="BD12" s="17"/>
      <c r="BE12" s="29"/>
      <c r="BF12" s="1005">
        <f>AK42</f>
        <v>32.15795064538964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9.0587236570084677</v>
      </c>
      <c r="P13" s="454">
        <f t="shared" si="1"/>
        <v>6.8515603397494504E-2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1.30424514842827</v>
      </c>
      <c r="BA13" s="17"/>
      <c r="BB13" s="29"/>
      <c r="BC13" s="1005">
        <f>O41</f>
        <v>1.53224573635081</v>
      </c>
      <c r="BD13" s="17"/>
      <c r="BE13" s="29"/>
      <c r="BF13" s="1005">
        <f>AK45</f>
        <v>0.98436263656095613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32.856498997910322</v>
      </c>
      <c r="P14" s="453">
        <f t="shared" si="1"/>
        <v>0.24850993800095944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0.25292189410110139</v>
      </c>
      <c r="BA14" s="17"/>
      <c r="BB14" s="29"/>
      <c r="BC14" s="1005">
        <f>O42</f>
        <v>0.36406672581537158</v>
      </c>
      <c r="BD14" s="17"/>
      <c r="BE14" s="29"/>
      <c r="BF14" s="1005">
        <f t="shared" ref="BF14" si="2">AK46</f>
        <v>0.11553855872523169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26.414903646706819</v>
      </c>
      <c r="P15" s="453">
        <f t="shared" si="1"/>
        <v>0.19978896923746878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3.6576918100000002</v>
      </c>
      <c r="BA15" s="1005">
        <f>AZ15</f>
        <v>3.6576918100000002</v>
      </c>
      <c r="BB15" s="29"/>
      <c r="BC15" s="1005">
        <f>O43</f>
        <v>3.2854689671999999</v>
      </c>
      <c r="BD15" s="1005">
        <f>BC15</f>
        <v>3.2854689671999999</v>
      </c>
      <c r="BE15" s="29"/>
      <c r="BF15" s="1005">
        <f>AK47</f>
        <v>1.133896422322638</v>
      </c>
      <c r="BG15" s="1005">
        <f>AK47</f>
        <v>1.133896422322638</v>
      </c>
      <c r="BH15" s="29"/>
    </row>
    <row r="16" spans="1:62" ht="17.100000000000001" customHeight="1" thickBot="1">
      <c r="B16" s="323"/>
      <c r="C16" s="324"/>
      <c r="D16" s="326"/>
      <c r="E16" s="326"/>
      <c r="F16" s="326"/>
      <c r="G16" s="325"/>
      <c r="H16" s="325"/>
      <c r="I16" s="326"/>
      <c r="J16" s="327"/>
      <c r="K16" s="335"/>
      <c r="L16" s="246" t="s">
        <v>128</v>
      </c>
      <c r="M16" s="344"/>
      <c r="N16" s="345"/>
      <c r="O16" s="906">
        <f>SUM(O18:O21)</f>
        <v>49.693922744284833</v>
      </c>
      <c r="P16" s="453">
        <f t="shared" si="1"/>
        <v>0.37585969402863401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48.136755701755462</v>
      </c>
      <c r="P17" s="454">
        <f t="shared" si="1"/>
        <v>0.36408207020995742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23.375616588194951</v>
      </c>
      <c r="P18" s="454">
        <f t="shared" si="1"/>
        <v>0.17680133934647099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24.76113911356051</v>
      </c>
      <c r="P19" s="454">
        <f t="shared" si="1"/>
        <v>0.18728073086348643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1.30424514842827</v>
      </c>
      <c r="P20" s="454">
        <f t="shared" si="1"/>
        <v>9.8646505519220263E-3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0.25292189410110139</v>
      </c>
      <c r="P21" s="454">
        <f t="shared" si="1"/>
        <v>1.9129732667545448E-3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3.6576918100000002</v>
      </c>
      <c r="P22" s="612">
        <f t="shared" si="1"/>
        <v>2.7664930611978104E-2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13.237550089047639</v>
      </c>
      <c r="AZ22" s="1005">
        <f t="shared" si="3"/>
        <v>13.156806417485052</v>
      </c>
      <c r="BA22" s="1005">
        <f t="shared" si="3"/>
        <v>14.638611376378099</v>
      </c>
      <c r="BB22" s="1005">
        <f t="shared" si="3"/>
        <v>14.372558681309247</v>
      </c>
      <c r="BC22" s="1005">
        <f t="shared" si="3"/>
        <v>13.863060343357525</v>
      </c>
      <c r="BD22" s="1005">
        <f t="shared" si="3"/>
        <v>15.30531699908548</v>
      </c>
      <c r="BE22" s="1005">
        <f t="shared" si="3"/>
        <v>15.719047723813375</v>
      </c>
      <c r="BF22" s="1005">
        <f t="shared" si="3"/>
        <v>13.616306950285924</v>
      </c>
      <c r="BG22" s="1005">
        <f t="shared" si="3"/>
        <v>13.518775418697054</v>
      </c>
      <c r="BH22" s="1005">
        <f t="shared" si="3"/>
        <v>11.60509248585555</v>
      </c>
      <c r="BI22" s="1005">
        <f t="shared" si="3"/>
        <v>12.034067355466892</v>
      </c>
      <c r="BJ22" s="1005">
        <f t="shared" si="3"/>
        <v>15.073456078700318</v>
      </c>
      <c r="BK22" s="1005">
        <f t="shared" si="3"/>
        <v>7.0477673157239042</v>
      </c>
      <c r="BL22" s="1005">
        <f t="shared" si="3"/>
        <v>9.4939726373159843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27.00506320421373</v>
      </c>
      <c r="AZ23" s="1005">
        <f t="shared" ref="AZ23:BL23" si="4">Y39</f>
        <v>29.665990579370039</v>
      </c>
      <c r="BA23" s="1005">
        <f t="shared" si="4"/>
        <v>39.156151781623002</v>
      </c>
      <c r="BB23" s="1005">
        <f t="shared" si="4"/>
        <v>43.337551415624432</v>
      </c>
      <c r="BC23" s="1005">
        <f t="shared" si="4"/>
        <v>41.301107273948013</v>
      </c>
      <c r="BD23" s="1005">
        <f t="shared" si="4"/>
        <v>40.092665155421251</v>
      </c>
      <c r="BE23" s="1005">
        <f t="shared" si="4"/>
        <v>36.509660360749528</v>
      </c>
      <c r="BF23" s="1005">
        <f t="shared" si="4"/>
        <v>35.680849798690964</v>
      </c>
      <c r="BG23" s="1005">
        <f t="shared" si="4"/>
        <v>31.176265561636939</v>
      </c>
      <c r="BH23" s="1005">
        <f t="shared" si="4"/>
        <v>27.760087037681153</v>
      </c>
      <c r="BI23" s="1005">
        <f t="shared" si="4"/>
        <v>25.679473018506613</v>
      </c>
      <c r="BJ23" s="1005">
        <f t="shared" si="4"/>
        <v>24.127152586186565</v>
      </c>
      <c r="BK23" s="1005">
        <f t="shared" si="4"/>
        <v>22.672884404381239</v>
      </c>
      <c r="BL23" s="1005">
        <f t="shared" si="4"/>
        <v>26.129106417644294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23.211482998398608</v>
      </c>
      <c r="AZ24" s="1005">
        <f t="shared" ref="AZ24:BL24" si="5">Y40</f>
        <v>23.40246192526963</v>
      </c>
      <c r="BA24" s="1005">
        <f t="shared" si="5"/>
        <v>27.605993703842142</v>
      </c>
      <c r="BB24" s="1005">
        <f t="shared" si="5"/>
        <v>32.117008469929502</v>
      </c>
      <c r="BC24" s="1005">
        <f t="shared" si="5"/>
        <v>30.91911430405823</v>
      </c>
      <c r="BD24" s="1005">
        <f t="shared" si="5"/>
        <v>29.095686313330098</v>
      </c>
      <c r="BE24" s="1005">
        <f t="shared" si="5"/>
        <v>27.4530690113255</v>
      </c>
      <c r="BF24" s="1005">
        <f t="shared" si="5"/>
        <v>26.989253823877597</v>
      </c>
      <c r="BG24" s="1005">
        <f t="shared" si="5"/>
        <v>24.268363881754293</v>
      </c>
      <c r="BH24" s="1005">
        <f t="shared" si="5"/>
        <v>18.834448951436752</v>
      </c>
      <c r="BI24" s="1005">
        <f t="shared" si="5"/>
        <v>18.30651653611416</v>
      </c>
      <c r="BJ24" s="1005">
        <f t="shared" si="5"/>
        <v>20.710464931536539</v>
      </c>
      <c r="BK24" s="1005">
        <f t="shared" si="5"/>
        <v>18.203841665469085</v>
      </c>
      <c r="BL24" s="1005">
        <f t="shared" si="5"/>
        <v>19.63851949071563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44.701945554088383</v>
      </c>
      <c r="AZ25" s="1005">
        <f t="shared" ref="AZ25:BL25" si="6">Y41</f>
        <v>44.903240548797712</v>
      </c>
      <c r="BA25" s="1005">
        <f t="shared" si="6"/>
        <v>43.744325233672832</v>
      </c>
      <c r="BB25" s="1005">
        <f t="shared" si="6"/>
        <v>43.438009727459132</v>
      </c>
      <c r="BC25" s="1005">
        <f t="shared" si="6"/>
        <v>42.666294546704485</v>
      </c>
      <c r="BD25" s="1005">
        <f t="shared" si="6"/>
        <v>41.362044039913364</v>
      </c>
      <c r="BE25" s="1005">
        <f t="shared" si="6"/>
        <v>40.709254613091048</v>
      </c>
      <c r="BF25" s="1005">
        <f t="shared" si="6"/>
        <v>40.054839585957346</v>
      </c>
      <c r="BG25" s="1005">
        <f t="shared" si="6"/>
        <v>39.407694881537729</v>
      </c>
      <c r="BH25" s="1005">
        <f t="shared" si="6"/>
        <v>38.683541563767918</v>
      </c>
      <c r="BI25" s="1005">
        <f t="shared" si="6"/>
        <v>37.004015280849202</v>
      </c>
      <c r="BJ25" s="1005">
        <f t="shared" si="6"/>
        <v>33.335546625011155</v>
      </c>
      <c r="BK25" s="1005">
        <f t="shared" si="6"/>
        <v>33.135041016667998</v>
      </c>
      <c r="BL25" s="1005">
        <f t="shared" si="6"/>
        <v>33.257851840675833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2.689797039608</v>
      </c>
      <c r="AZ26" s="1005">
        <f t="shared" si="7"/>
        <v>3.0091023404100001</v>
      </c>
      <c r="BA26" s="1005">
        <f t="shared" si="7"/>
        <v>3.0001639102</v>
      </c>
      <c r="BB26" s="1005">
        <f t="shared" si="7"/>
        <v>4.5849125403200004</v>
      </c>
      <c r="BC26" s="1005">
        <f t="shared" si="7"/>
        <v>3.2854689671999999</v>
      </c>
      <c r="BD26" s="1005">
        <f t="shared" si="7"/>
        <v>2.1361156488000002</v>
      </c>
      <c r="BE26" s="1005">
        <f t="shared" si="7"/>
        <v>2.5611569208999998</v>
      </c>
      <c r="BF26" s="1005">
        <f t="shared" si="7"/>
        <v>3.5645091370200008</v>
      </c>
      <c r="BG26" s="1005">
        <f t="shared" si="7"/>
        <v>2.5395743829000001</v>
      </c>
      <c r="BH26" s="1005">
        <f t="shared" si="7"/>
        <v>2.7296782614399997</v>
      </c>
      <c r="BI26" s="1005">
        <f t="shared" si="7"/>
        <v>3.0204685055999998</v>
      </c>
      <c r="BJ26" s="1005">
        <f t="shared" si="7"/>
        <v>0.4559868525764913</v>
      </c>
      <c r="BK26" s="1005">
        <f t="shared" si="7"/>
        <v>0.80367219760825481</v>
      </c>
      <c r="BL26" s="1005">
        <f t="shared" si="7"/>
        <v>1.133896422322638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110.84583888535636</v>
      </c>
      <c r="AZ27" s="1005">
        <f t="shared" si="8"/>
        <v>114.13760181133243</v>
      </c>
      <c r="BA27" s="1005">
        <f t="shared" si="8"/>
        <v>128.14524600571607</v>
      </c>
      <c r="BB27" s="1005">
        <f t="shared" si="8"/>
        <v>137.85004083464233</v>
      </c>
      <c r="BC27" s="1005">
        <f t="shared" si="8"/>
        <v>132.03504543526824</v>
      </c>
      <c r="BD27" s="1005">
        <f t="shared" si="8"/>
        <v>127.99182815655021</v>
      </c>
      <c r="BE27" s="1005">
        <f t="shared" si="8"/>
        <v>122.95218862987946</v>
      </c>
      <c r="BF27" s="1005">
        <f t="shared" si="8"/>
        <v>119.90575929583184</v>
      </c>
      <c r="BG27" s="1005">
        <f t="shared" si="8"/>
        <v>110.91067412652602</v>
      </c>
      <c r="BH27" s="1005">
        <f t="shared" si="8"/>
        <v>99.612848300181369</v>
      </c>
      <c r="BI27" s="1005">
        <f t="shared" si="8"/>
        <v>96.044540696536856</v>
      </c>
      <c r="BJ27" s="1005">
        <f t="shared" si="8"/>
        <v>93.702607074011055</v>
      </c>
      <c r="BK27" s="1005">
        <f t="shared" si="8"/>
        <v>81.863206599850486</v>
      </c>
      <c r="BL27" s="1005">
        <f t="shared" si="8"/>
        <v>89.653346808674371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132.03504543526824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13.863060343357525</v>
      </c>
      <c r="P31" s="453">
        <f t="shared" ref="P31:P43" si="9">O31/$O$30</f>
        <v>0.1049953086141365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6.2401400219262468</v>
      </c>
      <c r="P32" s="454">
        <f t="shared" si="9"/>
        <v>4.7261240387769243E-2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1.8064226178205121</v>
      </c>
      <c r="P33" s="454">
        <f t="shared" si="9"/>
        <v>1.3681387482129753E-2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5.816497703610767</v>
      </c>
      <c r="P34" s="454">
        <f t="shared" si="9"/>
        <v>4.4052680744237516E-2</v>
      </c>
      <c r="Q34" s="328"/>
      <c r="R34" s="13"/>
      <c r="S34" s="323"/>
      <c r="T34" s="563" t="s">
        <v>112</v>
      </c>
      <c r="U34" s="332"/>
      <c r="V34" s="332"/>
      <c r="W34" s="332"/>
      <c r="X34" s="893">
        <f>X35+X39+X40+X41+X47</f>
        <v>110.84583888535636</v>
      </c>
      <c r="Y34" s="894">
        <f t="shared" ref="Y34:AK34" si="10">Y35+Y39+Y40+Y41+Y47</f>
        <v>114.13760181133243</v>
      </c>
      <c r="Z34" s="894">
        <f t="shared" si="10"/>
        <v>128.14524600571607</v>
      </c>
      <c r="AA34" s="894">
        <f t="shared" si="10"/>
        <v>137.85004083464233</v>
      </c>
      <c r="AB34" s="894">
        <f t="shared" si="10"/>
        <v>132.03504543526824</v>
      </c>
      <c r="AC34" s="894">
        <f t="shared" si="10"/>
        <v>127.99182815655021</v>
      </c>
      <c r="AD34" s="894">
        <f t="shared" si="10"/>
        <v>122.95218862987946</v>
      </c>
      <c r="AE34" s="894">
        <f t="shared" si="10"/>
        <v>119.90575929583184</v>
      </c>
      <c r="AF34" s="894">
        <f t="shared" si="10"/>
        <v>110.91067412652602</v>
      </c>
      <c r="AG34" s="894">
        <f t="shared" si="10"/>
        <v>99.612848300181369</v>
      </c>
      <c r="AH34" s="894">
        <f t="shared" si="10"/>
        <v>96.044540696536856</v>
      </c>
      <c r="AI34" s="894">
        <f t="shared" si="10"/>
        <v>93.702607074011055</v>
      </c>
      <c r="AJ34" s="894">
        <f t="shared" si="10"/>
        <v>81.863206599850486</v>
      </c>
      <c r="AK34" s="895">
        <f t="shared" si="10"/>
        <v>89.653346808674371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41.301107273948013</v>
      </c>
      <c r="P35" s="453">
        <f t="shared" si="9"/>
        <v>0.31280412816002229</v>
      </c>
      <c r="Q35" s="328"/>
      <c r="R35" s="13"/>
      <c r="S35" s="323"/>
      <c r="T35" s="334"/>
      <c r="U35" s="246" t="s">
        <v>114</v>
      </c>
      <c r="V35" s="344"/>
      <c r="W35" s="344"/>
      <c r="X35" s="896">
        <f>SUM(X36:X38)</f>
        <v>13.237550089047639</v>
      </c>
      <c r="Y35" s="897">
        <f t="shared" ref="Y35:AK35" si="11">SUM(Y36:Y38)</f>
        <v>13.156806417485052</v>
      </c>
      <c r="Z35" s="897">
        <f t="shared" si="11"/>
        <v>14.638611376378099</v>
      </c>
      <c r="AA35" s="897">
        <f t="shared" si="11"/>
        <v>14.372558681309247</v>
      </c>
      <c r="AB35" s="897">
        <f t="shared" si="11"/>
        <v>13.863060343357525</v>
      </c>
      <c r="AC35" s="897">
        <f t="shared" si="11"/>
        <v>15.30531699908548</v>
      </c>
      <c r="AD35" s="897">
        <f t="shared" si="11"/>
        <v>15.719047723813375</v>
      </c>
      <c r="AE35" s="897">
        <f t="shared" si="11"/>
        <v>13.616306950285924</v>
      </c>
      <c r="AF35" s="897">
        <f t="shared" si="11"/>
        <v>13.518775418697054</v>
      </c>
      <c r="AG35" s="897">
        <f t="shared" si="11"/>
        <v>11.60509248585555</v>
      </c>
      <c r="AH35" s="897">
        <f t="shared" si="11"/>
        <v>12.034067355466892</v>
      </c>
      <c r="AI35" s="897">
        <f t="shared" si="11"/>
        <v>15.073456078700318</v>
      </c>
      <c r="AJ35" s="897">
        <f t="shared" si="11"/>
        <v>7.0477673157239042</v>
      </c>
      <c r="AK35" s="898">
        <f t="shared" si="11"/>
        <v>9.4939726373159843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30.91911430405823</v>
      </c>
      <c r="P36" s="453">
        <f t="shared" si="9"/>
        <v>0.2341735423510472</v>
      </c>
      <c r="Q36" s="328"/>
      <c r="R36" s="13"/>
      <c r="S36" s="356" t="s">
        <v>184</v>
      </c>
      <c r="T36" s="335"/>
      <c r="U36" s="346"/>
      <c r="V36" s="336" t="s">
        <v>184</v>
      </c>
      <c r="W36" s="357"/>
      <c r="X36" s="899">
        <f>VLOOKUP(年度マスタ!$K$4&amp;"_"&amp;X$33,データシート1!$A:$BT,MATCH("aa_"&amp;$S36,データシート1!$A$1:$BT$1,0),0)</f>
        <v>5.5192065979248106</v>
      </c>
      <c r="Y36" s="900">
        <f>VLOOKUP(年度マスタ!$K$4&amp;"_"&amp;Y$33,データシート1!$A:$BT,MATCH("aa_"&amp;$S36,データシート1!$A$1:$BT$1,0),0)</f>
        <v>5.8332083853493018</v>
      </c>
      <c r="Z36" s="900">
        <f>VLOOKUP(年度マスタ!$K$4&amp;"_"&amp;Z$33,データシート1!$A:$BT,MATCH("aa_"&amp;$S36,データシート1!$A$1:$BT$1,0),0)</f>
        <v>6.5320005452927106</v>
      </c>
      <c r="AA36" s="900">
        <f>VLOOKUP(年度マスタ!$K$4&amp;"_"&amp;AA$33,データシート1!$A:$BT,MATCH("aa_"&amp;$S36,データシート1!$A$1:$BT$1,0),0)</f>
        <v>6.4613009039594216</v>
      </c>
      <c r="AB36" s="900">
        <f>VLOOKUP(年度マスタ!$K$4&amp;"_"&amp;AB$33,データシート1!$A:$BT,MATCH("aa_"&amp;$S36,データシート1!$A$1:$BT$1,0),0)</f>
        <v>6.2401400219262468</v>
      </c>
      <c r="AC36" s="900">
        <f>VLOOKUP(年度マスタ!$K$4&amp;"_"&amp;AC$33,データシート1!$A:$BT,MATCH("aa_"&amp;$S36,データシート1!$A$1:$BT$1,0),0)</f>
        <v>7.7988231349379786</v>
      </c>
      <c r="AD36" s="900">
        <f>VLOOKUP(年度マスタ!$K$4&amp;"_"&amp;AD$33,データシート1!$A:$BT,MATCH("aa_"&amp;$S36,データシート1!$A$1:$BT$1,0),0)</f>
        <v>7.5147127796788764</v>
      </c>
      <c r="AE36" s="900">
        <f>VLOOKUP(年度マスタ!$K$4&amp;"_"&amp;AE$33,データシート1!$A:$BT,MATCH("aa_"&amp;$S36,データシート1!$A$1:$BT$1,0),0)</f>
        <v>4.3369758543566386</v>
      </c>
      <c r="AF36" s="900">
        <f>VLOOKUP(年度マスタ!$K$4&amp;"_"&amp;AF$33,データシート1!$A:$BT,MATCH("aa_"&amp;$S36,データシート1!$A$1:$BT$1,0),0)</f>
        <v>5.0451481948115902</v>
      </c>
      <c r="AG36" s="900">
        <f>VLOOKUP(年度マスタ!$K$4&amp;"_"&amp;AG$33,データシート1!$A:$BT,MATCH("aa_"&amp;$S36,データシート1!$A$1:$BT$1,0),0)</f>
        <v>4.0892648449518179</v>
      </c>
      <c r="AH36" s="900">
        <f>VLOOKUP(年度マスタ!$K$4&amp;"_"&amp;AH$33,データシート1!$A:$BT,MATCH("aa_"&amp;$S36,データシート1!$A$1:$BT$1,0),0)</f>
        <v>4.5416707961126388</v>
      </c>
      <c r="AI36" s="900">
        <f>VLOOKUP(年度マスタ!$K$4&amp;"_"&amp;AI$33,データシート1!$A:$BT,MATCH("aa_"&amp;$S36,データシート1!$A$1:$BT$1,0),0)</f>
        <v>8.2874068244285528</v>
      </c>
      <c r="AJ36" s="900">
        <f>VLOOKUP(年度マスタ!$K$4&amp;"_"&amp;AJ$33,データシート1!$A:$BT,MATCH("aa_"&amp;$S36,データシート1!$A$1:$BT$1,0),0)</f>
        <v>0</v>
      </c>
      <c r="AK36" s="901">
        <f>VLOOKUP(年度マスタ!$K$4&amp;"_"&amp;AK$33,データシート1!$A:$BT,MATCH("aa_"&amp;$S36,データシート1!$A$1:$BT$1,0),0)</f>
        <v>3.8728970995932541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42.666294546704485</v>
      </c>
      <c r="P37" s="453">
        <f t="shared" si="9"/>
        <v>0.32314371086896126</v>
      </c>
      <c r="Q37" s="328"/>
      <c r="R37" s="13"/>
      <c r="S37" s="356" t="s">
        <v>187</v>
      </c>
      <c r="T37" s="335"/>
      <c r="U37" s="346"/>
      <c r="V37" s="336" t="s">
        <v>194</v>
      </c>
      <c r="W37" s="357"/>
      <c r="X37" s="899">
        <f>VLOOKUP(年度マスタ!$K$4&amp;"_"&amp;X$33,データシート1!$A:$BT,MATCH("aa_"&amp;$S37,データシート1!$A$1:$BT$1,0),0)</f>
        <v>1.3669709039747571</v>
      </c>
      <c r="Y37" s="900">
        <f>VLOOKUP(年度マスタ!$K$4&amp;"_"&amp;Y$33,データシート1!$A:$BT,MATCH("aa_"&amp;$S37,データシート1!$A$1:$BT$1,0),0)</f>
        <v>1.479163331421995</v>
      </c>
      <c r="Z37" s="900">
        <f>VLOOKUP(年度マスタ!$K$4&amp;"_"&amp;Z$33,データシート1!$A:$BT,MATCH("aa_"&amp;$S37,データシート1!$A$1:$BT$1,0),0)</f>
        <v>2.0764084219323728</v>
      </c>
      <c r="AA37" s="900">
        <f>VLOOKUP(年度マスタ!$K$4&amp;"_"&amp;AA$33,データシート1!$A:$BT,MATCH("aa_"&amp;$S37,データシート1!$A$1:$BT$1,0),0)</f>
        <v>1.9976041962852951</v>
      </c>
      <c r="AB37" s="900">
        <f>VLOOKUP(年度マスタ!$K$4&amp;"_"&amp;AB$33,データシート1!$A:$BT,MATCH("aa_"&amp;$S37,データシート1!$A$1:$BT$1,0),0)</f>
        <v>1.8064226178205121</v>
      </c>
      <c r="AC37" s="900">
        <f>VLOOKUP(年度マスタ!$K$4&amp;"_"&amp;AC$33,データシート1!$A:$BT,MATCH("aa_"&amp;$S37,データシート1!$A$1:$BT$1,0),0)</f>
        <v>2.264938458309119</v>
      </c>
      <c r="AD37" s="900">
        <f>VLOOKUP(年度マスタ!$K$4&amp;"_"&amp;AD$33,データシート1!$A:$BT,MATCH("aa_"&amp;$S37,データシート1!$A$1:$BT$1,0),0)</f>
        <v>2.1529350253692079</v>
      </c>
      <c r="AE37" s="900">
        <f>VLOOKUP(年度マスタ!$K$4&amp;"_"&amp;AE$33,データシート1!$A:$BT,MATCH("aa_"&amp;$S37,データシート1!$A$1:$BT$1,0),0)</f>
        <v>1.9822934400768146</v>
      </c>
      <c r="AF37" s="900">
        <f>VLOOKUP(年度マスタ!$K$4&amp;"_"&amp;AF$33,データシート1!$A:$BT,MATCH("aa_"&amp;$S37,データシート1!$A$1:$BT$1,0),0)</f>
        <v>2.0210396992901885</v>
      </c>
      <c r="AG37" s="900">
        <f>VLOOKUP(年度マスタ!$K$4&amp;"_"&amp;AG$33,データシート1!$A:$BT,MATCH("aa_"&amp;$S37,データシート1!$A$1:$BT$1,0),0)</f>
        <v>1.7178925566530652</v>
      </c>
      <c r="AH37" s="900">
        <f>VLOOKUP(年度マスタ!$K$4&amp;"_"&amp;AH$33,データシート1!$A:$BT,MATCH("aa_"&amp;$S37,データシート1!$A$1:$BT$1,0),0)</f>
        <v>1.6429552962062453</v>
      </c>
      <c r="AI37" s="900">
        <f>VLOOKUP(年度マスタ!$K$4&amp;"_"&amp;AI$33,データシート1!$A:$BT,MATCH("aa_"&amp;$S37,データシート1!$A$1:$BT$1,0),0)</f>
        <v>1.6253593141973315</v>
      </c>
      <c r="AJ37" s="900">
        <f>VLOOKUP(年度マスタ!$K$4&amp;"_"&amp;AJ$33,データシート1!$A:$BT,MATCH("aa_"&amp;$S37,データシート1!$A$1:$BT$1,0),0)</f>
        <v>1.8316014093989152</v>
      </c>
      <c r="AK37" s="901">
        <f>VLOOKUP(年度マスタ!$K$4&amp;"_"&amp;AK$33,データシート1!$A:$BT,MATCH("aa_"&amp;$S37,データシート1!$A$1:$BT$1,0),0)</f>
        <v>1.7191357295754321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40.769982084538306</v>
      </c>
      <c r="P38" s="454">
        <f t="shared" si="9"/>
        <v>0.30878152046780849</v>
      </c>
      <c r="Q38" s="328"/>
      <c r="R38" s="13"/>
      <c r="S38" s="356" t="s">
        <v>188</v>
      </c>
      <c r="T38" s="335"/>
      <c r="U38" s="348"/>
      <c r="V38" s="358" t="s">
        <v>197</v>
      </c>
      <c r="W38" s="358"/>
      <c r="X38" s="899">
        <f>VLOOKUP(年度マスタ!$K$4&amp;"_"&amp;X$33,データシート1!$A:$BT,MATCH("aa_"&amp;$S38,データシート1!$A$1:$BT$1,0),0)</f>
        <v>6.351372587148072</v>
      </c>
      <c r="Y38" s="900">
        <f>VLOOKUP(年度マスタ!$K$4&amp;"_"&amp;Y$33,データシート1!$A:$BT,MATCH("aa_"&amp;$S38,データシート1!$A$1:$BT$1,0),0)</f>
        <v>5.8444347007137551</v>
      </c>
      <c r="Z38" s="900">
        <f>VLOOKUP(年度マスタ!$K$4&amp;"_"&amp;Z$33,データシート1!$A:$BT,MATCH("aa_"&amp;$S38,データシート1!$A$1:$BT$1,0),0)</f>
        <v>6.0302024091530164</v>
      </c>
      <c r="AA38" s="900">
        <f>VLOOKUP(年度マスタ!$K$4&amp;"_"&amp;AA$33,データシート1!$A:$BT,MATCH("aa_"&amp;$S38,データシート1!$A$1:$BT$1,0),0)</f>
        <v>5.9136535810645308</v>
      </c>
      <c r="AB38" s="900">
        <f>VLOOKUP(年度マスタ!$K$4&amp;"_"&amp;AB$33,データシート1!$A:$BT,MATCH("aa_"&amp;$S38,データシート1!$A$1:$BT$1,0),0)</f>
        <v>5.816497703610767</v>
      </c>
      <c r="AC38" s="900">
        <f>VLOOKUP(年度マスタ!$K$4&amp;"_"&amp;AC$33,データシート1!$A:$BT,MATCH("aa_"&amp;$S38,データシート1!$A$1:$BT$1,0),0)</f>
        <v>5.2415554058383824</v>
      </c>
      <c r="AD38" s="900">
        <f>VLOOKUP(年度マスタ!$K$4&amp;"_"&amp;AD$33,データシート1!$A:$BT,MATCH("aa_"&amp;$S38,データシート1!$A$1:$BT$1,0),0)</f>
        <v>6.0513999187652923</v>
      </c>
      <c r="AE38" s="900">
        <f>VLOOKUP(年度マスタ!$K$4&amp;"_"&amp;AE$33,データシート1!$A:$BT,MATCH("aa_"&amp;$S38,データシート1!$A$1:$BT$1,0),0)</f>
        <v>7.2970376558524723</v>
      </c>
      <c r="AF38" s="900">
        <f>VLOOKUP(年度マスタ!$K$4&amp;"_"&amp;AF$33,データシート1!$A:$BT,MATCH("aa_"&amp;$S38,データシート1!$A$1:$BT$1,0),0)</f>
        <v>6.4525875245952742</v>
      </c>
      <c r="AG38" s="900">
        <f>VLOOKUP(年度マスタ!$K$4&amp;"_"&amp;AG$33,データシート1!$A:$BT,MATCH("aa_"&amp;$S38,データシート1!$A$1:$BT$1,0),0)</f>
        <v>5.7979350842506676</v>
      </c>
      <c r="AH38" s="900">
        <f>VLOOKUP(年度マスタ!$K$4&amp;"_"&amp;AH$33,データシート1!$A:$BT,MATCH("aa_"&amp;$S38,データシート1!$A$1:$BT$1,0),0)</f>
        <v>5.8494412631480088</v>
      </c>
      <c r="AI38" s="900">
        <f>VLOOKUP(年度マスタ!$K$4&amp;"_"&amp;AI$33,データシート1!$A:$BT,MATCH("aa_"&amp;$S38,データシート1!$A$1:$BT$1,0),0)</f>
        <v>5.1606899400744348</v>
      </c>
      <c r="AJ38" s="900">
        <f>VLOOKUP(年度マスタ!$K$4&amp;"_"&amp;AJ$33,データシート1!$A:$BT,MATCH("aa_"&amp;$S38,データシート1!$A$1:$BT$1,0),0)</f>
        <v>5.2161659063249894</v>
      </c>
      <c r="AK38" s="901">
        <f>VLOOKUP(年度マスタ!$K$4&amp;"_"&amp;AK$33,データシート1!$A:$BT,MATCH("aa_"&amp;$S38,データシート1!$A$1:$BT$1,0),0)</f>
        <v>3.9019398081472971</v>
      </c>
      <c r="AL38" s="330"/>
      <c r="AW38" s="17" t="str">
        <f>年度マスタ!H4</f>
        <v>26</v>
      </c>
      <c r="AX38" s="17" t="s">
        <v>198</v>
      </c>
      <c r="AY38" s="17">
        <f>VLOOKUP($AW38&amp;"_"&amp;$AY$34,データシート1!$A:$BT,MATCH($AY$31&amp;"_"&amp;AY$36,データシート1!$A$1:$BT$1,0),0)</f>
        <v>2103.01668471109</v>
      </c>
      <c r="AZ38" s="17">
        <f>VLOOKUP($AW38&amp;"_"&amp;$AY$34,データシート1!$A:$BT,MATCH($AY$31&amp;"_"&amp;AZ$36,データシート1!$A$1:$BT$1,0),0)</f>
        <v>107.19702601724471</v>
      </c>
      <c r="BA38" s="17">
        <f>VLOOKUP($AW38&amp;"_"&amp;$AY$34,データシート1!$A:$BT,MATCH($AY$31&amp;"_"&amp;BA$36,データシート1!$A$1:$BT$1,0),0)</f>
        <v>142.53423148017134</v>
      </c>
      <c r="BB38" s="17">
        <f>VLOOKUP($AW38&amp;"_"&amp;$AY$34,データシート1!$A:$BT,MATCH($AY$31&amp;"_"&amp;BB$36,データシート1!$A$1:$BT$1,0),0)</f>
        <v>3575.7285153239845</v>
      </c>
      <c r="BC38" s="17">
        <f>VLOOKUP($AW38&amp;"_"&amp;$AY$34,データシート1!$A:$BT,MATCH($AY$31&amp;"_"&amp;BC$36,データシート1!$A$1:$BT$1,0),0)</f>
        <v>2939.7004577005591</v>
      </c>
      <c r="BD38" s="17">
        <f>VLOOKUP($AW38&amp;"_"&amp;$AY$34,データシート1!$A:$BT,MATCH($AY$31&amp;"_"&amp;BD$36,データシート1!$A$1:$BT$1,0),0)</f>
        <v>1487.1805204016769</v>
      </c>
      <c r="BE38" s="17">
        <f>VLOOKUP($AW38&amp;"_"&amp;$AY$34,データシート1!$A:$BT,MATCH($AY$31&amp;"_"&amp;BE$36,データシート1!$A$1:$BT$1,0),0)</f>
        <v>1204.2303233423449</v>
      </c>
      <c r="BF38" s="17">
        <f>VLOOKUP($AW38&amp;"_"&amp;$AY$34,データシート1!$A:$BT,MATCH($AY$31&amp;"_"&amp;BF$36,データシート1!$A$1:$BT$1,0),0)</f>
        <v>147.24931209785217</v>
      </c>
      <c r="BG38" s="17">
        <f>VLOOKUP($AW38&amp;"_"&amp;$AY$34,データシート1!$A:$BT,MATCH($AY$31&amp;"_"&amp;BG$36,データシート1!$A$1:$BT$1,0),0)</f>
        <v>34.935749880493987</v>
      </c>
      <c r="BH38" s="17">
        <f>VLOOKUP($AW38&amp;"_"&amp;$AY$34,データシート1!$A:$BT,MATCH($AY$31&amp;"_"&amp;BH$36,データシート1!$A$1:$BT$1,0),0)</f>
        <v>266.00921220741947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19.779462893171743</v>
      </c>
      <c r="P39" s="454">
        <f t="shared" si="9"/>
        <v>0.14980464336545302</v>
      </c>
      <c r="Q39" s="328"/>
      <c r="R39" s="13"/>
      <c r="S39" s="356" t="s">
        <v>189</v>
      </c>
      <c r="T39" s="335"/>
      <c r="U39" s="343" t="s">
        <v>199</v>
      </c>
      <c r="V39" s="344"/>
      <c r="W39" s="344"/>
      <c r="X39" s="896">
        <f>VLOOKUP(年度マスタ!$K$4&amp;"_"&amp;X$33,データシート1!$A:$BT,MATCH("aa_"&amp;$S39,データシート1!$A$1:$BT$1,0),0)</f>
        <v>27.00506320421373</v>
      </c>
      <c r="Y39" s="897">
        <f>VLOOKUP(年度マスタ!$K$4&amp;"_"&amp;Y$33,データシート1!$A:$BT,MATCH("aa_"&amp;$S39,データシート1!$A$1:$BT$1,0),0)</f>
        <v>29.665990579370039</v>
      </c>
      <c r="Z39" s="897">
        <f>VLOOKUP(年度マスタ!$K$4&amp;"_"&amp;Z$33,データシート1!$A:$BT,MATCH("aa_"&amp;$S39,データシート1!$A$1:$BT$1,0),0)</f>
        <v>39.156151781623002</v>
      </c>
      <c r="AA39" s="897">
        <f>VLOOKUP(年度マスタ!$K$4&amp;"_"&amp;AA$33,データシート1!$A:$BT,MATCH("aa_"&amp;$S39,データシート1!$A$1:$BT$1,0),0)</f>
        <v>43.337551415624432</v>
      </c>
      <c r="AB39" s="897">
        <f>VLOOKUP(年度マスタ!$K$4&amp;"_"&amp;AB$33,データシート1!$A:$BT,MATCH("aa_"&amp;$S39,データシート1!$A$1:$BT$1,0),0)</f>
        <v>41.301107273948013</v>
      </c>
      <c r="AC39" s="897">
        <f>VLOOKUP(年度マスタ!$K$4&amp;"_"&amp;AC$33,データシート1!$A:$BT,MATCH("aa_"&amp;$S39,データシート1!$A$1:$BT$1,0),0)</f>
        <v>40.092665155421251</v>
      </c>
      <c r="AD39" s="897">
        <f>VLOOKUP(年度マスタ!$K$4&amp;"_"&amp;AD$33,データシート1!$A:$BT,MATCH("aa_"&amp;$S39,データシート1!$A$1:$BT$1,0),0)</f>
        <v>36.509660360749528</v>
      </c>
      <c r="AE39" s="897">
        <f>VLOOKUP(年度マスタ!$K$4&amp;"_"&amp;AE$33,データシート1!$A:$BT,MATCH("aa_"&amp;$S39,データシート1!$A$1:$BT$1,0),0)</f>
        <v>35.680849798690964</v>
      </c>
      <c r="AF39" s="897">
        <f>VLOOKUP(年度マスタ!$K$4&amp;"_"&amp;AF$33,データシート1!$A:$BT,MATCH("aa_"&amp;$S39,データシート1!$A$1:$BT$1,0),0)</f>
        <v>31.176265561636939</v>
      </c>
      <c r="AG39" s="897">
        <f>VLOOKUP(年度マスタ!$K$4&amp;"_"&amp;AG$33,データシート1!$A:$BT,MATCH("aa_"&amp;$S39,データシート1!$A$1:$BT$1,0),0)</f>
        <v>27.760087037681153</v>
      </c>
      <c r="AH39" s="897">
        <f>VLOOKUP(年度マスタ!$K$4&amp;"_"&amp;AH$33,データシート1!$A:$BT,MATCH("aa_"&amp;$S39,データシート1!$A$1:$BT$1,0),0)</f>
        <v>25.679473018506613</v>
      </c>
      <c r="AI39" s="897">
        <f>VLOOKUP(年度マスタ!$K$4&amp;"_"&amp;AI$33,データシート1!$A:$BT,MATCH("aa_"&amp;$S39,データシート1!$A$1:$BT$1,0),0)</f>
        <v>24.127152586186565</v>
      </c>
      <c r="AJ39" s="897">
        <f>VLOOKUP(年度マスタ!$K$4&amp;"_"&amp;AJ$33,データシート1!$A:$BT,MATCH("aa_"&amp;$S39,データシート1!$A$1:$BT$1,0),0)</f>
        <v>22.672884404381239</v>
      </c>
      <c r="AK39" s="898">
        <f>VLOOKUP(年度マスタ!$K$4&amp;"_"&amp;AK$33,データシート1!$A:$BT,MATCH("aa_"&amp;$S39,データシート1!$A$1:$BT$1,0),0)</f>
        <v>26.129106417644294</v>
      </c>
      <c r="AL39" s="330"/>
      <c r="AW39" s="17" t="str">
        <f>年度マスタ!K4</f>
        <v>26205</v>
      </c>
      <c r="AX39" s="17" t="s">
        <v>200</v>
      </c>
      <c r="AY39" s="17">
        <f>VLOOKUP($AW39&amp;"_"&amp;$AY$34,データシート1!$A:$BT,MATCH($AY$31&amp;"_"&amp;AY$36,データシート1!$A$1:$BT$1,0),0)</f>
        <v>3.8728970995932541</v>
      </c>
      <c r="AZ39" s="17">
        <f>VLOOKUP($AW39&amp;"_"&amp;$AY$34,データシート1!$A:$BT,MATCH($AY$31&amp;"_"&amp;AZ$36,データシート1!$A$1:$BT$1,0),0)</f>
        <v>1.7191357295754321</v>
      </c>
      <c r="BA39" s="17">
        <f>VLOOKUP($AW39&amp;"_"&amp;$AY$34,データシート1!$A:$BT,MATCH($AY$31&amp;"_"&amp;BA$36,データシート1!$A$1:$BT$1,0),0)</f>
        <v>3.9019398081472971</v>
      </c>
      <c r="BB39" s="17">
        <f>VLOOKUP($AW39&amp;"_"&amp;$AY$34,データシート1!$A:$BT,MATCH($AY$31&amp;"_"&amp;BB$36,データシート1!$A$1:$BT$1,0),0)</f>
        <v>26.129106417644294</v>
      </c>
      <c r="BC39" s="17">
        <f>VLOOKUP($AW39&amp;"_"&amp;$AY$34,データシート1!$A:$BT,MATCH($AY$31&amp;"_"&amp;BC$36,データシート1!$A$1:$BT$1,0),0)</f>
        <v>19.63851949071563</v>
      </c>
      <c r="BD39" s="17">
        <f>VLOOKUP($AW39&amp;"_"&amp;$AY$34,データシート1!$A:$BT,MATCH($AY$31&amp;"_"&amp;BD$36,データシート1!$A$1:$BT$1,0),0)</f>
        <v>14.692734374592995</v>
      </c>
      <c r="BE39" s="17">
        <f>VLOOKUP($AW39&amp;"_"&amp;$AY$34,データシート1!$A:$BT,MATCH($AY$31&amp;"_"&amp;BE$36,データシート1!$A$1:$BT$1,0),0)</f>
        <v>17.465216270796645</v>
      </c>
      <c r="BF39" s="17">
        <f>VLOOKUP($AW39&amp;"_"&amp;$AY$34,データシート1!$A:$BT,MATCH($AY$31&amp;"_"&amp;BF$36,データシート1!$A$1:$BT$1,0),0)</f>
        <v>0.98436263656095613</v>
      </c>
      <c r="BG39" s="17">
        <f>VLOOKUP($AW39&amp;"_"&amp;$AY$34,データシート1!$A:$BT,MATCH($AY$31&amp;"_"&amp;BG$36,データシート1!$A$1:$BT$1,0),0)</f>
        <v>0.11553855872523169</v>
      </c>
      <c r="BH39" s="17">
        <f>VLOOKUP($AW39&amp;"_"&amp;$AY$34,データシート1!$A:$BT,MATCH($AY$31&amp;"_"&amp;BH$36,データシート1!$A$1:$BT$1,0),0)</f>
        <v>1.133896422322638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20.990519191366563</v>
      </c>
      <c r="P40" s="454">
        <f t="shared" si="9"/>
        <v>0.15897687710235547</v>
      </c>
      <c r="Q40" s="328"/>
      <c r="R40" s="13"/>
      <c r="S40" s="356" t="s">
        <v>165</v>
      </c>
      <c r="T40" s="335"/>
      <c r="U40" s="343" t="s">
        <v>165</v>
      </c>
      <c r="V40" s="344"/>
      <c r="W40" s="344"/>
      <c r="X40" s="896">
        <f>VLOOKUP(年度マスタ!$K$4&amp;"_"&amp;X$33,データシート1!$A:$BT,MATCH("aa_"&amp;$S40,データシート1!$A$1:$BT$1,0),0)</f>
        <v>23.211482998398608</v>
      </c>
      <c r="Y40" s="897">
        <f>VLOOKUP(年度マスタ!$K$4&amp;"_"&amp;Y$33,データシート1!$A:$BT,MATCH("aa_"&amp;$S40,データシート1!$A$1:$BT$1,0),0)</f>
        <v>23.40246192526963</v>
      </c>
      <c r="Z40" s="897">
        <f>VLOOKUP(年度マスタ!$K$4&amp;"_"&amp;Z$33,データシート1!$A:$BT,MATCH("aa_"&amp;$S40,データシート1!$A$1:$BT$1,0),0)</f>
        <v>27.605993703842142</v>
      </c>
      <c r="AA40" s="897">
        <f>VLOOKUP(年度マスタ!$K$4&amp;"_"&amp;AA$33,データシート1!$A:$BT,MATCH("aa_"&amp;$S40,データシート1!$A$1:$BT$1,0),0)</f>
        <v>32.117008469929502</v>
      </c>
      <c r="AB40" s="897">
        <f>VLOOKUP(年度マスタ!$K$4&amp;"_"&amp;AB$33,データシート1!$A:$BT,MATCH("aa_"&amp;$S40,データシート1!$A$1:$BT$1,0),0)</f>
        <v>30.91911430405823</v>
      </c>
      <c r="AC40" s="897">
        <f>VLOOKUP(年度マスタ!$K$4&amp;"_"&amp;AC$33,データシート1!$A:$BT,MATCH("aa_"&amp;$S40,データシート1!$A$1:$BT$1,0),0)</f>
        <v>29.095686313330098</v>
      </c>
      <c r="AD40" s="897">
        <f>VLOOKUP(年度マスタ!$K$4&amp;"_"&amp;AD$33,データシート1!$A:$BT,MATCH("aa_"&amp;$S40,データシート1!$A$1:$BT$1,0),0)</f>
        <v>27.4530690113255</v>
      </c>
      <c r="AE40" s="897">
        <f>VLOOKUP(年度マスタ!$K$4&amp;"_"&amp;AE$33,データシート1!$A:$BT,MATCH("aa_"&amp;$S40,データシート1!$A$1:$BT$1,0),0)</f>
        <v>26.989253823877597</v>
      </c>
      <c r="AF40" s="897">
        <f>VLOOKUP(年度マスタ!$K$4&amp;"_"&amp;AF$33,データシート1!$A:$BT,MATCH("aa_"&amp;$S40,データシート1!$A$1:$BT$1,0),0)</f>
        <v>24.268363881754293</v>
      </c>
      <c r="AG40" s="897">
        <f>VLOOKUP(年度マスタ!$K$4&amp;"_"&amp;AG$33,データシート1!$A:$BT,MATCH("aa_"&amp;$S40,データシート1!$A$1:$BT$1,0),0)</f>
        <v>18.834448951436752</v>
      </c>
      <c r="AH40" s="897">
        <f>VLOOKUP(年度マスタ!$K$4&amp;"_"&amp;AH$33,データシート1!$A:$BT,MATCH("aa_"&amp;$S40,データシート1!$A$1:$BT$1,0),0)</f>
        <v>18.30651653611416</v>
      </c>
      <c r="AI40" s="897">
        <f>VLOOKUP(年度マスタ!$K$4&amp;"_"&amp;AI$33,データシート1!$A:$BT,MATCH("aa_"&amp;$S40,データシート1!$A$1:$BT$1,0),0)</f>
        <v>20.710464931536539</v>
      </c>
      <c r="AJ40" s="897">
        <f>VLOOKUP(年度マスタ!$K$4&amp;"_"&amp;AJ$33,データシート1!$A:$BT,MATCH("aa_"&amp;$S40,データシート1!$A$1:$BT$1,0),0)</f>
        <v>18.203841665469085</v>
      </c>
      <c r="AK40" s="898">
        <f>VLOOKUP(年度マスタ!$K$4&amp;"_"&amp;AK$33,データシート1!$A:$BT,MATCH("aa_"&amp;$S40,データシート1!$A$1:$BT$1,0),0)</f>
        <v>19.63851949071563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1.53224573635081</v>
      </c>
      <c r="P41" s="454">
        <f t="shared" si="9"/>
        <v>1.1604841209389455E-2</v>
      </c>
      <c r="Q41" s="328"/>
      <c r="R41" s="13"/>
      <c r="S41" s="356" t="s">
        <v>201</v>
      </c>
      <c r="T41" s="335"/>
      <c r="U41" s="246" t="s">
        <v>128</v>
      </c>
      <c r="V41" s="344"/>
      <c r="W41" s="344"/>
      <c r="X41" s="896">
        <f>X42+X45+X46</f>
        <v>44.701945554088383</v>
      </c>
      <c r="Y41" s="897">
        <f t="shared" ref="Y41:AH41" si="12">Y42+Y45+Y46</f>
        <v>44.903240548797712</v>
      </c>
      <c r="Z41" s="897">
        <f t="shared" si="12"/>
        <v>43.744325233672832</v>
      </c>
      <c r="AA41" s="897">
        <f t="shared" si="12"/>
        <v>43.438009727459132</v>
      </c>
      <c r="AB41" s="897">
        <f t="shared" si="12"/>
        <v>42.666294546704485</v>
      </c>
      <c r="AC41" s="897">
        <f t="shared" si="12"/>
        <v>41.362044039913364</v>
      </c>
      <c r="AD41" s="897">
        <f t="shared" si="12"/>
        <v>40.709254613091048</v>
      </c>
      <c r="AE41" s="897">
        <f t="shared" si="12"/>
        <v>40.054839585957346</v>
      </c>
      <c r="AF41" s="897">
        <f t="shared" si="12"/>
        <v>39.407694881537729</v>
      </c>
      <c r="AG41" s="897">
        <f t="shared" si="12"/>
        <v>38.683541563767918</v>
      </c>
      <c r="AH41" s="897">
        <f t="shared" si="12"/>
        <v>37.004015280849202</v>
      </c>
      <c r="AI41" s="897">
        <f>AI42+AI45+AI46</f>
        <v>33.335546625011155</v>
      </c>
      <c r="AJ41" s="897">
        <f>AJ42+AJ45+AJ46</f>
        <v>33.135041016667998</v>
      </c>
      <c r="AK41" s="898">
        <f>AK42+AK45+AK46</f>
        <v>33.257851840675833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0.36406672581537158</v>
      </c>
      <c r="P42" s="454">
        <f t="shared" si="9"/>
        <v>2.757349191763331E-3</v>
      </c>
      <c r="Q42" s="328"/>
      <c r="R42" s="13"/>
      <c r="S42" s="356"/>
      <c r="T42" s="335"/>
      <c r="U42" s="346"/>
      <c r="V42" s="564" t="s">
        <v>129</v>
      </c>
      <c r="W42" s="336"/>
      <c r="X42" s="899">
        <f>SUM(X43:X44)</f>
        <v>43.217343006993111</v>
      </c>
      <c r="Y42" s="900">
        <f t="shared" ref="Y42:AK42" si="13">SUM(Y43:Y44)</f>
        <v>43.306770411149799</v>
      </c>
      <c r="Z42" s="900">
        <f t="shared" si="13"/>
        <v>42.134165672830413</v>
      </c>
      <c r="AA42" s="900">
        <f t="shared" si="13"/>
        <v>41.652858867539862</v>
      </c>
      <c r="AB42" s="900">
        <f t="shared" si="13"/>
        <v>40.769982084538306</v>
      </c>
      <c r="AC42" s="900">
        <f t="shared" si="13"/>
        <v>39.509750946827921</v>
      </c>
      <c r="AD42" s="900">
        <f t="shared" si="13"/>
        <v>39.077831765788495</v>
      </c>
      <c r="AE42" s="900">
        <f t="shared" si="13"/>
        <v>38.53343150964281</v>
      </c>
      <c r="AF42" s="900">
        <f t="shared" si="13"/>
        <v>37.968980330738034</v>
      </c>
      <c r="AG42" s="900">
        <f t="shared" si="13"/>
        <v>37.281379115097948</v>
      </c>
      <c r="AH42" s="900">
        <f t="shared" si="13"/>
        <v>35.736534867093091</v>
      </c>
      <c r="AI42" s="900">
        <f t="shared" si="13"/>
        <v>32.170183562523341</v>
      </c>
      <c r="AJ42" s="900">
        <f t="shared" si="13"/>
        <v>32.014538407699824</v>
      </c>
      <c r="AK42" s="901">
        <f t="shared" si="13"/>
        <v>32.15795064538964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3.2854689671999999</v>
      </c>
      <c r="P43" s="612">
        <f t="shared" si="9"/>
        <v>2.4883310005832809E-2</v>
      </c>
      <c r="Q43" s="328"/>
      <c r="R43" s="13"/>
      <c r="S43" s="356" t="s">
        <v>190</v>
      </c>
      <c r="T43" s="359"/>
      <c r="U43" s="346"/>
      <c r="V43" s="360"/>
      <c r="W43" s="347" t="s">
        <v>190</v>
      </c>
      <c r="X43" s="899">
        <f>VLOOKUP(年度マスタ!$K$4&amp;"_"&amp;X$33,データシート1!$A:$BT,MATCH("aa_"&amp;$S43,データシート1!$A$1:$BT$1,0),0)</f>
        <v>21.33625891461212</v>
      </c>
      <c r="Y43" s="900">
        <f>VLOOKUP(年度マスタ!$K$4&amp;"_"&amp;Y$33,データシート1!$A:$BT,MATCH("aa_"&amp;$S43,データシート1!$A$1:$BT$1,0),0)</f>
        <v>21.247417145491958</v>
      </c>
      <c r="Z43" s="900">
        <f>VLOOKUP(年度マスタ!$K$4&amp;"_"&amp;Z$33,データシート1!$A:$BT,MATCH("aa_"&amp;$S43,データシート1!$A$1:$BT$1,0),0)</f>
        <v>20.766725159312223</v>
      </c>
      <c r="AA43" s="900">
        <f>VLOOKUP(年度マスタ!$K$4&amp;"_"&amp;AA$33,データシート1!$A:$BT,MATCH("aa_"&amp;$S43,データシート1!$A$1:$BT$1,0),0)</f>
        <v>20.59183684230209</v>
      </c>
      <c r="AB43" s="900">
        <f>VLOOKUP(年度マスタ!$K$4&amp;"_"&amp;AB$33,データシート1!$A:$BT,MATCH("aa_"&amp;$S43,データシート1!$A$1:$BT$1,0),0)</f>
        <v>19.779462893171743</v>
      </c>
      <c r="AC43" s="900">
        <f>VLOOKUP(年度マスタ!$K$4&amp;"_"&amp;AC$33,データシート1!$A:$BT,MATCH("aa_"&amp;$S43,データシート1!$A$1:$BT$1,0),0)</f>
        <v>18.691320669848647</v>
      </c>
      <c r="AD43" s="900">
        <f>VLOOKUP(年度マスタ!$K$4&amp;"_"&amp;AD$33,データシート1!$A:$BT,MATCH("aa_"&amp;$S43,データシート1!$A$1:$BT$1,0),0)</f>
        <v>18.494218522440349</v>
      </c>
      <c r="AE43" s="900">
        <f>VLOOKUP(年度マスタ!$K$4&amp;"_"&amp;AE$33,データシート1!$A:$BT,MATCH("aa_"&amp;$S43,データシート1!$A$1:$BT$1,0),0)</f>
        <v>18.194821493664648</v>
      </c>
      <c r="AF43" s="900">
        <f>VLOOKUP(年度マスタ!$K$4&amp;"_"&amp;AF$33,データシート1!$A:$BT,MATCH("aa_"&amp;$S43,データシート1!$A$1:$BT$1,0),0)</f>
        <v>17.889562625526985</v>
      </c>
      <c r="AG43" s="900">
        <f>VLOOKUP(年度マスタ!$K$4&amp;"_"&amp;AG$33,データシート1!$A:$BT,MATCH("aa_"&amp;$S43,データシート1!$A$1:$BT$1,0),0)</f>
        <v>17.43529589589167</v>
      </c>
      <c r="AH43" s="900">
        <f>VLOOKUP(年度マスタ!$K$4&amp;"_"&amp;AH$33,データシート1!$A:$BT,MATCH("aa_"&amp;$S43,データシート1!$A$1:$BT$1,0),0)</f>
        <v>16.766575715023301</v>
      </c>
      <c r="AI43" s="900">
        <f>VLOOKUP(年度マスタ!$K$4&amp;"_"&amp;AI$33,データシート1!$A:$BT,MATCH("aa_"&amp;$S43,データシート1!$A$1:$BT$1,0),0)</f>
        <v>14.55834375112015</v>
      </c>
      <c r="AJ43" s="900">
        <f>VLOOKUP(年度マスタ!$K$4&amp;"_"&amp;AJ$33,データシート1!$A:$BT,MATCH("aa_"&amp;$S43,データシート1!$A$1:$BT$1,0),0)</f>
        <v>14.050744528006184</v>
      </c>
      <c r="AK43" s="901">
        <f>VLOOKUP(年度マスタ!$K$4&amp;"_"&amp;AK$33,データシート1!$A:$BT,MATCH("aa_"&amp;$S43,データシート1!$A$1:$BT$1,0),0)</f>
        <v>14.692734374592995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21.881084092380991</v>
      </c>
      <c r="Y44" s="900">
        <f>VLOOKUP(年度マスタ!$K$4&amp;"_"&amp;Y$33,データシート1!$A:$BT,MATCH("aa_"&amp;$S44,データシート1!$A$1:$BT$1,0),0)</f>
        <v>22.05935326565784</v>
      </c>
      <c r="Z44" s="900">
        <f>VLOOKUP(年度マスタ!$K$4&amp;"_"&amp;Z$33,データシート1!$A:$BT,MATCH("aa_"&amp;$S44,データシート1!$A$1:$BT$1,0),0)</f>
        <v>21.36744051351819</v>
      </c>
      <c r="AA44" s="900">
        <f>VLOOKUP(年度マスタ!$K$4&amp;"_"&amp;AA$33,データシート1!$A:$BT,MATCH("aa_"&amp;$S44,データシート1!$A$1:$BT$1,0),0)</f>
        <v>21.061022025237776</v>
      </c>
      <c r="AB44" s="900">
        <f>VLOOKUP(年度マスタ!$K$4&amp;"_"&amp;AB$33,データシート1!$A:$BT,MATCH("aa_"&amp;$S44,データシート1!$A$1:$BT$1,0),0)</f>
        <v>20.990519191366563</v>
      </c>
      <c r="AC44" s="900">
        <f>VLOOKUP(年度マスタ!$K$4&amp;"_"&amp;AC$33,データシート1!$A:$BT,MATCH("aa_"&amp;$S44,データシート1!$A$1:$BT$1,0),0)</f>
        <v>20.818430276979278</v>
      </c>
      <c r="AD44" s="900">
        <f>VLOOKUP(年度マスタ!$K$4&amp;"_"&amp;AD$33,データシート1!$A:$BT,MATCH("aa_"&amp;$S44,データシート1!$A$1:$BT$1,0),0)</f>
        <v>20.583613243348147</v>
      </c>
      <c r="AE44" s="900">
        <f>VLOOKUP(年度マスタ!$K$4&amp;"_"&amp;AE$33,データシート1!$A:$BT,MATCH("aa_"&amp;$S44,データシート1!$A$1:$BT$1,0),0)</f>
        <v>20.338610015978166</v>
      </c>
      <c r="AF44" s="900">
        <f>VLOOKUP(年度マスタ!$K$4&amp;"_"&amp;AF$33,データシート1!$A:$BT,MATCH("aa_"&amp;$S44,データシート1!$A$1:$BT$1,0),0)</f>
        <v>20.079417705211046</v>
      </c>
      <c r="AG44" s="900">
        <f>VLOOKUP(年度マスタ!$K$4&amp;"_"&amp;AG$33,データシート1!$A:$BT,MATCH("aa_"&amp;$S44,データシート1!$A$1:$BT$1,0),0)</f>
        <v>19.846083219206275</v>
      </c>
      <c r="AH44" s="900">
        <f>VLOOKUP(年度マスタ!$K$4&amp;"_"&amp;AH$33,データシート1!$A:$BT,MATCH("aa_"&amp;$S44,データシート1!$A$1:$BT$1,0),0)</f>
        <v>18.969959152069791</v>
      </c>
      <c r="AI44" s="900">
        <f>VLOOKUP(年度マスタ!$K$4&amp;"_"&amp;AI$33,データシート1!$A:$BT,MATCH("aa_"&amp;$S44,データシート1!$A$1:$BT$1,0),0)</f>
        <v>17.61183981140319</v>
      </c>
      <c r="AJ44" s="900">
        <f>VLOOKUP(年度マスタ!$K$4&amp;"_"&amp;AJ$33,データシート1!$A:$BT,MATCH("aa_"&amp;$S44,データシート1!$A$1:$BT$1,0),0)</f>
        <v>17.96379387969364</v>
      </c>
      <c r="AK44" s="901">
        <f>VLOOKUP(年度マスタ!$K$4&amp;"_"&amp;AK$33,データシート1!$A:$BT,MATCH("aa_"&amp;$S44,データシート1!$A$1:$BT$1,0),0)</f>
        <v>17.465216270796645</v>
      </c>
      <c r="AL44" s="330"/>
      <c r="AW44" s="17" t="str">
        <f>AW47</f>
        <v>京都府</v>
      </c>
      <c r="AX44" s="1010">
        <f t="shared" si="14"/>
        <v>0.1959352639572185</v>
      </c>
      <c r="AY44" s="1010">
        <f t="shared" si="14"/>
        <v>0.29778426235991073</v>
      </c>
      <c r="AZ44" s="1010">
        <f t="shared" si="14"/>
        <v>0.24481627411138518</v>
      </c>
      <c r="BA44" s="1010">
        <f t="shared" si="14"/>
        <v>0.23931113154670292</v>
      </c>
      <c r="BB44" s="1010">
        <f t="shared" si="14"/>
        <v>2.2153068024782667E-2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1.2113025119333201</v>
      </c>
      <c r="Y45" s="900">
        <f>VLOOKUP(年度マスタ!$K$4&amp;"_"&amp;Y$33,データシート1!$A:$BT,MATCH("aa_"&amp;$S45,データシート1!$A$1:$BT$1,0),0)</f>
        <v>1.24707712918889</v>
      </c>
      <c r="Z45" s="900">
        <f>VLOOKUP(年度マスタ!$K$4&amp;"_"&amp;Z$33,データシート1!$A:$BT,MATCH("aa_"&amp;$S45,データシート1!$A$1:$BT$1,0),0)</f>
        <v>1.41904996231151</v>
      </c>
      <c r="AA45" s="900">
        <f>VLOOKUP(年度マスタ!$K$4&amp;"_"&amp;AA$33,データシート1!$A:$BT,MATCH("aa_"&amp;$S45,データシート1!$A$1:$BT$1,0),0)</f>
        <v>1.5297985773387801</v>
      </c>
      <c r="AB45" s="900">
        <f>VLOOKUP(年度マスタ!$K$4&amp;"_"&amp;AB$33,データシート1!$A:$BT,MATCH("aa_"&amp;$S45,データシート1!$A$1:$BT$1,0),0)</f>
        <v>1.53224573635081</v>
      </c>
      <c r="AC45" s="900">
        <f>VLOOKUP(年度マスタ!$K$4&amp;"_"&amp;AC$33,データシート1!$A:$BT,MATCH("aa_"&amp;$S45,データシート1!$A$1:$BT$1,0),0)</f>
        <v>1.44367711935059</v>
      </c>
      <c r="AD45" s="900">
        <f>VLOOKUP(年度マスタ!$K$4&amp;"_"&amp;AD$33,データシート1!$A:$BT,MATCH("aa_"&amp;$S45,データシート1!$A$1:$BT$1,0),0)</f>
        <v>1.3888550909831301</v>
      </c>
      <c r="AE45" s="900">
        <f>VLOOKUP(年度マスタ!$K$4&amp;"_"&amp;AE$33,データシート1!$A:$BT,MATCH("aa_"&amp;$S45,データシート1!$A$1:$BT$1,0),0)</f>
        <v>1.3238560980170297</v>
      </c>
      <c r="AF45" s="900">
        <f>VLOOKUP(年度マスタ!$K$4&amp;"_"&amp;AF$33,データシート1!$A:$BT,MATCH("aa_"&amp;$S45,データシート1!$A$1:$BT$1,0),0)</f>
        <v>1.2515794651182199</v>
      </c>
      <c r="AG45" s="900">
        <f>VLOOKUP(年度マスタ!$K$4&amp;"_"&amp;AG$33,データシート1!$A:$BT,MATCH("aa_"&amp;$S45,データシート1!$A$1:$BT$1,0),0)</f>
        <v>1.14275642584499</v>
      </c>
      <c r="AH45" s="900">
        <f>VLOOKUP(年度マスタ!$K$4&amp;"_"&amp;AH$33,データシート1!$A:$BT,MATCH("aa_"&amp;$S45,データシート1!$A$1:$BT$1,0),0)</f>
        <v>1.09430732317329</v>
      </c>
      <c r="AI45" s="900">
        <f>VLOOKUP(年度マスタ!$K$4&amp;"_"&amp;AI$33,データシート1!$A:$BT,MATCH("aa_"&amp;$S45,データシート1!$A$1:$BT$1,0),0)</f>
        <v>1.025739704971</v>
      </c>
      <c r="AJ45" s="900">
        <f>VLOOKUP(年度マスタ!$K$4&amp;"_"&amp;AJ$33,データシート1!$A:$BT,MATCH("aa_"&amp;$S45,データシート1!$A$1:$BT$1,0),0)</f>
        <v>0.99404050344134898</v>
      </c>
      <c r="AK45" s="901">
        <f>VLOOKUP(年度マスタ!$K$4&amp;"_"&amp;AK$33,データシート1!$A:$BT,MATCH("aa_"&amp;$S45,データシート1!$A$1:$BT$1,0),0)</f>
        <v>0.98436263656095613</v>
      </c>
      <c r="AL45" s="330"/>
      <c r="AW45" s="17" t="str">
        <f>AW48</f>
        <v>宮津市</v>
      </c>
      <c r="AX45" s="1010">
        <f t="shared" ref="AX45:BB45" si="15">AX48/$BC48</f>
        <v>0.10589646650421977</v>
      </c>
      <c r="AY45" s="1010">
        <f t="shared" si="15"/>
        <v>0.29144596769382608</v>
      </c>
      <c r="AZ45" s="1010">
        <f t="shared" si="15"/>
        <v>0.21904948548798084</v>
      </c>
      <c r="BA45" s="1010">
        <f t="shared" si="15"/>
        <v>0.37096051652873691</v>
      </c>
      <c r="BB45" s="1010">
        <f t="shared" si="15"/>
        <v>1.2647563785236496E-2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0.27330003516195428</v>
      </c>
      <c r="Y46" s="900">
        <f>VLOOKUP(年度マスタ!$K$4&amp;"_"&amp;Y$33,データシート1!$A:$BT,MATCH("aa_"&amp;$S46,データシート1!$A$1:$BT$1,0),0)</f>
        <v>0.34939300845902171</v>
      </c>
      <c r="Z46" s="900">
        <f>VLOOKUP(年度マスタ!$K$4&amp;"_"&amp;Z$33,データシート1!$A:$BT,MATCH("aa_"&amp;$S46,データシート1!$A$1:$BT$1,0),0)</f>
        <v>0.19110959853091081</v>
      </c>
      <c r="AA46" s="900">
        <f>VLOOKUP(年度マスタ!$K$4&amp;"_"&amp;AA$33,データシート1!$A:$BT,MATCH("aa_"&amp;$S46,データシート1!$A$1:$BT$1,0),0)</f>
        <v>0.25535228258048798</v>
      </c>
      <c r="AB46" s="900">
        <f>VLOOKUP(年度マスタ!$K$4&amp;"_"&amp;AB$33,データシート1!$A:$BT,MATCH("aa_"&amp;$S46,データシート1!$A$1:$BT$1,0),0)</f>
        <v>0.36406672581537158</v>
      </c>
      <c r="AC46" s="900">
        <f>VLOOKUP(年度マスタ!$K$4&amp;"_"&amp;AC$33,データシート1!$A:$BT,MATCH("aa_"&amp;$S46,データシート1!$A$1:$BT$1,0),0)</f>
        <v>0.40861597373485631</v>
      </c>
      <c r="AD46" s="900">
        <f>VLOOKUP(年度マスタ!$K$4&amp;"_"&amp;AD$33,データシート1!$A:$BT,MATCH("aa_"&amp;$S46,データシート1!$A$1:$BT$1,0),0)</f>
        <v>0.24256775631942751</v>
      </c>
      <c r="AE46" s="900">
        <f>VLOOKUP(年度マスタ!$K$4&amp;"_"&amp;AE$33,データシート1!$A:$BT,MATCH("aa_"&amp;$S46,データシート1!$A$1:$BT$1,0),0)</f>
        <v>0.19755197829750423</v>
      </c>
      <c r="AF46" s="900">
        <f>VLOOKUP(年度マスタ!$K$4&amp;"_"&amp;AF$33,データシート1!$A:$BT,MATCH("aa_"&amp;$S46,データシート1!$A$1:$BT$1,0),0)</f>
        <v>0.18713508568147263</v>
      </c>
      <c r="AG46" s="900">
        <f>VLOOKUP(年度マスタ!$K$4&amp;"_"&amp;AG$33,データシート1!$A:$BT,MATCH("aa_"&amp;$S46,データシート1!$A$1:$BT$1,0),0)</f>
        <v>0.25940602282497394</v>
      </c>
      <c r="AH46" s="900">
        <f>VLOOKUP(年度マスタ!$K$4&amp;"_"&amp;AH$33,データシート1!$A:$BT,MATCH("aa_"&amp;$S46,データシート1!$A$1:$BT$1,0),0)</f>
        <v>0.17317309058282007</v>
      </c>
      <c r="AI46" s="900">
        <f>VLOOKUP(年度マスタ!$K$4&amp;"_"&amp;AI$33,データシート1!$A:$BT,MATCH("aa_"&amp;$S46,データシート1!$A$1:$BT$1,0),0)</f>
        <v>0.13962335751681307</v>
      </c>
      <c r="AJ46" s="900">
        <f>VLOOKUP(年度マスタ!$K$4&amp;"_"&amp;AJ$33,データシート1!$A:$BT,MATCH("aa_"&amp;$S46,データシート1!$A$1:$BT$1,0),0)</f>
        <v>0.12646210552682338</v>
      </c>
      <c r="AK46" s="901">
        <f>VLOOKUP(年度マスタ!$K$4&amp;"_"&amp;AK$33,データシート1!$A:$BT,MATCH("aa_"&amp;$S46,データシート1!$A$1:$BT$1,0),0)</f>
        <v>0.11553855872523169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2.689797039608</v>
      </c>
      <c r="Y47" s="903">
        <f>VLOOKUP(年度マスタ!$K$4&amp;"_"&amp;Y$33,データシート1!$A:$BT,MATCH("aa_"&amp;$S47,データシート1!$A$1:$BT$1,0),0)</f>
        <v>3.0091023404100001</v>
      </c>
      <c r="Z47" s="903">
        <f>VLOOKUP(年度マスタ!$K$4&amp;"_"&amp;Z$33,データシート1!$A:$BT,MATCH("aa_"&amp;$S47,データシート1!$A$1:$BT$1,0),0)</f>
        <v>3.0001639102</v>
      </c>
      <c r="AA47" s="903">
        <f>VLOOKUP(年度マスタ!$K$4&amp;"_"&amp;AA$33,データシート1!$A:$BT,MATCH("aa_"&amp;$S47,データシート1!$A$1:$BT$1,0),0)</f>
        <v>4.5849125403200004</v>
      </c>
      <c r="AB47" s="903">
        <f>VLOOKUP(年度マスタ!$K$4&amp;"_"&amp;AB$33,データシート1!$A:$BT,MATCH("aa_"&amp;$S47,データシート1!$A$1:$BT$1,0),0)</f>
        <v>3.2854689671999999</v>
      </c>
      <c r="AC47" s="903">
        <f>VLOOKUP(年度マスタ!$K$4&amp;"_"&amp;AC$33,データシート1!$A:$BT,MATCH("aa_"&amp;$S47,データシート1!$A$1:$BT$1,0),0)</f>
        <v>2.1361156488000002</v>
      </c>
      <c r="AD47" s="903">
        <f>VLOOKUP(年度マスタ!$K$4&amp;"_"&amp;AD$33,データシート1!$A:$BT,MATCH("aa_"&amp;$S47,データシート1!$A$1:$BT$1,0),0)</f>
        <v>2.5611569208999998</v>
      </c>
      <c r="AE47" s="903">
        <f>VLOOKUP(年度マスタ!$K$4&amp;"_"&amp;AE$33,データシート1!$A:$BT,MATCH("aa_"&amp;$S47,データシート1!$A$1:$BT$1,0),0)</f>
        <v>3.5645091370200008</v>
      </c>
      <c r="AF47" s="903">
        <f>VLOOKUP(年度マスタ!$K$4&amp;"_"&amp;AF$33,データシート1!$A:$BT,MATCH("aa_"&amp;$S47,データシート1!$A$1:$BT$1,0),0)</f>
        <v>2.5395743829000001</v>
      </c>
      <c r="AG47" s="903">
        <f>VLOOKUP(年度マスタ!$K$4&amp;"_"&amp;AG$33,データシート1!$A:$BT,MATCH("aa_"&amp;$S47,データシート1!$A$1:$BT$1,0),0)</f>
        <v>2.7296782614399997</v>
      </c>
      <c r="AH47" s="903">
        <f>VLOOKUP(年度マスタ!$K$4&amp;"_"&amp;AH$33,データシート1!$A:$BT,MATCH("aa_"&amp;$S47,データシート1!$A$1:$BT$1,0),0)</f>
        <v>3.0204685055999998</v>
      </c>
      <c r="AI47" s="903">
        <f>VLOOKUP(年度マスタ!$K$4&amp;"_"&amp;AI$33,データシート1!$A:$BT,MATCH("aa_"&amp;$S47,データシート1!$A$1:$BT$1,0),0)</f>
        <v>0.4559868525764913</v>
      </c>
      <c r="AJ47" s="903">
        <f>VLOOKUP(年度マスタ!$K$4&amp;"_"&amp;AJ$33,データシート1!$A:$BT,MATCH("aa_"&amp;$S47,データシート1!$A$1:$BT$1,0),0)</f>
        <v>0.80367219760825481</v>
      </c>
      <c r="AK47" s="904">
        <f>VLOOKUP(年度マスタ!$K$4&amp;"_"&amp;AK$33,データシート1!$A:$BT,MATCH("aa_"&amp;$S47,データシート1!$A$1:$BT$1,0),0)</f>
        <v>1.133896422322638</v>
      </c>
      <c r="AL47" s="330"/>
      <c r="AW47" s="17" t="str">
        <f>年度マスタ!I4</f>
        <v>京都府</v>
      </c>
      <c r="AX47" s="1011">
        <f>SUM(AY38:BA38)</f>
        <v>2352.7479422085062</v>
      </c>
      <c r="AY47" s="1011">
        <f t="shared" si="17"/>
        <v>3575.7285153239845</v>
      </c>
      <c r="AZ47" s="1011">
        <f t="shared" si="17"/>
        <v>2939.7004577005591</v>
      </c>
      <c r="BA47" s="1011">
        <f>SUM(BD38:BG38)</f>
        <v>2873.5959057223677</v>
      </c>
      <c r="BB47" s="1011">
        <f>BH38</f>
        <v>266.00921220741947</v>
      </c>
      <c r="BC47" s="1011">
        <f>SUM(AX47:BB47)</f>
        <v>12007.782033162837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宮津市</v>
      </c>
      <c r="AX48" s="1011">
        <f>SUM(AY39:BA39)</f>
        <v>9.4939726373159843</v>
      </c>
      <c r="AY48" s="1011">
        <f>BB39</f>
        <v>26.129106417644294</v>
      </c>
      <c r="AZ48" s="1011">
        <f>BC39</f>
        <v>19.63851949071563</v>
      </c>
      <c r="BA48" s="1011">
        <f>SUM(BD39:BG39)</f>
        <v>33.257851840675833</v>
      </c>
      <c r="BB48" s="1011">
        <f>BH39</f>
        <v>1.133896422322638</v>
      </c>
      <c r="BC48" s="1011">
        <f>SUM(AX48:BB48)</f>
        <v>89.653346808674371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89.653346808674371</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9.4939726373159843</v>
      </c>
      <c r="P52" s="453">
        <f t="shared" ref="P52:P64" si="18">O52/$O$51</f>
        <v>0.10589646650421977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3.8728970995932541</v>
      </c>
      <c r="P53" s="454">
        <f t="shared" si="18"/>
        <v>4.3198578050390568E-2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1.7191357295754321</v>
      </c>
      <c r="P54" s="454">
        <f t="shared" si="18"/>
        <v>1.9175365904009933E-2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3.9019398081472971</v>
      </c>
      <c r="P55" s="454">
        <f t="shared" si="18"/>
        <v>4.3522522549819261E-2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26.129106417644294</v>
      </c>
      <c r="P56" s="453">
        <f t="shared" si="18"/>
        <v>0.29144596769382608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19.63851949071563</v>
      </c>
      <c r="P57" s="453">
        <f t="shared" si="18"/>
        <v>0.21904948548798084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33.257851840675833</v>
      </c>
      <c r="P58" s="453">
        <f t="shared" si="18"/>
        <v>0.37096051652873691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32.15795064538964</v>
      </c>
      <c r="P59" s="454">
        <f t="shared" si="18"/>
        <v>0.35869213799699678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14.692734374592995</v>
      </c>
      <c r="P60" s="454">
        <f t="shared" si="18"/>
        <v>0.16388383588119887</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17.465216270796645</v>
      </c>
      <c r="P61" s="454">
        <f t="shared" si="18"/>
        <v>0.19480830211579794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0.98436263656095613</v>
      </c>
      <c r="P62" s="454">
        <f t="shared" si="18"/>
        <v>1.0979652981183682E-2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0.11553855872523169</v>
      </c>
      <c r="P63" s="454">
        <f t="shared" si="18"/>
        <v>1.2887255505563884E-3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1.133896422322638</v>
      </c>
      <c r="P64" s="612">
        <f t="shared" si="18"/>
        <v>1.2647563785236496E-2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宮津市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102.2989</v>
      </c>
      <c r="AI7" s="78">
        <f>VLOOKUP(年度マスタ!$K$4&amp;"_"&amp;$AG7,データシート1!$A:$BT,MATCH("ab_"&amp;AI$2,データシート1!$A$1:$BT$1,0),0)</f>
        <v>893</v>
      </c>
      <c r="AJ7" s="78">
        <f>VLOOKUP(年度マスタ!$K$4&amp;"_"&amp;$AG7,データシート1!$A:$BT,MATCH("ab_"&amp;AJ$2,データシート1!$A$1:$BT$1,0),0)</f>
        <v>140</v>
      </c>
      <c r="AK7" s="78">
        <f>VLOOKUP(年度マスタ!$K$4&amp;"_"&amp;$AG7,データシート1!$A:$BT,MATCH("ab_"&amp;AK$2,データシート1!$A$1:$BT$1,0),0)</f>
        <v>8465</v>
      </c>
      <c r="AL7" s="78">
        <f>VLOOKUP(年度マスタ!$K$4&amp;"_"&amp;$AG7,データシート1!$A:$BT,MATCH("ab_"&amp;AL$2,データシート1!$A$1:$BT$1,0),0)</f>
        <v>8762</v>
      </c>
      <c r="AM7" s="78">
        <f>VLOOKUP(年度マスタ!$K$4&amp;"_"&amp;$AG7,データシート1!$A:$BT,MATCH("ab_"&amp;AM$2,データシート1!$A$1:$BT$1,0),0)</f>
        <v>10786</v>
      </c>
      <c r="AN7" s="78">
        <f>VLOOKUP(年度マスタ!$K$4&amp;"_"&amp;$AG7,データシート1!$A:$BT,MATCH("ab_"&amp;AN$2,データシート1!$A$1:$BT$1,0),0)</f>
        <v>4404</v>
      </c>
      <c r="AO7" s="78">
        <f>VLOOKUP(年度マスタ!$K$4&amp;"_"&amp;$AG7,データシート1!$A:$BT,MATCH("ab_"&amp;AO$2,データシート1!$A$1:$BT$1,0),0)</f>
        <v>20778</v>
      </c>
      <c r="AP7" s="78">
        <f>VLOOKUP(年度マスタ!$K$4&amp;"_"&amp;$AG7,データシート1!$A:$BT,MATCH("ab_"&amp;AP$2,データシート1!$A$1:$BT$1,0),0)</f>
        <v>50362</v>
      </c>
      <c r="AQ7" s="954">
        <f>VLOOKUP(年度マスタ!$K$4&amp;"_"&amp;$AG7,データシート1!$A:$BT,MATCH("ab_"&amp;AQ$2,データシート1!$A$1:$BT$1,0),0)</f>
        <v>2.689797039608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94.057599999999994</v>
      </c>
      <c r="AI8" s="78">
        <f>VLOOKUP(年度マスタ!$K$4&amp;"_"&amp;$AG8,データシート1!$A:$BT,MATCH("ab_"&amp;AI$2,データシート1!$A$1:$BT$1,0),0)</f>
        <v>893</v>
      </c>
      <c r="AJ8" s="78">
        <f>VLOOKUP(年度マスタ!$K$4&amp;"_"&amp;$AG8,データシート1!$A:$BT,MATCH("ab_"&amp;AJ$2,データシート1!$A$1:$BT$1,0),0)</f>
        <v>140</v>
      </c>
      <c r="AK8" s="78">
        <f>VLOOKUP(年度マスタ!$K$4&amp;"_"&amp;$AG8,データシート1!$A:$BT,MATCH("ab_"&amp;AK$2,データシート1!$A$1:$BT$1,0),0)</f>
        <v>8465</v>
      </c>
      <c r="AL8" s="78">
        <f>VLOOKUP(年度マスタ!$K$4&amp;"_"&amp;$AG8,データシート1!$A:$BT,MATCH("ab_"&amp;AL$2,データシート1!$A$1:$BT$1,0),0)</f>
        <v>8729</v>
      </c>
      <c r="AM8" s="78">
        <f>VLOOKUP(年度マスタ!$K$4&amp;"_"&amp;$AG8,データシート1!$A:$BT,MATCH("ab_"&amp;AM$2,データシート1!$A$1:$BT$1,0),0)</f>
        <v>10791</v>
      </c>
      <c r="AN8" s="78">
        <f>VLOOKUP(年度マスタ!$K$4&amp;"_"&amp;$AG8,データシート1!$A:$BT,MATCH("ab_"&amp;AN$2,データシート1!$A$1:$BT$1,0),0)</f>
        <v>4329</v>
      </c>
      <c r="AO8" s="78">
        <f>VLOOKUP(年度マスタ!$K$4&amp;"_"&amp;$AG8,データシート1!$A:$BT,MATCH("ab_"&amp;AO$2,データシート1!$A$1:$BT$1,0),0)</f>
        <v>20498</v>
      </c>
      <c r="AP8" s="78">
        <f>VLOOKUP(年度マスタ!$K$4&amp;"_"&amp;$AG8,データシート1!$A:$BT,MATCH("ab_"&amp;AP$2,データシート1!$A$1:$BT$1,0),0)</f>
        <v>61014</v>
      </c>
      <c r="AQ8" s="954">
        <f>VLOOKUP(年度マスタ!$K$4&amp;"_"&amp;$AG8,データシート1!$A:$BT,MATCH("ab_"&amp;AQ$2,データシート1!$A$1:$BT$1,0),0)</f>
        <v>3.0091023404100001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100.82129999999999</v>
      </c>
      <c r="AI9" s="78">
        <f>VLOOKUP(年度マスタ!$K$4&amp;"_"&amp;$AG9,データシート1!$A:$BT,MATCH("ab_"&amp;AI$2,データシート1!$A$1:$BT$1,0),0)</f>
        <v>893</v>
      </c>
      <c r="AJ9" s="78">
        <f>VLOOKUP(年度マスタ!$K$4&amp;"_"&amp;$AG9,データシート1!$A:$BT,MATCH("ab_"&amp;AJ$2,データシート1!$A$1:$BT$1,0),0)</f>
        <v>140</v>
      </c>
      <c r="AK9" s="78">
        <f>VLOOKUP(年度マスタ!$K$4&amp;"_"&amp;$AG9,データシート1!$A:$BT,MATCH("ab_"&amp;AK$2,データシート1!$A$1:$BT$1,0),0)</f>
        <v>8465</v>
      </c>
      <c r="AL9" s="78">
        <f>VLOOKUP(年度マスタ!$K$4&amp;"_"&amp;$AG9,データシート1!$A:$BT,MATCH("ab_"&amp;AL$2,データシート1!$A$1:$BT$1,0),0)</f>
        <v>8716</v>
      </c>
      <c r="AM9" s="78">
        <f>VLOOKUP(年度マスタ!$K$4&amp;"_"&amp;$AG9,データシート1!$A:$BT,MATCH("ab_"&amp;AM$2,データシート1!$A$1:$BT$1,0),0)</f>
        <v>10776</v>
      </c>
      <c r="AN9" s="78">
        <f>VLOOKUP(年度マスタ!$K$4&amp;"_"&amp;$AG9,データシート1!$A:$BT,MATCH("ab_"&amp;AN$2,データシート1!$A$1:$BT$1,0),0)</f>
        <v>4318</v>
      </c>
      <c r="AO9" s="78">
        <f>VLOOKUP(年度マスタ!$K$4&amp;"_"&amp;$AG9,データシート1!$A:$BT,MATCH("ab_"&amp;AO$2,データシート1!$A$1:$BT$1,0),0)</f>
        <v>20221</v>
      </c>
      <c r="AP9" s="78">
        <f>VLOOKUP(年度マスタ!$K$4&amp;"_"&amp;$AG9,データシート1!$A:$BT,MATCH("ab_"&amp;AP$2,データシート1!$A$1:$BT$1,0),0)</f>
        <v>33318</v>
      </c>
      <c r="AQ9" s="954">
        <f>VLOOKUP(年度マスタ!$K$4&amp;"_"&amp;$AG9,データシート1!$A:$BT,MATCH("ab_"&amp;AQ$2,データシート1!$A$1:$BT$1,0),0)</f>
        <v>3.0001639102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91.122200000000007</v>
      </c>
      <c r="AI10" s="78">
        <f>VLOOKUP(年度マスタ!$K$4&amp;"_"&amp;$AG10,データシート1!$A:$BT,MATCH("ab_"&amp;AI$2,データシート1!$A$1:$BT$1,0),0)</f>
        <v>893</v>
      </c>
      <c r="AJ10" s="78">
        <f>VLOOKUP(年度マスタ!$K$4&amp;"_"&amp;$AG10,データシート1!$A:$BT,MATCH("ab_"&amp;AJ$2,データシート1!$A$1:$BT$1,0),0)</f>
        <v>140</v>
      </c>
      <c r="AK10" s="78">
        <f>VLOOKUP(年度マスタ!$K$4&amp;"_"&amp;$AG10,データシート1!$A:$BT,MATCH("ab_"&amp;AK$2,データシート1!$A$1:$BT$1,0),0)</f>
        <v>8465</v>
      </c>
      <c r="AL10" s="78">
        <f>VLOOKUP(年度マスタ!$K$4&amp;"_"&amp;$AG10,データシート1!$A:$BT,MATCH("ab_"&amp;AL$2,データシート1!$A$1:$BT$1,0),0)</f>
        <v>8807</v>
      </c>
      <c r="AM10" s="78">
        <f>VLOOKUP(年度マスタ!$K$4&amp;"_"&amp;$AG10,データシート1!$A:$BT,MATCH("ab_"&amp;AM$2,データシート1!$A$1:$BT$1,0),0)</f>
        <v>10770</v>
      </c>
      <c r="AN10" s="78">
        <f>VLOOKUP(年度マスタ!$K$4&amp;"_"&amp;$AG10,データシート1!$A:$BT,MATCH("ab_"&amp;AN$2,データシート1!$A$1:$BT$1,0),0)</f>
        <v>4232</v>
      </c>
      <c r="AO10" s="78">
        <f>VLOOKUP(年度マスタ!$K$4&amp;"_"&amp;$AG10,データシート1!$A:$BT,MATCH("ab_"&amp;AO$2,データシート1!$A$1:$BT$1,0),0)</f>
        <v>20064</v>
      </c>
      <c r="AP10" s="78">
        <f>VLOOKUP(年度マスタ!$K$4&amp;"_"&amp;$AG10,データシート1!$A:$BT,MATCH("ab_"&amp;AP$2,データシート1!$A$1:$BT$1,0),0)</f>
        <v>43365</v>
      </c>
      <c r="AQ10" s="954">
        <f>VLOOKUP(年度マスタ!$K$4&amp;"_"&amp;$AG10,データシート1!$A:$BT,MATCH("ab_"&amp;AQ$2,データシート1!$A$1:$BT$1,0),0)</f>
        <v>4.5849125403200004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82.197299999999998</v>
      </c>
      <c r="AI11" s="78">
        <f>VLOOKUP(年度マスタ!$K$4&amp;"_"&amp;$AG11,データシート1!$A:$BT,MATCH("ab_"&amp;AI$2,データシート1!$A$1:$BT$1,0),0)</f>
        <v>893</v>
      </c>
      <c r="AJ11" s="78">
        <f>VLOOKUP(年度マスタ!$K$4&amp;"_"&amp;$AG11,データシート1!$A:$BT,MATCH("ab_"&amp;AJ$2,データシート1!$A$1:$BT$1,0),0)</f>
        <v>140</v>
      </c>
      <c r="AK11" s="78">
        <f>VLOOKUP(年度マスタ!$K$4&amp;"_"&amp;$AG11,データシート1!$A:$BT,MATCH("ab_"&amp;AK$2,データシート1!$A$1:$BT$1,0),0)</f>
        <v>8465</v>
      </c>
      <c r="AL11" s="78">
        <f>VLOOKUP(年度マスタ!$K$4&amp;"_"&amp;$AG11,データシート1!$A:$BT,MATCH("ab_"&amp;AL$2,データシート1!$A$1:$BT$1,0),0)</f>
        <v>8753</v>
      </c>
      <c r="AM11" s="78">
        <f>VLOOKUP(年度マスタ!$K$4&amp;"_"&amp;$AG11,データシート1!$A:$BT,MATCH("ab_"&amp;AM$2,データシート1!$A$1:$BT$1,0),0)</f>
        <v>10807</v>
      </c>
      <c r="AN11" s="78">
        <f>VLOOKUP(年度マスタ!$K$4&amp;"_"&amp;$AG11,データシート1!$A:$BT,MATCH("ab_"&amp;AN$2,データシート1!$A$1:$BT$1,0),0)</f>
        <v>4202</v>
      </c>
      <c r="AO11" s="78">
        <f>VLOOKUP(年度マスタ!$K$4&amp;"_"&amp;$AG11,データシート1!$A:$BT,MATCH("ab_"&amp;AO$2,データシート1!$A$1:$BT$1,0),0)</f>
        <v>19808</v>
      </c>
      <c r="AP11" s="78">
        <f>VLOOKUP(年度マスタ!$K$4&amp;"_"&amp;$AG11,データシート1!$A:$BT,MATCH("ab_"&amp;AP$2,データシート1!$A$1:$BT$1,0),0)</f>
        <v>60352</v>
      </c>
      <c r="AQ11" s="954">
        <f>VLOOKUP(年度マスタ!$K$4&amp;"_"&amp;$AG11,データシート1!$A:$BT,MATCH("ab_"&amp;AQ$2,データシート1!$A$1:$BT$1,0),0)</f>
        <v>3.2854689671999999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111.8977</v>
      </c>
      <c r="AI12" s="78">
        <f>VLOOKUP(年度マスタ!$K$4&amp;"_"&amp;$AG12,データシート1!$A:$BT,MATCH("ab_"&amp;AI$2,データシート1!$A$1:$BT$1,0),0)</f>
        <v>895</v>
      </c>
      <c r="AJ12" s="78">
        <f>VLOOKUP(年度マスタ!$K$4&amp;"_"&amp;$AG12,データシート1!$A:$BT,MATCH("ab_"&amp;AJ$2,データシート1!$A$1:$BT$1,0),0)</f>
        <v>161</v>
      </c>
      <c r="AK12" s="78">
        <f>VLOOKUP(年度マスタ!$K$4&amp;"_"&amp;$AG12,データシート1!$A:$BT,MATCH("ab_"&amp;AK$2,データシート1!$A$1:$BT$1,0),0)</f>
        <v>8206</v>
      </c>
      <c r="AL12" s="78">
        <f>VLOOKUP(年度マスタ!$K$4&amp;"_"&amp;$AG12,データシート1!$A:$BT,MATCH("ab_"&amp;AL$2,データシート1!$A$1:$BT$1,0),0)</f>
        <v>8694</v>
      </c>
      <c r="AM12" s="78">
        <f>VLOOKUP(年度マスタ!$K$4&amp;"_"&amp;$AG12,データシート1!$A:$BT,MATCH("ab_"&amp;AM$2,データシート1!$A$1:$BT$1,0),0)</f>
        <v>10756</v>
      </c>
      <c r="AN12" s="78">
        <f>VLOOKUP(年度マスタ!$K$4&amp;"_"&amp;$AG12,データシート1!$A:$BT,MATCH("ab_"&amp;AN$2,データシート1!$A$1:$BT$1,0),0)</f>
        <v>4146</v>
      </c>
      <c r="AO12" s="78">
        <f>VLOOKUP(年度マスタ!$K$4&amp;"_"&amp;$AG12,データシート1!$A:$BT,MATCH("ab_"&amp;AO$2,データシート1!$A$1:$BT$1,0),0)</f>
        <v>19452</v>
      </c>
      <c r="AP12" s="78">
        <f>VLOOKUP(年度マスタ!$K$4&amp;"_"&amp;$AG12,データシート1!$A:$BT,MATCH("ab_"&amp;AP$2,データシート1!$A$1:$BT$1,0),0)</f>
        <v>67950</v>
      </c>
      <c r="AQ12" s="954">
        <f>VLOOKUP(年度マスタ!$K$4&amp;"_"&amp;$AG12,データシート1!$A:$BT,MATCH("ab_"&amp;AQ$2,データシート1!$A$1:$BT$1,0),0)</f>
        <v>2.1361156488000002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130.45650000000001</v>
      </c>
      <c r="AI13" s="78">
        <f>VLOOKUP(年度マスタ!$K$4&amp;"_"&amp;$AG13,データシート1!$A:$BT,MATCH("ab_"&amp;AI$2,データシート1!$A$1:$BT$1,0),0)</f>
        <v>895</v>
      </c>
      <c r="AJ13" s="78">
        <f>VLOOKUP(年度マスタ!$K$4&amp;"_"&amp;$AG13,データシート1!$A:$BT,MATCH("ab_"&amp;AJ$2,データシート1!$A$1:$BT$1,0),0)</f>
        <v>161</v>
      </c>
      <c r="AK13" s="78">
        <f>VLOOKUP(年度マスタ!$K$4&amp;"_"&amp;$AG13,データシート1!$A:$BT,MATCH("ab_"&amp;AK$2,データシート1!$A$1:$BT$1,0),0)</f>
        <v>8206</v>
      </c>
      <c r="AL13" s="78">
        <f>VLOOKUP(年度マスタ!$K$4&amp;"_"&amp;$AG13,データシート1!$A:$BT,MATCH("ab_"&amp;AL$2,データシート1!$A$1:$BT$1,0),0)</f>
        <v>8674</v>
      </c>
      <c r="AM13" s="78">
        <f>VLOOKUP(年度マスタ!$K$4&amp;"_"&amp;$AG13,データシート1!$A:$BT,MATCH("ab_"&amp;AM$2,データシート1!$A$1:$BT$1,0),0)</f>
        <v>10745</v>
      </c>
      <c r="AN13" s="78">
        <f>VLOOKUP(年度マスタ!$K$4&amp;"_"&amp;$AG13,データシート1!$A:$BT,MATCH("ab_"&amp;AN$2,データシート1!$A$1:$BT$1,0),0)</f>
        <v>4096</v>
      </c>
      <c r="AO13" s="78">
        <f>VLOOKUP(年度マスタ!$K$4&amp;"_"&amp;$AG13,データシート1!$A:$BT,MATCH("ab_"&amp;AO$2,データシート1!$A$1:$BT$1,0),0)</f>
        <v>19116</v>
      </c>
      <c r="AP13" s="78">
        <f>VLOOKUP(年度マスタ!$K$4&amp;"_"&amp;$AG13,データシート1!$A:$BT,MATCH("ab_"&amp;AP$2,データシート1!$A$1:$BT$1,0),0)</f>
        <v>41463</v>
      </c>
      <c r="AQ13" s="954">
        <f>VLOOKUP(年度マスタ!$K$4&amp;"_"&amp;$AG13,データシート1!$A:$BT,MATCH("ab_"&amp;AQ$2,データシート1!$A$1:$BT$1,0),0)</f>
        <v>2.5611569208999998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80.361900000000006</v>
      </c>
      <c r="AI14" s="78">
        <f>VLOOKUP(年度マスタ!$K$4&amp;"_"&amp;$AG14,データシート1!$A:$BT,MATCH("ab_"&amp;AI$2,データシート1!$A$1:$BT$1,0),0)</f>
        <v>895</v>
      </c>
      <c r="AJ14" s="78">
        <f>VLOOKUP(年度マスタ!$K$4&amp;"_"&amp;$AG14,データシート1!$A:$BT,MATCH("ab_"&amp;AJ$2,データシート1!$A$1:$BT$1,0),0)</f>
        <v>161</v>
      </c>
      <c r="AK14" s="78">
        <f>VLOOKUP(年度マスタ!$K$4&amp;"_"&amp;$AG14,データシート1!$A:$BT,MATCH("ab_"&amp;AK$2,データシート1!$A$1:$BT$1,0),0)</f>
        <v>8206</v>
      </c>
      <c r="AL14" s="78">
        <f>VLOOKUP(年度マスタ!$K$4&amp;"_"&amp;$AG14,データシート1!$A:$BT,MATCH("ab_"&amp;AL$2,データシート1!$A$1:$BT$1,0),0)</f>
        <v>8653</v>
      </c>
      <c r="AM14" s="78">
        <f>VLOOKUP(年度マスタ!$K$4&amp;"_"&amp;$AG14,データシート1!$A:$BT,MATCH("ab_"&amp;AM$2,データシート1!$A$1:$BT$1,0),0)</f>
        <v>10701</v>
      </c>
      <c r="AN14" s="78">
        <f>VLOOKUP(年度マスタ!$K$4&amp;"_"&amp;$AG14,データシート1!$A:$BT,MATCH("ab_"&amp;AN$2,データシート1!$A$1:$BT$1,0),0)</f>
        <v>4186</v>
      </c>
      <c r="AO14" s="78">
        <f>VLOOKUP(年度マスタ!$K$4&amp;"_"&amp;$AG14,データシート1!$A:$BT,MATCH("ab_"&amp;AO$2,データシート1!$A$1:$BT$1,0),0)</f>
        <v>18743</v>
      </c>
      <c r="AP14" s="78">
        <f>VLOOKUP(年度マスタ!$K$4&amp;"_"&amp;$AG14,データシート1!$A:$BT,MATCH("ab_"&amp;AP$2,データシート1!$A$1:$BT$1,0),0)</f>
        <v>33739.933294257033</v>
      </c>
      <c r="AQ14" s="954">
        <f>VLOOKUP(年度マスタ!$K$4&amp;"_"&amp;$AG14,データシート1!$A:$BT,MATCH("ab_"&amp;AQ$2,データシート1!$A$1:$BT$1,0),0)</f>
        <v>3.5645091370200008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101.1908</v>
      </c>
      <c r="AI15" s="78">
        <f>VLOOKUP(年度マスタ!$K$4&amp;"_"&amp;$AG15,データシート1!$A:$BT,MATCH("ab_"&amp;AI$2,データシート1!$A$1:$BT$1,0),0)</f>
        <v>895</v>
      </c>
      <c r="AJ15" s="78">
        <f>VLOOKUP(年度マスタ!$K$4&amp;"_"&amp;$AG15,データシート1!$A:$BT,MATCH("ab_"&amp;AJ$2,データシート1!$A$1:$BT$1,0),0)</f>
        <v>161</v>
      </c>
      <c r="AK15" s="78">
        <f>VLOOKUP(年度マスタ!$K$4&amp;"_"&amp;$AG15,データシート1!$A:$BT,MATCH("ab_"&amp;AK$2,データシート1!$A$1:$BT$1,0),0)</f>
        <v>8206</v>
      </c>
      <c r="AL15" s="78">
        <f>VLOOKUP(年度マスタ!$K$4&amp;"_"&amp;$AG15,データシート1!$A:$BT,MATCH("ab_"&amp;AL$2,データシート1!$A$1:$BT$1,0),0)</f>
        <v>8589</v>
      </c>
      <c r="AM15" s="78">
        <f>VLOOKUP(年度マスタ!$K$4&amp;"_"&amp;$AG15,データシート1!$A:$BT,MATCH("ab_"&amp;AM$2,データシート1!$A$1:$BT$1,0),0)</f>
        <v>10696</v>
      </c>
      <c r="AN15" s="78">
        <f>VLOOKUP(年度マスタ!$K$4&amp;"_"&amp;$AG15,データシート1!$A:$BT,MATCH("ab_"&amp;AN$2,データシート1!$A$1:$BT$1,0),0)</f>
        <v>4159</v>
      </c>
      <c r="AO15" s="78">
        <f>VLOOKUP(年度マスタ!$K$4&amp;"_"&amp;$AG15,データシート1!$A:$BT,MATCH("ab_"&amp;AO$2,データシート1!$A$1:$BT$1,0),0)</f>
        <v>18324</v>
      </c>
      <c r="AP15" s="78">
        <f>VLOOKUP(年度マスタ!$K$4&amp;"_"&amp;$AG15,データシート1!$A:$BT,MATCH("ab_"&amp;AP$2,データシート1!$A$1:$BT$1,0),0)</f>
        <v>32594.999999999989</v>
      </c>
      <c r="AQ15" s="954">
        <f>VLOOKUP(年度マスタ!$K$4&amp;"_"&amp;$AG15,データシート1!$A:$BT,MATCH("ab_"&amp;AQ$2,データシート1!$A$1:$BT$1,0),0)</f>
        <v>2.5395743829000001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95.469899999999996</v>
      </c>
      <c r="AI16" s="78">
        <f>VLOOKUP(年度マスタ!$K$4&amp;"_"&amp;$AG16,データシート1!$A:$BT,MATCH("ab_"&amp;AI$2,データシート1!$A$1:$BT$1,0),0)</f>
        <v>895</v>
      </c>
      <c r="AJ16" s="78">
        <f>VLOOKUP(年度マスタ!$K$4&amp;"_"&amp;$AG16,データシート1!$A:$BT,MATCH("ab_"&amp;AJ$2,データシート1!$A$1:$BT$1,0),0)</f>
        <v>161</v>
      </c>
      <c r="AK16" s="78">
        <f>VLOOKUP(年度マスタ!$K$4&amp;"_"&amp;$AG16,データシート1!$A:$BT,MATCH("ab_"&amp;AK$2,データシート1!$A$1:$BT$1,0),0)</f>
        <v>8206</v>
      </c>
      <c r="AL16" s="78">
        <f>VLOOKUP(年度マスタ!$K$4&amp;"_"&amp;$AG16,データシート1!$A:$BT,MATCH("ab_"&amp;AL$2,データシート1!$A$1:$BT$1,0),0)</f>
        <v>8527</v>
      </c>
      <c r="AM16" s="78">
        <f>VLOOKUP(年度マスタ!$K$4&amp;"_"&amp;$AG16,データシート1!$A:$BT,MATCH("ab_"&amp;AM$2,データシート1!$A$1:$BT$1,0),0)</f>
        <v>10624</v>
      </c>
      <c r="AN16" s="78">
        <f>VLOOKUP(年度マスタ!$K$4&amp;"_"&amp;$AG16,データシート1!$A:$BT,MATCH("ab_"&amp;AN$2,データシート1!$A$1:$BT$1,0),0)</f>
        <v>4152</v>
      </c>
      <c r="AO16" s="78">
        <f>VLOOKUP(年度マスタ!$K$4&amp;"_"&amp;$AG16,データシート1!$A:$BT,MATCH("ab_"&amp;AO$2,データシート1!$A$1:$BT$1,0),0)</f>
        <v>18030</v>
      </c>
      <c r="AP16" s="78">
        <f>VLOOKUP(年度マスタ!$K$4&amp;"_"&amp;$AG16,データシート1!$A:$BT,MATCH("ab_"&amp;AP$2,データシート1!$A$1:$BT$1,0),0)</f>
        <v>45006</v>
      </c>
      <c r="AQ16" s="954">
        <f>VLOOKUP(年度マスタ!$K$4&amp;"_"&amp;$AG16,データシート1!$A:$BT,MATCH("ab_"&amp;AQ$2,データシート1!$A$1:$BT$1,0),0)</f>
        <v>2.7296782614400001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109.6319</v>
      </c>
      <c r="AI17" s="151">
        <f>VLOOKUP(年度マスタ!$K$4&amp;"_"&amp;$AG17,データシート1!$A:$BT,MATCH("ab_"&amp;AI$2,データシート1!$A$1:$BT$1,0),0)</f>
        <v>895</v>
      </c>
      <c r="AJ17" s="151">
        <f>VLOOKUP(年度マスタ!$K$4&amp;"_"&amp;$AG17,データシート1!$A:$BT,MATCH("ab_"&amp;AJ$2,データシート1!$A$1:$BT$1,0),0)</f>
        <v>161</v>
      </c>
      <c r="AK17" s="151">
        <f>VLOOKUP(年度マスタ!$K$4&amp;"_"&amp;$AG17,データシート1!$A:$BT,MATCH("ab_"&amp;AK$2,データシート1!$A$1:$BT$1,0),0)</f>
        <v>8206</v>
      </c>
      <c r="AL17" s="151">
        <f>VLOOKUP(年度マスタ!$K$4&amp;"_"&amp;$AG17,データシート1!$A:$BT,MATCH("ab_"&amp;AL$2,データシート1!$A$1:$BT$1,0),0)</f>
        <v>8467</v>
      </c>
      <c r="AM17" s="151">
        <f>VLOOKUP(年度マスタ!$K$4&amp;"_"&amp;$AG17,データシート1!$A:$BT,MATCH("ab_"&amp;AM$2,データシート1!$A$1:$BT$1,0),0)</f>
        <v>10497</v>
      </c>
      <c r="AN17" s="151">
        <f>VLOOKUP(年度マスタ!$K$4&amp;"_"&amp;$AG17,データシート1!$A:$BT,MATCH("ab_"&amp;AN$2,データシート1!$A$1:$BT$1,0),0)</f>
        <v>3939</v>
      </c>
      <c r="AO17" s="151">
        <f>VLOOKUP(年度マスタ!$K$4&amp;"_"&amp;$AG17,データシート1!$A:$BT,MATCH("ab_"&amp;AO$2,データシート1!$A$1:$BT$1,0),0)</f>
        <v>17733</v>
      </c>
      <c r="AP17" s="151">
        <f>VLOOKUP(年度マスタ!$K$4&amp;"_"&amp;$AG17,データシート1!$A:$BT,MATCH("ab_"&amp;AP$2,データシート1!$A$1:$BT$1,0),0)</f>
        <v>30537</v>
      </c>
      <c r="AQ17" s="955">
        <f>VLOOKUP(年度マスタ!$K$4&amp;"_"&amp;$AG17,データシート1!$A:$BT,MATCH("ab_"&amp;AQ$2,データシート1!$A$1:$BT$1,0),0)</f>
        <v>3.0204685055999998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196.20699999999999</v>
      </c>
      <c r="AI18" s="78">
        <f>VLOOKUP(年度マスタ!$K$4&amp;"_"&amp;$AG18,データシート1!$A:$BT,MATCH("ab_"&amp;AI$2,データシート1!$A$1:$BT$1,0),0)</f>
        <v>839</v>
      </c>
      <c r="AJ18" s="78">
        <f>VLOOKUP(年度マスタ!$K$4&amp;"_"&amp;$AG18,データシート1!$A:$BT,MATCH("ab_"&amp;AJ$2,データシート1!$A$1:$BT$1,0),0)</f>
        <v>172</v>
      </c>
      <c r="AK18" s="78">
        <f>VLOOKUP(年度マスタ!$K$4&amp;"_"&amp;$AG18,データシート1!$A:$BT,MATCH("ab_"&amp;AK$2,データシート1!$A$1:$BT$1,0),0)</f>
        <v>7306</v>
      </c>
      <c r="AL18" s="78">
        <f>VLOOKUP(年度マスタ!$K$4&amp;"_"&amp;$AG18,データシート1!$A:$BT,MATCH("ab_"&amp;AL$2,データシート1!$A$1:$BT$1,0),0)</f>
        <v>8425</v>
      </c>
      <c r="AM18" s="78">
        <f>VLOOKUP(年度マスタ!$K$4&amp;"_"&amp;$AG18,データシート1!$A:$BT,MATCH("ab_"&amp;AM$2,データシート1!$A$1:$BT$1,0),0)</f>
        <v>10403</v>
      </c>
      <c r="AN18" s="78">
        <f>VLOOKUP(年度マスタ!$K$4&amp;"_"&amp;$AG18,データシート1!$A:$BT,MATCH("ab_"&amp;AN$2,データシート1!$A$1:$BT$1,0),0)</f>
        <v>3887</v>
      </c>
      <c r="AO18" s="78">
        <f>VLOOKUP(年度マスタ!$K$4&amp;"_"&amp;$AG18,データシート1!$A:$BT,MATCH("ab_"&amp;AO$2,データシート1!$A$1:$BT$1,0),0)</f>
        <v>17397</v>
      </c>
      <c r="AP18" s="78">
        <f>VLOOKUP(年度マスタ!$K$4&amp;"_"&amp;$AG18,データシート1!$A:$BT,MATCH("ab_"&amp;AP$2,データシート1!$A$1:$BT$1,0),0)</f>
        <v>24750.999999999996</v>
      </c>
      <c r="AQ18" s="954">
        <f>VLOOKUP(年度マスタ!$K$4&amp;"_"&amp;$AG18,データシート1!$A:$BT,MATCH("ab_"&amp;AQ$2,データシート1!$A$1:$BT$1,0),0)</f>
        <v>0.4559868525764913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839</v>
      </c>
      <c r="AJ19" s="78">
        <f>VLOOKUP(年度マスタ!$K$4&amp;"_"&amp;$AG19,データシート1!$A:$BT,MATCH("ab_"&amp;AJ$2,データシート1!$A$1:$BT$1,0),0)</f>
        <v>172</v>
      </c>
      <c r="AK19" s="78">
        <f>VLOOKUP(年度マスタ!$K$4&amp;"_"&amp;$AG19,データシート1!$A:$BT,MATCH("ab_"&amp;AK$2,データシート1!$A$1:$BT$1,0),0)</f>
        <v>7306</v>
      </c>
      <c r="AL19" s="78">
        <f>VLOOKUP(年度マスタ!$K$4&amp;"_"&amp;$AG19,データシート1!$A:$BT,MATCH("ab_"&amp;AL$2,データシート1!$A$1:$BT$1,0),0)</f>
        <v>8354</v>
      </c>
      <c r="AM19" s="78">
        <f>VLOOKUP(年度マスタ!$K$4&amp;"_"&amp;$AG19,データシート1!$A:$BT,MATCH("ab_"&amp;AM$2,データシート1!$A$1:$BT$1,0),0)</f>
        <v>10338</v>
      </c>
      <c r="AN19" s="78">
        <f>VLOOKUP(年度マスタ!$K$4&amp;"_"&amp;$AG19,データシート1!$A:$BT,MATCH("ab_"&amp;AN$2,データシート1!$A$1:$BT$1,0),0)</f>
        <v>3866</v>
      </c>
      <c r="AO19" s="78">
        <f>VLOOKUP(年度マスタ!$K$4&amp;"_"&amp;$AG19,データシート1!$A:$BT,MATCH("ab_"&amp;AO$2,データシート1!$A$1:$BT$1,0),0)</f>
        <v>17025</v>
      </c>
      <c r="AP19" s="78">
        <f>VLOOKUP(年度マスタ!$K$4&amp;"_"&amp;$AG19,データシート1!$A:$BT,MATCH("ab_"&amp;AP$2,データシート1!$A$1:$BT$1,0),0)</f>
        <v>21748</v>
      </c>
      <c r="AQ19" s="954">
        <f>VLOOKUP(年度マスタ!$K$4&amp;"_"&amp;$AG19,データシート1!$A:$BT,MATCH("ab_"&amp;AQ$2,データシート1!$A$1:$BT$1,0),0)</f>
        <v>0.80367219760825481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115.2765</v>
      </c>
      <c r="AI20" s="78">
        <f>VLOOKUP(年度マスタ!$K$4&amp;"_"&amp;$AG20,データシート1!$A:$BT,MATCH("ab_"&amp;AI$2,データシート1!$A$1:$BT$1,0),0)</f>
        <v>839</v>
      </c>
      <c r="AJ20" s="78">
        <f>VLOOKUP(年度マスタ!$K$4&amp;"_"&amp;$AG20,データシート1!$A:$BT,MATCH("ab_"&amp;AJ$2,データシート1!$A$1:$BT$1,0),0)</f>
        <v>172</v>
      </c>
      <c r="AK20" s="78">
        <f>VLOOKUP(年度マスタ!$K$4&amp;"_"&amp;$AG20,データシート1!$A:$BT,MATCH("ab_"&amp;AK$2,データシート1!$A$1:$BT$1,0),0)</f>
        <v>7306</v>
      </c>
      <c r="AL20" s="78">
        <f>VLOOKUP(年度マスタ!$K$4&amp;"_"&amp;$AG20,データシート1!$A:$BT,MATCH("ab_"&amp;AL$2,データシート1!$A$1:$BT$1,0),0)</f>
        <v>8324</v>
      </c>
      <c r="AM20" s="78">
        <f>VLOOKUP(年度マスタ!$K$4&amp;"_"&amp;$AG20,データシート1!$A:$BT,MATCH("ab_"&amp;AM$2,データシート1!$A$1:$BT$1,0),0)</f>
        <v>10271</v>
      </c>
      <c r="AN20" s="78">
        <f>VLOOKUP(年度マスタ!$K$4&amp;"_"&amp;$AG20,データシート1!$A:$BT,MATCH("ab_"&amp;AN$2,データシート1!$A$1:$BT$1,0),0)</f>
        <v>3816</v>
      </c>
      <c r="AO20" s="78">
        <f>VLOOKUP(年度マスタ!$K$4&amp;"_"&amp;$AG20,データシート1!$A:$BT,MATCH("ab_"&amp;AO$2,データシート1!$A$1:$BT$1,0),0)</f>
        <v>16721</v>
      </c>
      <c r="AP20" s="78">
        <f>VLOOKUP(年度マスタ!$K$4&amp;"_"&amp;$AG20,データシート1!$A:$BT,MATCH("ab_"&amp;AP$2,データシート1!$A$1:$BT$1,0),0)</f>
        <v>20119</v>
      </c>
      <c r="AQ20" s="954">
        <f>VLOOKUP(年度マスタ!$K$4&amp;"_"&amp;$AG20,データシート1!$A:$BT,MATCH("ab_"&amp;AQ$2,データシート1!$A$1:$BT$1,0),0)</f>
        <v>1.133896422322638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宮津市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66.462999999999994</v>
      </c>
      <c r="BE13" s="70" t="str">
        <f>年度マスタ!K4</f>
        <v>26205</v>
      </c>
      <c r="BF13" s="70" t="str">
        <f>年度マスタ!K4</f>
        <v>26205</v>
      </c>
      <c r="BG13" s="70" t="str">
        <f>年度マスタ!K4</f>
        <v>26205</v>
      </c>
      <c r="BH13" s="278" t="s">
        <v>195</v>
      </c>
      <c r="BI13" s="278" t="s">
        <v>195</v>
      </c>
      <c r="BJ13" s="278" t="s">
        <v>195</v>
      </c>
      <c r="BK13" s="278" t="str">
        <f>年度マスタ!K4</f>
        <v>26205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66.462999999999994</v>
      </c>
      <c r="AY14" s="70"/>
      <c r="BE14" s="70" t="str">
        <f>AP2</f>
        <v>宮津市</v>
      </c>
      <c r="BF14" s="70" t="str">
        <f>AP2</f>
        <v>宮津市</v>
      </c>
      <c r="BG14" s="70" t="str">
        <f>AP2</f>
        <v>宮津市</v>
      </c>
      <c r="BH14" s="70" t="s">
        <v>205</v>
      </c>
      <c r="BI14" s="70" t="s">
        <v>205</v>
      </c>
      <c r="BJ14" s="70" t="s">
        <v>205</v>
      </c>
      <c r="BK14" s="70" t="str">
        <f>AP2</f>
        <v>宮津市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62.59</v>
      </c>
      <c r="BG20" s="952">
        <f t="shared" si="2"/>
        <v>62.59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0.17288631437570298</v>
      </c>
    </row>
    <row r="21" spans="2:63" ht="15.95" customHeight="1" thickTop="1" thickBot="1">
      <c r="B21" s="283"/>
      <c r="C21" s="407" t="s">
        <v>204</v>
      </c>
      <c r="D21" s="522"/>
      <c r="E21" s="522"/>
      <c r="F21" s="877">
        <f>SUM(F22,F26,F27,F28)</f>
        <v>165.89600000000002</v>
      </c>
      <c r="G21" s="877">
        <f t="shared" ref="G21:O21" si="5">SUM(G22,G26,G27,G28)</f>
        <v>167.626</v>
      </c>
      <c r="H21" s="877">
        <f t="shared" si="5"/>
        <v>175.04</v>
      </c>
      <c r="I21" s="877">
        <f t="shared" si="5"/>
        <v>167.48699999999999</v>
      </c>
      <c r="J21" s="877">
        <f t="shared" si="5"/>
        <v>132.238</v>
      </c>
      <c r="K21" s="877">
        <f t="shared" si="5"/>
        <v>121.512</v>
      </c>
      <c r="L21" s="877">
        <f t="shared" si="5"/>
        <v>143.48599999999999</v>
      </c>
      <c r="M21" s="877">
        <f t="shared" si="5"/>
        <v>118.96299999999999</v>
      </c>
      <c r="N21" s="877">
        <f t="shared" si="5"/>
        <v>89.649000000000001</v>
      </c>
      <c r="O21" s="877">
        <f t="shared" si="5"/>
        <v>58.317999999999998</v>
      </c>
      <c r="P21" s="878">
        <f>SUM(P22,P26,P27,P28)</f>
        <v>66.462999999999994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162.66900000000001</v>
      </c>
      <c r="G22" s="879">
        <f t="shared" ref="G22:P22" si="6">SUM(G23:G25)</f>
        <v>164.27600000000001</v>
      </c>
      <c r="H22" s="879">
        <f t="shared" si="6"/>
        <v>171.458</v>
      </c>
      <c r="I22" s="879">
        <f t="shared" si="6"/>
        <v>163.964</v>
      </c>
      <c r="J22" s="879">
        <f t="shared" si="6"/>
        <v>129.19499999999999</v>
      </c>
      <c r="K22" s="879">
        <f t="shared" si="6"/>
        <v>118.52200000000001</v>
      </c>
      <c r="L22" s="879">
        <f t="shared" si="6"/>
        <v>140.52199999999999</v>
      </c>
      <c r="M22" s="879">
        <f t="shared" si="6"/>
        <v>118.96299999999999</v>
      </c>
      <c r="N22" s="879">
        <f t="shared" si="6"/>
        <v>89.649000000000001</v>
      </c>
      <c r="O22" s="879">
        <f t="shared" si="6"/>
        <v>58.317999999999998</v>
      </c>
      <c r="P22" s="880">
        <f t="shared" si="6"/>
        <v>66.462999999999994</v>
      </c>
      <c r="Z22" s="273"/>
      <c r="AB22" s="272"/>
      <c r="AC22" s="521" t="s">
        <v>286</v>
      </c>
      <c r="AP22" s="16" t="s">
        <v>287</v>
      </c>
      <c r="AQ22" s="273"/>
      <c r="AV22" s="70" t="str">
        <f>AW22</f>
        <v>エネルギー起源CO2</v>
      </c>
      <c r="AW22" s="70" t="str">
        <f>D56</f>
        <v>エネルギー起源CO2</v>
      </c>
      <c r="AX22" s="165">
        <f>P56</f>
        <v>66.462999999999994</v>
      </c>
      <c r="AY22" s="165">
        <f>AX22</f>
        <v>66.462999999999994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162.66900000000001</v>
      </c>
      <c r="G23" s="881">
        <f>IFERROR(VLOOKUP(年度マスタ!$K$4&amp;"_"&amp;G$20,データシート1!$A:$BU,MATCH("ba_"&amp;$E23,データシート1!$A$1:$BU$1,0),0),0)</f>
        <v>164.27600000000001</v>
      </c>
      <c r="H23" s="881">
        <f>IFERROR(VLOOKUP(年度マスタ!$K$4&amp;"_"&amp;H$20,データシート1!$A:$BU,MATCH("ba_"&amp;$E23,データシート1!$A$1:$BU$1,0),0),0)</f>
        <v>171.458</v>
      </c>
      <c r="I23" s="881">
        <f>IFERROR(VLOOKUP(年度マスタ!$K$4&amp;"_"&amp;I$20,データシート1!$A:$BU,MATCH("ba_"&amp;$E23,データシート1!$A$1:$BU$1,0),0),0)</f>
        <v>163.964</v>
      </c>
      <c r="J23" s="881">
        <f>IFERROR(VLOOKUP(年度マスタ!$K$4&amp;"_"&amp;J$20,データシート1!$A:$BU,MATCH("ba_"&amp;$E23,データシート1!$A$1:$BU$1,0),0),0)</f>
        <v>129.19499999999999</v>
      </c>
      <c r="K23" s="881">
        <f>IFERROR(VLOOKUP(年度マスタ!$K$4&amp;"_"&amp;K$20,データシート1!$A:$BU,MATCH("ba_"&amp;$E23,データシート1!$A$1:$BU$1,0),0),0)</f>
        <v>118.52200000000001</v>
      </c>
      <c r="L23" s="881">
        <f>IFERROR(VLOOKUP(年度マスタ!$K$4&amp;"_"&amp;L$20,データシート1!$A:$BU,MATCH("ba_"&amp;$E23,データシート1!$A$1:$BU$1,0),0),0)</f>
        <v>140.52199999999999</v>
      </c>
      <c r="M23" s="881">
        <f>IFERROR(VLOOKUP(年度マスタ!$K$4&amp;"_"&amp;M$20,データシート1!$A:$BU,MATCH("ba_"&amp;$E23,データシート1!$A$1:$BU$1,0),0),0)</f>
        <v>118.96299999999999</v>
      </c>
      <c r="N23" s="881">
        <f>IFERROR(VLOOKUP(年度マスタ!$K$4&amp;"_"&amp;N$20,データシート1!$A:$BU,MATCH("ba_"&amp;$E23,データシート1!$A$1:$BU$1,0),0),0)</f>
        <v>89.649000000000001</v>
      </c>
      <c r="O23" s="881">
        <f>IFERROR(VLOOKUP(年度マスタ!$K$4&amp;"_"&amp;O$20,データシート1!$A:$BU,MATCH("ba_"&amp;$E23,データシート1!$A$1:$BU$1,0),0),0)</f>
        <v>58.317999999999998</v>
      </c>
      <c r="P23" s="882">
        <f>IFERROR(VLOOKUP(年度マスタ!$K$4&amp;"_"&amp;P$20,データシート1!$A:$BU,MATCH("ba_"&amp;$E23,データシート1!$A$1:$BU$1,0),0),0)</f>
        <v>66.462999999999994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11：繊維工業(N=1)</v>
      </c>
      <c r="BE23" s="845">
        <f>VLOOKUP(BE$13&amp;"_"&amp;$AV$8,データシート2!$A:$SI,MATCH($AV$5&amp;"_"&amp;$BA23&amp;$AV$6,データシート2!$A$1:$SI$1,0),0)</f>
        <v>1</v>
      </c>
      <c r="BF23" s="952">
        <f>VLOOKUP(BF$13&amp;"_"&amp;$AW$8,データシート2!$A:$SI,MATCH($AW$5&amp;"_"&amp;$BA23&amp;$AW$6,データシート2!$A$1:$SI$1,0),0)</f>
        <v>3.8730000000000002</v>
      </c>
      <c r="BG23" s="952">
        <f t="shared" ref="BG23" si="8">BF23/BE23</f>
        <v>3.8730000000000002</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0.19521276304327578</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53.794763158001103</v>
      </c>
      <c r="AG24" s="877">
        <f t="shared" ref="AG24:AP24" si="11">AG25+AG29</f>
        <v>57.710110096933676</v>
      </c>
      <c r="AH24" s="877">
        <f t="shared" si="11"/>
        <v>55.164167617305537</v>
      </c>
      <c r="AI24" s="877">
        <f t="shared" si="11"/>
        <v>55.397982154506735</v>
      </c>
      <c r="AJ24" s="877">
        <f t="shared" si="11"/>
        <v>52.228708084562903</v>
      </c>
      <c r="AK24" s="877">
        <f t="shared" si="11"/>
        <v>49.297156748976889</v>
      </c>
      <c r="AL24" s="877">
        <f t="shared" si="11"/>
        <v>44.695040980333992</v>
      </c>
      <c r="AM24" s="877">
        <f t="shared" si="11"/>
        <v>39.365179523536703</v>
      </c>
      <c r="AN24" s="877">
        <f t="shared" si="11"/>
        <v>37.713540373973501</v>
      </c>
      <c r="AO24" s="877">
        <f t="shared" si="11"/>
        <v>39.200608664886886</v>
      </c>
      <c r="AP24" s="878">
        <f t="shared" si="11"/>
        <v>29.720651720105145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14.638611376378099</v>
      </c>
      <c r="AG25" s="879">
        <f>①CO2排出量の現状把握!AA35</f>
        <v>14.372558681309247</v>
      </c>
      <c r="AH25" s="879">
        <f>①CO2排出量の現状把握!AB35</f>
        <v>13.863060343357525</v>
      </c>
      <c r="AI25" s="879">
        <f>①CO2排出量の現状把握!AC35</f>
        <v>15.30531699908548</v>
      </c>
      <c r="AJ25" s="879">
        <f>①CO2排出量の現状把握!AD35</f>
        <v>15.719047723813375</v>
      </c>
      <c r="AK25" s="879">
        <f>①CO2排出量の現状把握!AE35</f>
        <v>13.616306950285924</v>
      </c>
      <c r="AL25" s="879">
        <f>①CO2排出量の現状把握!AF35</f>
        <v>13.518775418697054</v>
      </c>
      <c r="AM25" s="879">
        <f>①CO2排出量の現状把握!AG35</f>
        <v>11.60509248585555</v>
      </c>
      <c r="AN25" s="879">
        <f>①CO2排出量の現状把握!AH35</f>
        <v>12.034067355466892</v>
      </c>
      <c r="AO25" s="879">
        <f>①CO2排出量の現状把握!AI35</f>
        <v>15.073456078700318</v>
      </c>
      <c r="AP25" s="880">
        <f>①CO2排出量の現状把握!AJ35</f>
        <v>7.0477673157239042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3.2269999999999999</v>
      </c>
      <c r="G26" s="879">
        <f>IFERROR(VLOOKUP(年度マスタ!$K$4&amp;"_"&amp;G$20,データシート1!$A:$BU,MATCH("ba_"&amp;$D26,データシート1!$A$1:$BU$1,0),0),0)</f>
        <v>3.35</v>
      </c>
      <c r="H26" s="879">
        <f>IFERROR(VLOOKUP(年度マスタ!$K$4&amp;"_"&amp;H$20,データシート1!$A:$BU,MATCH("ba_"&amp;$D26,データシート1!$A$1:$BU$1,0),0),0)</f>
        <v>3.5819999999999999</v>
      </c>
      <c r="I26" s="879">
        <f>IFERROR(VLOOKUP(年度マスタ!$K$4&amp;"_"&amp;I$20,データシート1!$A:$BU,MATCH("ba_"&amp;$D26,データシート1!$A$1:$BU$1,0),0),0)</f>
        <v>3.5230000000000001</v>
      </c>
      <c r="J26" s="879">
        <f>IFERROR(VLOOKUP(年度マスタ!$K$4&amp;"_"&amp;J$20,データシート1!$A:$BU,MATCH("ba_"&amp;$D26,データシート1!$A$1:$BU$1,0),0),0)</f>
        <v>3.0430000000000001</v>
      </c>
      <c r="K26" s="879">
        <f>IFERROR(VLOOKUP(年度マスタ!$K$4&amp;"_"&amp;K$20,データシート1!$A:$BU,MATCH("ba_"&amp;$D26,データシート1!$A$1:$BU$1,0),0),0)</f>
        <v>2.99</v>
      </c>
      <c r="L26" s="879">
        <f>IFERROR(VLOOKUP(年度マスタ!$K$4&amp;"_"&amp;L$20,データシート1!$A:$BU,MATCH("ba_"&amp;$D26,データシート1!$A$1:$BU$1,0),0),0)</f>
        <v>2.964</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6.5320005452927106</v>
      </c>
      <c r="AG26" s="881">
        <f>①CO2排出量の現状把握!AA36</f>
        <v>6.4613009039594216</v>
      </c>
      <c r="AH26" s="881">
        <f>①CO2排出量の現状把握!AB36</f>
        <v>6.2401400219262468</v>
      </c>
      <c r="AI26" s="881">
        <f>①CO2排出量の現状把握!AC36</f>
        <v>7.7988231349379786</v>
      </c>
      <c r="AJ26" s="881">
        <f>①CO2排出量の現状把握!AD36</f>
        <v>7.5147127796788764</v>
      </c>
      <c r="AK26" s="881">
        <f>①CO2排出量の現状把握!AE36</f>
        <v>4.3369758543566386</v>
      </c>
      <c r="AL26" s="881">
        <f>①CO2排出量の現状把握!AF36</f>
        <v>5.0451481948115902</v>
      </c>
      <c r="AM26" s="881">
        <f>①CO2排出量の現状把握!AG36</f>
        <v>4.0892648449518179</v>
      </c>
      <c r="AN26" s="881">
        <f>①CO2排出量の現状把握!AH36</f>
        <v>4.5416707961126388</v>
      </c>
      <c r="AO26" s="881">
        <f>①CO2排出量の現状把握!AI36</f>
        <v>8.2874068244285528</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2.0764084219323728</v>
      </c>
      <c r="AG27" s="881">
        <f>①CO2排出量の現状把握!AA37</f>
        <v>1.9976041962852951</v>
      </c>
      <c r="AH27" s="881">
        <f>①CO2排出量の現状把握!AB37</f>
        <v>1.8064226178205121</v>
      </c>
      <c r="AI27" s="881">
        <f>①CO2排出量の現状把握!AC37</f>
        <v>2.264938458309119</v>
      </c>
      <c r="AJ27" s="881">
        <f>①CO2排出量の現状把握!AD37</f>
        <v>2.1529350253692079</v>
      </c>
      <c r="AK27" s="881">
        <f>①CO2排出量の現状把握!AE37</f>
        <v>1.9822934400768146</v>
      </c>
      <c r="AL27" s="881">
        <f>①CO2排出量の現状把握!AF37</f>
        <v>2.0210396992901885</v>
      </c>
      <c r="AM27" s="881">
        <f>①CO2排出量の現状把握!AG37</f>
        <v>1.7178925566530652</v>
      </c>
      <c r="AN27" s="881">
        <f>①CO2排出量の現状把握!AH37</f>
        <v>1.6429552962062453</v>
      </c>
      <c r="AO27" s="881">
        <f>①CO2排出量の現状把握!AI37</f>
        <v>1.6253593141973315</v>
      </c>
      <c r="AP27" s="882">
        <f>①CO2排出量の現状把握!AJ37</f>
        <v>1.8316014093989152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6.0302024091530164</v>
      </c>
      <c r="AG28" s="881">
        <f>①CO2排出量の現状把握!AA38</f>
        <v>5.9136535810645308</v>
      </c>
      <c r="AH28" s="881">
        <f>①CO2排出量の現状把握!AB38</f>
        <v>5.816497703610767</v>
      </c>
      <c r="AI28" s="881">
        <f>①CO2排出量の現状把握!AC38</f>
        <v>5.2415554058383824</v>
      </c>
      <c r="AJ28" s="881">
        <f>①CO2排出量の現状把握!AD38</f>
        <v>6.0513999187652923</v>
      </c>
      <c r="AK28" s="881">
        <f>①CO2排出量の現状把握!AE38</f>
        <v>7.2970376558524723</v>
      </c>
      <c r="AL28" s="881">
        <f>①CO2排出量の現状把握!AF38</f>
        <v>6.4525875245952742</v>
      </c>
      <c r="AM28" s="881">
        <f>①CO2排出量の現状把握!AG38</f>
        <v>5.7979350842506676</v>
      </c>
      <c r="AN28" s="881">
        <f>①CO2排出量の現状把握!AH38</f>
        <v>5.8494412631480088</v>
      </c>
      <c r="AO28" s="881">
        <f>①CO2排出量の現状把握!AI38</f>
        <v>5.1606899400744348</v>
      </c>
      <c r="AP28" s="882">
        <f>①CO2排出量の現状把握!AJ38</f>
        <v>5.2161659063249894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39.156151781623002</v>
      </c>
      <c r="AG29" s="883">
        <f>①CO2排出量の現状把握!AA39</f>
        <v>43.337551415624432</v>
      </c>
      <c r="AH29" s="883">
        <f>①CO2排出量の現状把握!AB39</f>
        <v>41.301107273948013</v>
      </c>
      <c r="AI29" s="883">
        <f>①CO2排出量の現状把握!AC39</f>
        <v>40.092665155421251</v>
      </c>
      <c r="AJ29" s="883">
        <f>①CO2排出量の現状把握!AD39</f>
        <v>36.509660360749528</v>
      </c>
      <c r="AK29" s="883">
        <f>①CO2排出量の現状把握!AE39</f>
        <v>35.680849798690964</v>
      </c>
      <c r="AL29" s="883">
        <f>①CO2排出量の現状把握!AF39</f>
        <v>31.176265561636939</v>
      </c>
      <c r="AM29" s="883">
        <f>①CO2排出量の現状把握!AG39</f>
        <v>27.760087037681153</v>
      </c>
      <c r="AN29" s="883">
        <f>①CO2排出量の現状把握!AH39</f>
        <v>25.679473018506613</v>
      </c>
      <c r="AO29" s="883">
        <f>①CO2排出量の現状把握!AI39</f>
        <v>24.127152586186565</v>
      </c>
      <c r="AP29" s="884">
        <f>①CO2排出量の現状把握!AJ39</f>
        <v>22.672884404381239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8.2413614545097214E-2</v>
      </c>
      <c r="AG37" s="460">
        <f t="shared" ref="AG37:AP37" si="21">IFERROR(IF(G26/AG29&gt;1,1,G26/AG29),0)</f>
        <v>7.7300167881479087E-2</v>
      </c>
      <c r="AH37" s="460">
        <f t="shared" si="21"/>
        <v>8.6728909620770872E-2</v>
      </c>
      <c r="AI37" s="460">
        <f t="shared" si="21"/>
        <v>8.7871434496632039E-2</v>
      </c>
      <c r="AJ37" s="460">
        <f t="shared" si="21"/>
        <v>8.3347803565749973E-2</v>
      </c>
      <c r="AK37" s="460">
        <f t="shared" si="21"/>
        <v>8.3798452583651623E-2</v>
      </c>
      <c r="AL37" s="460">
        <f t="shared" si="21"/>
        <v>9.5072323339690346E-2</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165.89599999999999</v>
      </c>
      <c r="G55" s="885">
        <f t="shared" ref="G55:P55" si="32">SUM(G56,G57,G60,G61,G62,G63,G64,G65,)</f>
        <v>167.626</v>
      </c>
      <c r="H55" s="885">
        <f t="shared" si="32"/>
        <v>175.04</v>
      </c>
      <c r="I55" s="885">
        <f t="shared" si="32"/>
        <v>167.48699999999999</v>
      </c>
      <c r="J55" s="885">
        <f t="shared" si="32"/>
        <v>132.238</v>
      </c>
      <c r="K55" s="885">
        <f t="shared" si="32"/>
        <v>121.512</v>
      </c>
      <c r="L55" s="885">
        <f t="shared" si="32"/>
        <v>143.48599999999999</v>
      </c>
      <c r="M55" s="885">
        <f t="shared" si="32"/>
        <v>118.96299999999999</v>
      </c>
      <c r="N55" s="885">
        <f t="shared" si="32"/>
        <v>89.649000000000001</v>
      </c>
      <c r="O55" s="885">
        <f t="shared" si="32"/>
        <v>58.317999999999998</v>
      </c>
      <c r="P55" s="886">
        <f t="shared" si="32"/>
        <v>66.462999999999994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165.89599999999999</v>
      </c>
      <c r="G56" s="887">
        <f>IFERROR(VLOOKUP(年度マスタ!$K$4&amp;"_"&amp;G$54,データシート1!$A:$CE,MATCH("bc_"&amp;$C56,データシート1!$A$1:$CE$1,0),0),0)</f>
        <v>167.626</v>
      </c>
      <c r="H56" s="887">
        <f>IFERROR(VLOOKUP(年度マスタ!$K$4&amp;"_"&amp;H$54,データシート1!$A:$CE,MATCH("bc_"&amp;$C56,データシート1!$A$1:$CE$1,0),0),0)</f>
        <v>175.04</v>
      </c>
      <c r="I56" s="887">
        <f>IFERROR(VLOOKUP(年度マスタ!$K$4&amp;"_"&amp;I$54,データシート1!$A:$CE,MATCH("bc_"&amp;$C56,データシート1!$A$1:$CE$1,0),0),0)</f>
        <v>167.48699999999999</v>
      </c>
      <c r="J56" s="887">
        <f>IFERROR(VLOOKUP(年度マスタ!$K$4&amp;"_"&amp;J$54,データシート1!$A:$CE,MATCH("bc_"&amp;$C56,データシート1!$A$1:$CE$1,0),0),0)</f>
        <v>132.238</v>
      </c>
      <c r="K56" s="887">
        <f>IFERROR(VLOOKUP(年度マスタ!$K$4&amp;"_"&amp;K$54,データシート1!$A:$CE,MATCH("bc_"&amp;$C56,データシート1!$A$1:$CE$1,0),0),0)</f>
        <v>121.512</v>
      </c>
      <c r="L56" s="887">
        <f>IFERROR(VLOOKUP(年度マスタ!$K$4&amp;"_"&amp;L$54,データシート1!$A:$CE,MATCH("bc_"&amp;$C56,データシート1!$A$1:$CE$1,0),0),0)</f>
        <v>143.48599999999999</v>
      </c>
      <c r="M56" s="887">
        <f>IFERROR(VLOOKUP(年度マスタ!$K$4&amp;"_"&amp;M$54,データシート1!$A:$CE,MATCH("bc_"&amp;$C56,データシート1!$A$1:$CE$1,0),0),0)</f>
        <v>118.96299999999999</v>
      </c>
      <c r="N56" s="887">
        <f>IFERROR(VLOOKUP(年度マスタ!$K$4&amp;"_"&amp;N$54,データシート1!$A:$CE,MATCH("bc_"&amp;$C56,データシート1!$A$1:$CE$1,0),0),0)</f>
        <v>89.649000000000001</v>
      </c>
      <c r="O56" s="887">
        <f>IFERROR(VLOOKUP(年度マスタ!$K$4&amp;"_"&amp;O$54,データシート1!$A:$CE,MATCH("bc_"&amp;$C56,データシート1!$A$1:$CE$1,0),0),0)</f>
        <v>58.317999999999998</v>
      </c>
      <c r="P56" s="888">
        <f>IFERROR(VLOOKUP(年度マスタ!$K$4&amp;"_"&amp;P$54,データシート1!$A:$CE,MATCH("bc_"&amp;$C56,データシート1!$A$1:$CE$1,0),0),0)</f>
        <v>66.462999999999994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宮津市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818.80000000000007</v>
      </c>
      <c r="K6" s="619">
        <f>VLOOKUP(年度マスタ!$K$4&amp;"_"&amp;K$5,データシート1!$A:$BT,MATCH("cb_"&amp;$G6,データシート1!$A$1:$BT$1,0),0)</f>
        <v>871.7</v>
      </c>
      <c r="L6" s="619">
        <f>VLOOKUP(年度マスタ!$K$4&amp;"_"&amp;L$5,データシート1!$A:$BT,MATCH("cb_"&amp;$G6,データシート1!$A$1:$BT$1,0),0)</f>
        <v>920.19999999999993</v>
      </c>
      <c r="M6" s="619">
        <f>VLOOKUP(年度マスタ!$K$4&amp;"_"&amp;M$5,データシート1!$A:$BT,MATCH("cb_"&amp;$G6,データシート1!$A$1:$BT$1,0),0)</f>
        <v>969.79999999999984</v>
      </c>
      <c r="N6" s="619">
        <f>VLOOKUP(年度マスタ!$K$4&amp;"_"&amp;N$5,データシート1!$A:$BT,MATCH("cb_"&amp;$G6,データシート1!$A$1:$BT$1,0),0)</f>
        <v>1049</v>
      </c>
      <c r="O6" s="619">
        <f>VLOOKUP(年度マスタ!$K$4&amp;"_"&amp;O$5,データシート1!$A:$BT,MATCH("cb_"&amp;$G6,データシート1!$A$1:$BT$1,0),0)</f>
        <v>1083</v>
      </c>
      <c r="P6" s="619">
        <f>VLOOKUP(年度マスタ!$K$4&amp;"_"&amp;P$5,データシート1!$A:$BT,MATCH("cb_"&amp;$G6,データシート1!$A$1:$BT$1,0),0)</f>
        <v>1142.4000000000001</v>
      </c>
      <c r="Q6" s="619">
        <f>VLOOKUP(年度マスタ!$K$4&amp;"_"&amp;Q$5,データシート1!$A:$BT,MATCH("cb_"&amp;$G6,データシート1!$A$1:$BT$1,0),0)</f>
        <v>1214.9000000000001</v>
      </c>
      <c r="R6" s="633">
        <f>VLOOKUP(年度マスタ!$K$4&amp;"_"&amp;R$5,データシート1!$A:$BT,MATCH("cb_"&amp;$G6,データシート1!$A$1:$BT$1,0),0)</f>
        <v>1288.5999999999995</v>
      </c>
      <c r="S6" s="568"/>
      <c r="T6" s="190"/>
      <c r="U6" s="581"/>
      <c r="V6" s="195"/>
      <c r="W6" s="195"/>
      <c r="X6" s="195"/>
      <c r="Y6" s="196" t="s">
        <v>372</v>
      </c>
      <c r="Z6" s="663" t="s">
        <v>373</v>
      </c>
      <c r="AA6" s="663"/>
      <c r="AB6" s="663"/>
      <c r="AC6" s="664">
        <f>SUM(AC7:AC8)</f>
        <v>273521</v>
      </c>
      <c r="AD6" s="664">
        <f>SUM(AD7:AD8)</f>
        <v>322685.25300000003</v>
      </c>
      <c r="AE6" s="665">
        <f>$AD6*3600/100000000</f>
        <v>11.616669108000002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408</v>
      </c>
      <c r="K7" s="617">
        <f>VLOOKUP(年度マスタ!$K$4&amp;"_"&amp;K$5,データシート1!$A:$BT,MATCH("cb_"&amp;$G7,データシート1!$A$1:$BT$1,0),0)</f>
        <v>490</v>
      </c>
      <c r="L7" s="617">
        <f>VLOOKUP(年度マスタ!$K$4&amp;"_"&amp;L$5,データシート1!$A:$BT,MATCH("cb_"&amp;$G7,データシート1!$A$1:$BT$1,0),0)</f>
        <v>4584.3999999999996</v>
      </c>
      <c r="M7" s="617">
        <f>VLOOKUP(年度マスタ!$K$4&amp;"_"&amp;M$5,データシート1!$A:$BT,MATCH("cb_"&amp;$G7,データシート1!$A$1:$BT$1,0),0)</f>
        <v>6726</v>
      </c>
      <c r="N7" s="617">
        <f>VLOOKUP(年度マスタ!$K$4&amp;"_"&amp;N$5,データシート1!$A:$BT,MATCH("cb_"&amp;$G7,データシート1!$A$1:$BT$1,0),0)</f>
        <v>6774.9</v>
      </c>
      <c r="O7" s="617">
        <f>VLOOKUP(年度マスタ!$K$4&amp;"_"&amp;O$5,データシート1!$A:$BT,MATCH("cb_"&amp;$G7,データシート1!$A$1:$BT$1,0),0)</f>
        <v>6785.8999999999987</v>
      </c>
      <c r="P7" s="617">
        <f>VLOOKUP(年度マスタ!$K$4&amp;"_"&amp;P$5,データシート1!$A:$BT,MATCH("cb_"&amp;$G7,データシート1!$A$1:$BT$1,0),0)</f>
        <v>6835.3999999999987</v>
      </c>
      <c r="Q7" s="617">
        <f>VLOOKUP(年度マスタ!$K$4&amp;"_"&amp;Q$5,データシート1!$A:$BT,MATCH("cb_"&amp;$G7,データシート1!$A$1:$BT$1,0),0)</f>
        <v>6835.3999999999987</v>
      </c>
      <c r="R7" s="634">
        <f>VLOOKUP(年度マスタ!$K$4&amp;"_"&amp;R$5,データシート1!$A:$BT,MATCH("cb_"&amp;$G7,データシート1!$A$1:$BT$1,0),0)</f>
        <v>7132.3999999999987</v>
      </c>
      <c r="S7" s="568"/>
      <c r="T7" s="190"/>
      <c r="U7" s="581"/>
      <c r="V7" s="195"/>
      <c r="W7" s="195"/>
      <c r="X7" s="195"/>
      <c r="Y7" s="196" t="s">
        <v>375</v>
      </c>
      <c r="Z7" s="212" t="s">
        <v>376</v>
      </c>
      <c r="AA7" s="212"/>
      <c r="AB7" s="212"/>
      <c r="AC7" s="1022">
        <f>VLOOKUP(年度マスタ!$K$4&amp;"_"&amp;年度マスタ!$K$9,データシート3!A:AB,MATCH("ea_"&amp;$Y7&amp;"_設備",データシート3!$A$1:$AB$1,0),0)</f>
        <v>133247</v>
      </c>
      <c r="AD7" s="1022">
        <f>VLOOKUP(年度マスタ!$K$4&amp;"_"&amp;年度マスタ!$K$9,データシート3!A:AB,MATCH("ea_"&amp;$Y7&amp;"_年間発電",データシート3!$A$1:$AB$1,0),0)/10^3</f>
        <v>157072.378</v>
      </c>
      <c r="AE7" s="554">
        <f t="shared" ref="AE7:AE16" si="0">$AD7*3600/100000000</f>
        <v>5.6546056079999998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140274</v>
      </c>
      <c r="AD8" s="1022">
        <f>VLOOKUP(年度マスタ!$K$4&amp;"_"&amp;年度マスタ!$K$9,データシート3!A:AB,MATCH("ea_"&amp;$Y8&amp;"_年間発電",データシート3!$A$1:$AB$1,0),0)/10^3</f>
        <v>165612.875</v>
      </c>
      <c r="AE8" s="554">
        <f t="shared" si="0"/>
        <v>5.9620635000000002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284500</v>
      </c>
      <c r="AD9" s="666">
        <f>VLOOKUP(年度マスタ!$K$4&amp;"_"&amp;年度マスタ!$K$9,データシート3!A:AB,MATCH("ea_"&amp;$Y9&amp;"_年間発電",データシート3!$A$1:$AB$1,0),0)/10^3</f>
        <v>760137.11199999996</v>
      </c>
      <c r="AE9" s="667">
        <f t="shared" si="0"/>
        <v>27.364936031999999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808</v>
      </c>
      <c r="AD10" s="666">
        <f>SUM(AD11:AD12)</f>
        <v>5256.7070000000003</v>
      </c>
      <c r="AE10" s="667">
        <f t="shared" si="0"/>
        <v>0.18924145200000003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270</v>
      </c>
      <c r="P11" s="654">
        <f>VLOOKUP(年度マスタ!$K$4&amp;"_"&amp;P$5,データシート1!$A:$BT,MATCH("cb_"&amp;$G11,データシート1!$A$1:$BT$1,0),0)</f>
        <v>270</v>
      </c>
      <c r="Q11" s="654">
        <f>VLOOKUP(年度マスタ!$K$4&amp;"_"&amp;Q$5,データシート1!$A:$BT,MATCH("cb_"&amp;$G11,データシート1!$A$1:$BT$1,0),0)</f>
        <v>270</v>
      </c>
      <c r="R11" s="655">
        <f>VLOOKUP(年度マスタ!$K$4&amp;"_"&amp;R$5,データシート1!$A:$BT,MATCH("cb_"&amp;$G11,データシート1!$A$1:$BT$1,0),0)</f>
        <v>270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808</v>
      </c>
      <c r="AD11" s="1022">
        <f>VLOOKUP(年度マスタ!$K$4&amp;"_"&amp;年度マスタ!$K$9,データシート3!A:AB,MATCH("ea_"&amp;$Y11&amp;"_年間発電",データシート3!$A$1:$AB$1,0),0)/10^3</f>
        <v>5256.7070000000003</v>
      </c>
      <c r="AE11" s="554">
        <f t="shared" si="0"/>
        <v>0.18924145200000003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1226.8000000000002</v>
      </c>
      <c r="K12" s="651">
        <f t="shared" ref="K12:Q12" si="1">SUM(K6:K11)</f>
        <v>1361.7</v>
      </c>
      <c r="L12" s="651">
        <f t="shared" si="1"/>
        <v>5504.5999999999995</v>
      </c>
      <c r="M12" s="651">
        <f t="shared" si="1"/>
        <v>7695.8</v>
      </c>
      <c r="N12" s="651">
        <f t="shared" si="1"/>
        <v>7823.9</v>
      </c>
      <c r="O12" s="651">
        <f t="shared" si="1"/>
        <v>8138.8999999999987</v>
      </c>
      <c r="P12" s="651">
        <f t="shared" si="1"/>
        <v>8247.7999999999993</v>
      </c>
      <c r="Q12" s="651">
        <f t="shared" si="1"/>
        <v>8320.2999999999993</v>
      </c>
      <c r="R12" s="652">
        <f t="shared" ref="R12" si="2">SUM(R6:R11)</f>
        <v>8690.9999999999982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3.3352845699999998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13.680842950000001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982.65825599999994</v>
      </c>
      <c r="K19" s="615">
        <f>K6*別紙!$C5/100*別紙!$E5/10^3</f>
        <v>1046.1446040000001</v>
      </c>
      <c r="L19" s="615">
        <f>L6*別紙!$C5/100*別紙!$E5/10^3</f>
        <v>1104.350424</v>
      </c>
      <c r="M19" s="615">
        <f>M6*別紙!$C5/100*別紙!$E5/10^3</f>
        <v>1163.8763759999997</v>
      </c>
      <c r="N19" s="615">
        <f>N6*別紙!$C5/100*別紙!$E5/10^3</f>
        <v>1258.9258799999998</v>
      </c>
      <c r="O19" s="615">
        <f>O6*別紙!$C5/100*別紙!$E5/10^3</f>
        <v>1299.7299599999997</v>
      </c>
      <c r="P19" s="615">
        <f>P6*別紙!$C5/100*別紙!$E5/10^3</f>
        <v>1371.0170880000001</v>
      </c>
      <c r="Q19" s="615">
        <f>Q6*別紙!$C5/100*別紙!$E5/10^3</f>
        <v>1458.0257880000001</v>
      </c>
      <c r="R19" s="639">
        <f>R6*別紙!$C5/100*別紙!$E5/10^3</f>
        <v>1546.4746319999995</v>
      </c>
      <c r="S19" s="572"/>
      <c r="T19" s="191"/>
      <c r="U19" s="588"/>
      <c r="W19" s="201"/>
      <c r="X19" s="201"/>
      <c r="Y19" s="173"/>
      <c r="Z19" s="628" t="s">
        <v>389</v>
      </c>
      <c r="AA19" s="671"/>
      <c r="AB19" s="672"/>
      <c r="AC19" s="673">
        <f>SUM($AC$6,$AC$9,$AC$10,$AC$13)</f>
        <v>558829</v>
      </c>
      <c r="AD19" s="673">
        <f>SUM($AD$6,$AD$9,$AD$10,$AD$13)</f>
        <v>1088079.0719999999</v>
      </c>
      <c r="AE19" s="674">
        <f>SUM($AE$6,$AE$9,$AE$10,$AE$13,$AE$17,$AE$18)</f>
        <v>56.186974111999994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539.68608000000006</v>
      </c>
      <c r="K20" s="617">
        <f>K7*別紙!$C6/100*別紙!$E6/10^3</f>
        <v>648.15239999999994</v>
      </c>
      <c r="L20" s="617">
        <f>L7*別紙!$C6/100*別紙!$E6/10^3</f>
        <v>6064.0609439999989</v>
      </c>
      <c r="M20" s="617">
        <f>M7*別紙!$C6/100*別紙!$E6/10^3</f>
        <v>8896.8837599999988</v>
      </c>
      <c r="N20" s="617">
        <f>N7*別紙!$C6/100*別紙!$E6/10^3</f>
        <v>8961.5667240000002</v>
      </c>
      <c r="O20" s="617">
        <f>O7*別紙!$C6/100*別紙!$E6/10^3</f>
        <v>8976.1170839999995</v>
      </c>
      <c r="P20" s="617">
        <f>P7*別紙!$C6/100*別紙!$E6/10^3</f>
        <v>9041.5937039999972</v>
      </c>
      <c r="Q20" s="617">
        <f>Q7*別紙!$C6/100*別紙!$E6/10^3</f>
        <v>9041.5937039999972</v>
      </c>
      <c r="R20" s="634">
        <f>R7*別紙!$C6/100*別紙!$E6/10^3</f>
        <v>9434.4534239999994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1892.16</v>
      </c>
      <c r="P24" s="654">
        <f>P11*別紙!$C10/100*別紙!$E10/10^3</f>
        <v>1892.16</v>
      </c>
      <c r="Q24" s="654">
        <f>Q11*別紙!$C10/100*別紙!$E10/10^3</f>
        <v>1892.16</v>
      </c>
      <c r="R24" s="655">
        <f>R11*別紙!$C10/100*別紙!$E10/10^3</f>
        <v>1892.16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1522.3443360000001</v>
      </c>
      <c r="K25" s="657">
        <f t="shared" si="3"/>
        <v>1694.297004</v>
      </c>
      <c r="L25" s="657">
        <f t="shared" si="3"/>
        <v>7168.4113679999991</v>
      </c>
      <c r="M25" s="657">
        <f t="shared" si="3"/>
        <v>10060.760135999999</v>
      </c>
      <c r="N25" s="657">
        <f t="shared" si="3"/>
        <v>10220.492603999999</v>
      </c>
      <c r="O25" s="657">
        <f t="shared" si="3"/>
        <v>12168.007043999998</v>
      </c>
      <c r="P25" s="657">
        <f t="shared" si="3"/>
        <v>12304.770791999998</v>
      </c>
      <c r="Q25" s="657">
        <f t="shared" si="3"/>
        <v>12391.779491999998</v>
      </c>
      <c r="R25" s="658">
        <f t="shared" ref="R25" si="4">SUM(R19:R24)</f>
        <v>12873.088055999999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105845.77585301788</v>
      </c>
      <c r="K26" s="654">
        <f>(VLOOKUP(年度マスタ!$K$4&amp;"_"&amp;K$18,データシート1!$A:$BT,MATCH("da_合計",データシート1!$A$1:$BT$1,0),0))/10^3</f>
        <v>101978.3796193851</v>
      </c>
      <c r="L26" s="654">
        <f>(VLOOKUP(年度マスタ!$K$4&amp;"_"&amp;L$18,データシート1!$A:$BT,MATCH("da_合計",データシート1!$A$1:$BT$1,0),0))/10^3</f>
        <v>103728.98323792614</v>
      </c>
      <c r="M26" s="654">
        <f>(VLOOKUP(年度マスタ!$K$4&amp;"_"&amp;M$18,データシート1!$A:$BT,MATCH("da_合計",データシート1!$A$1:$BT$1,0),0))/10^3</f>
        <v>98259.648098762802</v>
      </c>
      <c r="N26" s="654">
        <f>(VLOOKUP(年度マスタ!$K$4&amp;"_"&amp;N$18,データシート1!$A:$BT,MATCH("da_合計",データシート1!$A$1:$BT$1,0),0))/10^3</f>
        <v>95748.756259306669</v>
      </c>
      <c r="O26" s="654">
        <f>(VLOOKUP(年度マスタ!$K$4&amp;"_"&amp;O$18,データシート1!$A:$BT,MATCH("da_合計",データシート1!$A$1:$BT$1,0),0))/10^3</f>
        <v>102800.6156349417</v>
      </c>
      <c r="P26" s="654">
        <f>(VLOOKUP(年度マスタ!$K$4&amp;"_"&amp;P$18,データシート1!$A:$BT,MATCH("da_合計",データシート1!$A$1:$BT$1,0),0))/10^3</f>
        <v>91927.467214941687</v>
      </c>
      <c r="Q26" s="654">
        <f>(VLOOKUP(年度マスタ!$K$4&amp;"_"&amp;Q$18,データシート1!$A:$BT,MATCH("da_合計",データシート1!$A$1:$BT$1,0),0))/10^3</f>
        <v>97143.913042125554</v>
      </c>
      <c r="R26" s="655">
        <f>Q26</f>
        <v>97143.913042125554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1.438266500227647E-2</v>
      </c>
      <c r="K27" s="839">
        <f t="shared" ref="K27:P27" si="5">K25/K26</f>
        <v>1.6614276578267289E-2</v>
      </c>
      <c r="L27" s="839">
        <f t="shared" si="5"/>
        <v>6.9107120731701471E-2</v>
      </c>
      <c r="M27" s="839">
        <f t="shared" si="5"/>
        <v>0.1023895396601433</v>
      </c>
      <c r="N27" s="839">
        <f t="shared" si="5"/>
        <v>0.1067428236490182</v>
      </c>
      <c r="O27" s="839">
        <f t="shared" si="5"/>
        <v>0.11836511842701572</v>
      </c>
      <c r="P27" s="839">
        <f t="shared" si="5"/>
        <v>0.13385303832236994</v>
      </c>
      <c r="Q27" s="839">
        <f>Q25/Q26</f>
        <v>0.12756104941568924</v>
      </c>
      <c r="R27" s="840">
        <f>R25/R26</f>
        <v>0.13251564254383807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0.13251564254383807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11.200692229971883</v>
      </c>
      <c r="AA52" s="173"/>
      <c r="AB52" s="678" t="s">
        <v>413</v>
      </c>
      <c r="AC52" s="679">
        <f>$AD6</f>
        <v>322685.25300000003</v>
      </c>
      <c r="AD52" s="680">
        <f>R19+R20</f>
        <v>10980.928055999999</v>
      </c>
      <c r="AE52" s="681">
        <f t="shared" ref="AE52:AE54" si="6">IFERROR(AD52/AC52,"-")</f>
        <v>3.4029841630227826E-2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990935.1589578744</v>
      </c>
      <c r="Z53" s="1130"/>
      <c r="AA53" s="173"/>
      <c r="AB53" s="678" t="s">
        <v>377</v>
      </c>
      <c r="AC53" s="679">
        <f>$AD9</f>
        <v>760137.11199999996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5256.7070000000003</v>
      </c>
      <c r="AD54" s="679">
        <f>R22</f>
        <v>0</v>
      </c>
      <c r="AE54" s="681">
        <f t="shared" si="6"/>
        <v>0</v>
      </c>
      <c r="AF54" s="473"/>
      <c r="AG54" s="41"/>
      <c r="AH54" s="420"/>
      <c r="AI54" s="442" t="s">
        <v>440</v>
      </c>
      <c r="AJ54" s="443">
        <f>VLOOKUP(年度マスタ!$K$4&amp;"_"&amp;AJ$53,データシート1!$A$1:$BT$2000,MATCH("ca_太陽光発電（10kW未満）",データシート1!$A$1:$BT$1,0),0)</f>
        <v>199</v>
      </c>
      <c r="AK54" s="443">
        <f>VLOOKUP(年度マスタ!$K$4&amp;"_"&amp;AK$53,データシート1!$A$1:$BT$2000,MATCH("ca_太陽光発電（10kW未満）",データシート1!$A$1:$BT$1,0),0)</f>
        <v>210</v>
      </c>
      <c r="AL54" s="443">
        <f>VLOOKUP(年度マスタ!$K$4&amp;"_"&amp;AL$53,データシート1!$A$1:$BT$2000,MATCH("ca_太陽光発電（10kW未満）",データシート1!$A$1:$BT$1,0),0)</f>
        <v>219</v>
      </c>
      <c r="AM54" s="443">
        <f>VLOOKUP(年度マスタ!$K$4&amp;"_"&amp;AM$53,データシート1!$A$1:$BT$2000,MATCH("ca_太陽光発電（10kW未満）",データシート1!$A$1:$BT$1,0),0)</f>
        <v>230</v>
      </c>
      <c r="AN54" s="443">
        <f>VLOOKUP(年度マスタ!$K$4&amp;"_"&amp;AN$53,データシート1!$A$1:$BT$2000,MATCH("ca_太陽光発電（10kW未満）",データシート1!$A$1:$BT$1,0),0)</f>
        <v>244</v>
      </c>
      <c r="AO54" s="443">
        <f>VLOOKUP(年度マスタ!$K$4&amp;"_"&amp;AO$53,データシート1!$A$1:$BT$2000,MATCH("ca_太陽光発電（10kW未満）",データシート1!$A$1:$BT$1,0),0)</f>
        <v>252</v>
      </c>
      <c r="AP54" s="443">
        <f>VLOOKUP(年度マスタ!$K$4&amp;"_"&amp;AP$53,データシート1!$A$1:$BT$2000,MATCH("ca_太陽光発電（10kW未満）",データシート1!$A$1:$BT$1,0),0)</f>
        <v>261</v>
      </c>
      <c r="AQ54" s="443">
        <f>VLOOKUP(年度マスタ!$K$4&amp;"_"&amp;AQ$53,データシート1!$A$1:$BT$2000,MATCH("ca_太陽光発電（10kW未満）",データシート1!$A$1:$BT$1,0),0)</f>
        <v>273</v>
      </c>
      <c r="AR54" s="443">
        <f>VLOOKUP(年度マスタ!$K$4&amp;"_"&amp;AR$53,データシート1!$A$1:$BT$2000,MATCH("ca_太陽光発電（10kW未満）",データシート1!$A$1:$BT$1,0),0)</f>
        <v>296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宮津市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京都府</v>
      </c>
      <c r="AY12" s="1023" t="str">
        <f>年度マスタ!$J4</f>
        <v>宮津市</v>
      </c>
      <c r="AZ12" s="1023" t="str">
        <f>年度マスタ!$K4</f>
        <v>26205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宮津市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京都府</v>
      </c>
      <c r="AY4" s="1038" t="str">
        <f>年度マスタ!$J4</f>
        <v>宮津市</v>
      </c>
      <c r="AZ4" s="1038" t="str">
        <f>年度マスタ!$K4</f>
        <v>26205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26203</v>
      </c>
      <c r="AY72" s="18" t="str">
        <f>IF(IFERROR(比較地域マスタ!$AE7,"")=0,"",IFERROR(比較地域マスタ!$AE7,""))</f>
        <v>綾部市</v>
      </c>
      <c r="AZ72" s="16"/>
      <c r="BA72" s="22">
        <v>1</v>
      </c>
      <c r="BB72" s="22">
        <v>1</v>
      </c>
      <c r="BC72" s="18" t="str">
        <f>AX72</f>
        <v>26203</v>
      </c>
      <c r="BD72" s="18" t="str">
        <f>AY72</f>
        <v>綾部市</v>
      </c>
      <c r="BE72" s="33">
        <f>VLOOKUP(BC72&amp;"_"&amp;$AZ$9,データシート3!A:AB,MATCH("ea_"&amp;"太陽光（建物系）"&amp;"_年間発電",データシート3!$A$1:$AB$1,0),0)/10^3+VLOOKUP(BC72&amp;"_"&amp;$AZ$9,データシート3!A:AB,MATCH("ea_"&amp;"太陽光（土地系）"&amp;"_年間発電",データシート3!$A$1:$AB$1,0),0)/10^3</f>
        <v>931654.89500000002</v>
      </c>
      <c r="BF72" s="33">
        <f>VLOOKUP(BC72&amp;"_"&amp;$AZ$9,データシート3!A:AB,MATCH("ea_"&amp;"風力（陸上）"&amp;"_年間発電",データシート3!$A$1:$AB$1,0),0)/10^3</f>
        <v>841344.98800000001</v>
      </c>
      <c r="BG72" s="33">
        <f>VLOOKUP(BC72&amp;"_"&amp;$AZ$9,データシート3!A:AB,MATCH("ea_"&amp;"中小水（河川）"&amp;"_年間発電",データシート3!$A$1:$AB$1,0),0)/10^3+VLOOKUP(BC72&amp;"_"&amp;$AZ$9,データシート3!A:AB,MATCH("ea_"&amp;"中小水（農業用水路）"&amp;"_年間発電",データシート3!$A$1:$AB$1,0),0)/10^3</f>
        <v>3464.1179999999999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1776464.0009999999</v>
      </c>
      <c r="BJ72" s="33">
        <f>(VLOOKUP($BC72&amp;"_"&amp;$AZ$8,データシート3!$A:$AN,MATCH("da_合計",データシート3!$A$1:$AN$1,0),0))/10^3</f>
        <v>225488.26169666665</v>
      </c>
      <c r="BK72" s="33">
        <f t="shared" ref="BK72:BK103" si="21">BI72-BJ72</f>
        <v>1550975.7393033332</v>
      </c>
      <c r="BL72" s="33">
        <f t="shared" ref="BL72:BL103" si="22">IF(BK72&gt;0,0,BK72)</f>
        <v>0</v>
      </c>
      <c r="BM72" s="33">
        <f t="shared" ref="BM72:BM103" si="23">IF(BK72&gt;0,BK72,0)</f>
        <v>1550975.7393033332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26343</v>
      </c>
      <c r="AY73" s="18" t="str">
        <f>IF(IFERROR(比較地域マスタ!$AE8,"")=0,"",IFERROR(比較地域マスタ!$AE8,""))</f>
        <v>井手町</v>
      </c>
      <c r="AZ73" s="16"/>
      <c r="BA73" s="22">
        <v>2</v>
      </c>
      <c r="BB73" s="22">
        <v>1</v>
      </c>
      <c r="BC73" s="18" t="str">
        <f t="shared" ref="BC73:BC136" si="24">AX73</f>
        <v>26343</v>
      </c>
      <c r="BD73" s="18" t="str">
        <f t="shared" ref="BD73:BD136" si="25">AY73</f>
        <v>井手町</v>
      </c>
      <c r="BE73" s="33">
        <f>VLOOKUP(BC73&amp;"_"&amp;$AZ$9,データシート3!A:AB,MATCH("ea_"&amp;"太陽光（建物系）"&amp;"_年間発電",データシート3!$A$1:$AB$1,0),0)/10^3+VLOOKUP(BC73&amp;"_"&amp;$AZ$9,データシート3!A:AB,MATCH("ea_"&amp;"太陽光（土地系）"&amp;"_年間発電",データシート3!$A$1:$AB$1,0),0)/10^3</f>
        <v>85443.061000000002</v>
      </c>
      <c r="BF73" s="33">
        <f>VLOOKUP(BC73&amp;"_"&amp;$AZ$9,データシート3!A:AB,MATCH("ea_"&amp;"風力（陸上）"&amp;"_年間発電",データシート3!$A$1:$AB$1,0),0)/10^3</f>
        <v>64973.659</v>
      </c>
      <c r="BG73" s="33">
        <f>VLOOKUP(BC73&amp;"_"&amp;$AZ$9,データシート3!A:AB,MATCH("ea_"&amp;"中小水（河川）"&amp;"_年間発電",データシート3!$A$1:$AB$1,0),0)/10^3+VLOOKUP(BC73&amp;"_"&amp;$AZ$9,データシート3!A:AB,MATCH("ea_"&amp;"中小水（農業用水路）"&amp;"_年間発電",データシート3!$A$1:$AB$1,0),0)/10^3</f>
        <v>720.52499999999998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151137.245</v>
      </c>
      <c r="BJ73" s="33">
        <f>(VLOOKUP($BC73&amp;"_"&amp;$AZ$8,データシート3!$A:$AN,MATCH("da_合計",データシート3!$A$1:$AN$1,0),0))/10^3</f>
        <v>43967.556647024045</v>
      </c>
      <c r="BK73" s="33">
        <f t="shared" si="21"/>
        <v>107169.68835297595</v>
      </c>
      <c r="BL73" s="33">
        <f t="shared" si="22"/>
        <v>0</v>
      </c>
      <c r="BM73" s="33">
        <f t="shared" si="23"/>
        <v>107169.68835297595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26463</v>
      </c>
      <c r="AY74" s="18" t="str">
        <f>IF(IFERROR(比較地域マスタ!$AE9,"")=0,"",IFERROR(比較地域マスタ!$AE9,""))</f>
        <v>伊根町</v>
      </c>
      <c r="AZ74" s="16"/>
      <c r="BA74" s="22">
        <v>3</v>
      </c>
      <c r="BB74" s="22">
        <v>1</v>
      </c>
      <c r="BC74" s="18" t="str">
        <f t="shared" si="24"/>
        <v>26463</v>
      </c>
      <c r="BD74" s="18" t="str">
        <f t="shared" si="25"/>
        <v>伊根町</v>
      </c>
      <c r="BE74" s="33">
        <f>VLOOKUP(BC74&amp;"_"&amp;$AZ$9,データシート3!A:AB,MATCH("ea_"&amp;"太陽光（建物系）"&amp;"_年間発電",データシート3!$A$1:$AB$1,0),0)/10^3+VLOOKUP(BC74&amp;"_"&amp;$AZ$9,データシート3!A:AB,MATCH("ea_"&amp;"太陽光（土地系）"&amp;"_年間発電",データシート3!$A$1:$AB$1,0),0)/10^3</f>
        <v>87651.127999999997</v>
      </c>
      <c r="BF74" s="33">
        <f>VLOOKUP(BC74&amp;"_"&amp;$AZ$9,データシート3!A:AB,MATCH("ea_"&amp;"風力（陸上）"&amp;"_年間発電",データシート3!$A$1:$AB$1,0),0)/10^3</f>
        <v>238542.67600000001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326193.804</v>
      </c>
      <c r="BJ74" s="33">
        <f>(VLOOKUP($BC74&amp;"_"&amp;$AZ$8,データシート3!$A:$AN,MATCH("da_合計",データシート3!$A$1:$AN$1,0),0))/10^3</f>
        <v>9708.1684070598694</v>
      </c>
      <c r="BK74" s="33">
        <f t="shared" si="21"/>
        <v>316485.63559294015</v>
      </c>
      <c r="BL74" s="33">
        <f t="shared" si="22"/>
        <v>0</v>
      </c>
      <c r="BM74" s="33">
        <f t="shared" si="23"/>
        <v>316485.63559294015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26204</v>
      </c>
      <c r="AY75" s="18" t="str">
        <f>IF(IFERROR(比較地域マスタ!$AE10,"")=0,"",IFERROR(比較地域マスタ!$AE10,""))</f>
        <v>宇治市</v>
      </c>
      <c r="AZ75" s="16"/>
      <c r="BA75" s="22">
        <v>4</v>
      </c>
      <c r="BB75" s="22">
        <v>1</v>
      </c>
      <c r="BC75" s="18" t="str">
        <f t="shared" si="24"/>
        <v>26204</v>
      </c>
      <c r="BD75" s="18" t="str">
        <f t="shared" si="25"/>
        <v>宇治市</v>
      </c>
      <c r="BE75" s="33">
        <f>VLOOKUP(BC75&amp;"_"&amp;$AZ$9,データシート3!A:AB,MATCH("ea_"&amp;"太陽光（建物系）"&amp;"_年間発電",データシート3!$A$1:$AB$1,0),0)/10^3+VLOOKUP(BC75&amp;"_"&amp;$AZ$9,データシート3!A:AB,MATCH("ea_"&amp;"太陽光（土地系）"&amp;"_年間発電",データシート3!$A$1:$AB$1,0),0)/10^3</f>
        <v>624919.92100000009</v>
      </c>
      <c r="BF75" s="33">
        <f>VLOOKUP(BC75&amp;"_"&amp;$AZ$9,データシート3!A:AB,MATCH("ea_"&amp;"風力（陸上）"&amp;"_年間発電",データシート3!$A$1:$AB$1,0),0)/10^3</f>
        <v>61026.1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685946.02100000007</v>
      </c>
      <c r="BJ75" s="33">
        <f>(VLOOKUP($BC75&amp;"_"&amp;$AZ$8,データシート3!$A:$AN,MATCH("da_合計",データシート3!$A$1:$AN$1,0),0))/10^3</f>
        <v>1098790.1847702547</v>
      </c>
      <c r="BK75" s="33">
        <f t="shared" si="21"/>
        <v>-412844.16377025458</v>
      </c>
      <c r="BL75" s="33">
        <f t="shared" si="22"/>
        <v>-412844.16377025458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26344</v>
      </c>
      <c r="AY76" s="18" t="str">
        <f>IF(IFERROR(比較地域マスタ!$AE11,"")=0,"",IFERROR(比較地域マスタ!$AE11,""))</f>
        <v>宇治田原町</v>
      </c>
      <c r="AZ76" s="16"/>
      <c r="BA76" s="22">
        <v>5</v>
      </c>
      <c r="BB76" s="22">
        <v>1</v>
      </c>
      <c r="BC76" s="18" t="str">
        <f t="shared" si="24"/>
        <v>26344</v>
      </c>
      <c r="BD76" s="18" t="str">
        <f t="shared" si="25"/>
        <v>宇治田原町</v>
      </c>
      <c r="BE76" s="33">
        <f>VLOOKUP(BC76&amp;"_"&amp;$AZ$9,データシート3!A:AB,MATCH("ea_"&amp;"太陽光（建物系）"&amp;"_年間発電",データシート3!$A$1:$AB$1,0),0)/10^3+VLOOKUP(BC76&amp;"_"&amp;$AZ$9,データシート3!A:AB,MATCH("ea_"&amp;"太陽光（土地系）"&amp;"_年間発電",データシート3!$A$1:$AB$1,0),0)/10^3</f>
        <v>194364.465</v>
      </c>
      <c r="BF76" s="33">
        <f>VLOOKUP(BC76&amp;"_"&amp;$AZ$9,データシート3!A:AB,MATCH("ea_"&amp;"風力（陸上）"&amp;"_年間発電",データシート3!$A$1:$AB$1,0),0)/10^3</f>
        <v>173520.42199999999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367884.88699999999</v>
      </c>
      <c r="BJ76" s="33">
        <f>(VLOOKUP($BC76&amp;"_"&amp;$AZ$8,データシート3!$A:$AN,MATCH("da_合計",データシート3!$A$1:$AN$1,0),0))/10^3</f>
        <v>79863.664455002727</v>
      </c>
      <c r="BK76" s="33">
        <f t="shared" si="21"/>
        <v>288021.22254499723</v>
      </c>
      <c r="BL76" s="33">
        <f t="shared" si="22"/>
        <v>0</v>
      </c>
      <c r="BM76" s="33">
        <f t="shared" si="23"/>
        <v>288021.22254499723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26303</v>
      </c>
      <c r="AY77" s="18" t="str">
        <f>IF(IFERROR(比較地域マスタ!$AE12,"")=0,"",IFERROR(比較地域マスタ!$AE12,""))</f>
        <v>大山崎町</v>
      </c>
      <c r="AZ77" s="16"/>
      <c r="BA77" s="22">
        <v>6</v>
      </c>
      <c r="BB77" s="22">
        <v>1</v>
      </c>
      <c r="BC77" s="18" t="str">
        <f t="shared" si="24"/>
        <v>26303</v>
      </c>
      <c r="BD77" s="18" t="str">
        <f t="shared" si="25"/>
        <v>大山崎町</v>
      </c>
      <c r="BE77" s="33">
        <f>VLOOKUP(BC77&amp;"_"&amp;$AZ$9,データシート3!A:AB,MATCH("ea_"&amp;"太陽光（建物系）"&amp;"_年間発電",データシート3!$A$1:$AB$1,0),0)/10^3+VLOOKUP(BC77&amp;"_"&amp;$AZ$9,データシート3!A:AB,MATCH("ea_"&amp;"太陽光（土地系）"&amp;"_年間発電",データシート3!$A$1:$AB$1,0),0)/10^3</f>
        <v>67272.881999999998</v>
      </c>
      <c r="BF77" s="33">
        <f>VLOOKUP(BC77&amp;"_"&amp;$AZ$9,データシート3!A:AB,MATCH("ea_"&amp;"風力（陸上）"&amp;"_年間発電",データシート3!$A$1:$AB$1,0),0)/10^3</f>
        <v>1782.402</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69055.284</v>
      </c>
      <c r="BJ77" s="33">
        <f>(VLOOKUP($BC77&amp;"_"&amp;$AZ$8,データシート3!$A:$AN,MATCH("da_合計",データシート3!$A$1:$AN$1,0),0))/10^3</f>
        <v>198536.57195329544</v>
      </c>
      <c r="BK77" s="33">
        <f t="shared" si="21"/>
        <v>-129481.28795329544</v>
      </c>
      <c r="BL77" s="33">
        <f t="shared" si="22"/>
        <v>-129481.28795329544</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26364</v>
      </c>
      <c r="AY78" s="18" t="str">
        <f>IF(IFERROR(比較地域マスタ!$AE13,"")=0,"",IFERROR(比較地域マスタ!$AE13,""))</f>
        <v>笠置町</v>
      </c>
      <c r="AZ78" s="16"/>
      <c r="BA78" s="22">
        <v>7</v>
      </c>
      <c r="BB78" s="22">
        <v>1</v>
      </c>
      <c r="BC78" s="18" t="str">
        <f t="shared" si="24"/>
        <v>26364</v>
      </c>
      <c r="BD78" s="18" t="str">
        <f t="shared" si="25"/>
        <v>笠置町</v>
      </c>
      <c r="BE78" s="33">
        <f>VLOOKUP(BC78&amp;"_"&amp;$AZ$9,データシート3!A:AB,MATCH("ea_"&amp;"太陽光（建物系）"&amp;"_年間発電",データシート3!$A$1:$AB$1,0),0)/10^3+VLOOKUP(BC78&amp;"_"&amp;$AZ$9,データシート3!A:AB,MATCH("ea_"&amp;"太陽光（土地系）"&amp;"_年間発電",データシート3!$A$1:$AB$1,0),0)/10^3</f>
        <v>29564.957000000002</v>
      </c>
      <c r="BF78" s="33">
        <f>VLOOKUP(BC78&amp;"_"&amp;$AZ$9,データシート3!A:AB,MATCH("ea_"&amp;"風力（陸上）"&amp;"_年間発電",データシート3!$A$1:$AB$1,0),0)/10^3</f>
        <v>29616.1</v>
      </c>
      <c r="BG78" s="33">
        <f>VLOOKUP(BC78&amp;"_"&amp;$AZ$9,データシート3!A:AB,MATCH("ea_"&amp;"中小水（河川）"&amp;"_年間発電",データシート3!$A$1:$AB$1,0),0)/10^3+VLOOKUP(BC78&amp;"_"&amp;$AZ$9,データシート3!A:AB,MATCH("ea_"&amp;"中小水（農業用水路）"&amp;"_年間発電",データシート3!$A$1:$AB$1,0),0)/10^3</f>
        <v>9726.8389999999999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68907.896000000008</v>
      </c>
      <c r="BJ78" s="33">
        <f>(VLOOKUP($BC78&amp;"_"&amp;$AZ$8,データシート3!$A:$AN,MATCH("da_合計",データシート3!$A$1:$AN$1,0),0))/10^3</f>
        <v>5735.3548024496149</v>
      </c>
      <c r="BK78" s="33">
        <f t="shared" si="21"/>
        <v>63172.541197550396</v>
      </c>
      <c r="BL78" s="33">
        <f t="shared" si="22"/>
        <v>0</v>
      </c>
      <c r="BM78" s="33">
        <f t="shared" si="23"/>
        <v>63172.541197550396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26206</v>
      </c>
      <c r="AY79" s="18" t="str">
        <f>IF(IFERROR(比較地域マスタ!$AE14,"")=0,"",IFERROR(比較地域マスタ!$AE14,""))</f>
        <v>亀岡市</v>
      </c>
      <c r="AZ79" s="16"/>
      <c r="BA79" s="22">
        <v>8</v>
      </c>
      <c r="BB79" s="22">
        <v>1</v>
      </c>
      <c r="BC79" s="18" t="str">
        <f t="shared" si="24"/>
        <v>26206</v>
      </c>
      <c r="BD79" s="18" t="str">
        <f t="shared" si="25"/>
        <v>亀岡市</v>
      </c>
      <c r="BE79" s="33">
        <f>VLOOKUP(BC79&amp;"_"&amp;$AZ$9,データシート3!A:AB,MATCH("ea_"&amp;"太陽光（建物系）"&amp;"_年間発電",データシート3!$A$1:$AB$1,0),0)/10^3+VLOOKUP(BC79&amp;"_"&amp;$AZ$9,データシート3!A:AB,MATCH("ea_"&amp;"太陽光（土地系）"&amp;"_年間発電",データシート3!$A$1:$AB$1,0),0)/10^3</f>
        <v>1322643.9209999999</v>
      </c>
      <c r="BF79" s="33">
        <f>VLOOKUP(BC79&amp;"_"&amp;$AZ$9,データシート3!A:AB,MATCH("ea_"&amp;"風力（陸上）"&amp;"_年間発電",データシート3!$A$1:$AB$1,0),0)/10^3</f>
        <v>421226.20299999998</v>
      </c>
      <c r="BG79" s="33">
        <f>VLOOKUP(BC79&amp;"_"&amp;$AZ$9,データシート3!A:AB,MATCH("ea_"&amp;"中小水（河川）"&amp;"_年間発電",データシート3!$A$1:$AB$1,0),0)/10^3+VLOOKUP(BC79&amp;"_"&amp;$AZ$9,データシート3!A:AB,MATCH("ea_"&amp;"中小水（農業用水路）"&amp;"_年間発電",データシート3!$A$1:$AB$1,0),0)/10^3</f>
        <v>11072.145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1754942.2689999999</v>
      </c>
      <c r="BJ79" s="33">
        <f>(VLOOKUP($BC79&amp;"_"&amp;$AZ$8,データシート3!$A:$AN,MATCH("da_合計",データシート3!$A$1:$AN$1,0),0))/10^3</f>
        <v>411571.04386833671</v>
      </c>
      <c r="BK79" s="33">
        <f t="shared" si="21"/>
        <v>1343371.225131663</v>
      </c>
      <c r="BL79" s="33">
        <f>IF(BK79&gt;0,0,BK79)</f>
        <v>0</v>
      </c>
      <c r="BM79" s="33">
        <f>IF(BK79&gt;0,BK79,0)</f>
        <v>1343371.225131663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26214</v>
      </c>
      <c r="AY80" s="18" t="str">
        <f>IF(IFERROR(比較地域マスタ!$AE15,"")=0,"",IFERROR(比較地域マスタ!$AE15,""))</f>
        <v>木津川市</v>
      </c>
      <c r="AZ80" s="16"/>
      <c r="BA80" s="22">
        <v>9</v>
      </c>
      <c r="BB80" s="22">
        <v>1</v>
      </c>
      <c r="BC80" s="18" t="str">
        <f t="shared" si="24"/>
        <v>26214</v>
      </c>
      <c r="BD80" s="18" t="str">
        <f t="shared" si="25"/>
        <v>木津川市</v>
      </c>
      <c r="BE80" s="33">
        <f>VLOOKUP(BC80&amp;"_"&amp;$AZ$9,データシート3!A:AB,MATCH("ea_"&amp;"太陽光（建物系）"&amp;"_年間発電",データシート3!$A$1:$AB$1,0),0)/10^3+VLOOKUP(BC80&amp;"_"&amp;$AZ$9,データシート3!A:AB,MATCH("ea_"&amp;"太陽光（土地系）"&amp;"_年間発電",データシート3!$A$1:$AB$1,0),0)/10^3</f>
        <v>669556.22699999996</v>
      </c>
      <c r="BF80" s="33">
        <f>VLOOKUP(BC80&amp;"_"&amp;$AZ$9,データシート3!A:AB,MATCH("ea_"&amp;"風力（陸上）"&amp;"_年間発電",データシート3!$A$1:$AB$1,0),0)/10^3</f>
        <v>13664.75</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683220.97699999996</v>
      </c>
      <c r="BJ80" s="33">
        <f>(VLOOKUP($BC80&amp;"_"&amp;$AZ$8,データシート3!$A:$AN,MATCH("da_合計",データシート3!$A$1:$AN$1,0),0))/10^3</f>
        <v>302850.70472783141</v>
      </c>
      <c r="BK80" s="33">
        <f t="shared" si="21"/>
        <v>380370.27227216854</v>
      </c>
      <c r="BL80" s="33">
        <f t="shared" si="22"/>
        <v>0</v>
      </c>
      <c r="BM80" s="33">
        <f t="shared" si="23"/>
        <v>380370.27227216854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26211</v>
      </c>
      <c r="AY81" s="18" t="str">
        <f>IF(IFERROR(比較地域マスタ!$AE16,"")=0,"",IFERROR(比較地域マスタ!$AE16,""))</f>
        <v>京田辺市</v>
      </c>
      <c r="AZ81" s="16"/>
      <c r="BA81" s="22">
        <v>10</v>
      </c>
      <c r="BB81" s="22">
        <v>1</v>
      </c>
      <c r="BC81" s="18" t="str">
        <f t="shared" si="24"/>
        <v>26211</v>
      </c>
      <c r="BD81" s="18" t="str">
        <f t="shared" si="25"/>
        <v>京田辺市</v>
      </c>
      <c r="BE81" s="33">
        <f>VLOOKUP(BC81&amp;"_"&amp;$AZ$9,データシート3!A:AB,MATCH("ea_"&amp;"太陽光（建物系）"&amp;"_年間発電",データシート3!$A$1:$AB$1,0),0)/10^3+VLOOKUP(BC81&amp;"_"&amp;$AZ$9,データシート3!A:AB,MATCH("ea_"&amp;"太陽光（土地系）"&amp;"_年間発電",データシート3!$A$1:$AB$1,0),0)/10^3</f>
        <v>440988.16600000003</v>
      </c>
      <c r="BF81" s="33">
        <f>VLOOKUP(BC81&amp;"_"&amp;$AZ$9,データシート3!A:AB,MATCH("ea_"&amp;"風力（陸上）"&amp;"_年間発電",データシート3!$A$1:$AB$1,0),0)/10^3</f>
        <v>2210.721</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443198.88700000005</v>
      </c>
      <c r="BJ81" s="33">
        <f>(VLOOKUP($BC81&amp;"_"&amp;$AZ$8,データシート3!$A:$AN,MATCH("da_合計",データシート3!$A$1:$AN$1,0),0))/10^3</f>
        <v>396164.39698072488</v>
      </c>
      <c r="BK81" s="33">
        <f t="shared" si="21"/>
        <v>47034.490019275167</v>
      </c>
      <c r="BL81" s="33">
        <f t="shared" si="22"/>
        <v>0</v>
      </c>
      <c r="BM81" s="33">
        <f t="shared" si="23"/>
        <v>47034.490019275167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26212</v>
      </c>
      <c r="AY82" s="18" t="str">
        <f>IF(IFERROR(比較地域マスタ!$AE17,"")=0,"",IFERROR(比較地域マスタ!$AE17,""))</f>
        <v>京丹後市</v>
      </c>
      <c r="AZ82" s="16"/>
      <c r="BA82" s="22">
        <v>11</v>
      </c>
      <c r="BB82" s="22">
        <v>1</v>
      </c>
      <c r="BC82" s="18" t="str">
        <f t="shared" si="24"/>
        <v>26212</v>
      </c>
      <c r="BD82" s="18" t="str">
        <f t="shared" si="25"/>
        <v>京丹後市</v>
      </c>
      <c r="BE82" s="33">
        <f>VLOOKUP(BC82&amp;"_"&amp;$AZ$9,データシート3!A:AB,MATCH("ea_"&amp;"太陽光（建物系）"&amp;"_年間発電",データシート3!$A$1:$AB$1,0),0)/10^3+VLOOKUP(BC82&amp;"_"&amp;$AZ$9,データシート3!A:AB,MATCH("ea_"&amp;"太陽光（土地系）"&amp;"_年間発電",データシート3!$A$1:$AB$1,0),0)/10^3</f>
        <v>1778449.1739999996</v>
      </c>
      <c r="BF82" s="33">
        <f>VLOOKUP(BC82&amp;"_"&amp;$AZ$9,データシート3!A:AB,MATCH("ea_"&amp;"風力（陸上）"&amp;"_年間発電",データシート3!$A$1:$AB$1,0),0)/10^3</f>
        <v>1501653.257</v>
      </c>
      <c r="BG82" s="33">
        <f>VLOOKUP(BC82&amp;"_"&amp;$AZ$9,データシート3!A:AB,MATCH("ea_"&amp;"中小水（河川）"&amp;"_年間発電",データシート3!$A$1:$AB$1,0),0)/10^3+VLOOKUP(BC82&amp;"_"&amp;$AZ$9,データシート3!A:AB,MATCH("ea_"&amp;"中小水（農業用水路）"&amp;"_年間発電",データシート3!$A$1:$AB$1,0),0)/10^3</f>
        <v>525.524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3280627.9550000001</v>
      </c>
      <c r="BJ82" s="33">
        <f>(VLOOKUP($BC82&amp;"_"&amp;$AZ$8,データシート3!$A:$AN,MATCH("da_合計",データシート3!$A$1:$AN$1,0),0))/10^3</f>
        <v>264808.81400917459</v>
      </c>
      <c r="BK82" s="33">
        <f t="shared" si="21"/>
        <v>3015819.1409908254</v>
      </c>
      <c r="BL82" s="33">
        <f t="shared" si="22"/>
        <v>0</v>
      </c>
      <c r="BM82" s="33">
        <f t="shared" si="23"/>
        <v>3015819.1409908254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26407</v>
      </c>
      <c r="AY83" s="18" t="str">
        <f>IF(IFERROR(比較地域マスタ!$AE18,"")=0,"",IFERROR(比較地域マスタ!$AE18,""))</f>
        <v>京丹波町</v>
      </c>
      <c r="AZ83" s="16"/>
      <c r="BA83" s="22">
        <v>12</v>
      </c>
      <c r="BB83" s="22">
        <v>1</v>
      </c>
      <c r="BC83" s="18" t="str">
        <f t="shared" si="24"/>
        <v>26407</v>
      </c>
      <c r="BD83" s="18" t="str">
        <f t="shared" si="25"/>
        <v>京丹波町</v>
      </c>
      <c r="BE83" s="33">
        <f>VLOOKUP(BC83&amp;"_"&amp;$AZ$9,データシート3!A:AB,MATCH("ea_"&amp;"太陽光（建物系）"&amp;"_年間発電",データシート3!$A$1:$AB$1,0),0)/10^3+VLOOKUP(BC83&amp;"_"&amp;$AZ$9,データシート3!A:AB,MATCH("ea_"&amp;"太陽光（土地系）"&amp;"_年間発電",データシート3!$A$1:$AB$1,0),0)/10^3</f>
        <v>663518.424</v>
      </c>
      <c r="BF83" s="33">
        <f>VLOOKUP(BC83&amp;"_"&amp;$AZ$9,データシート3!A:AB,MATCH("ea_"&amp;"風力（陸上）"&amp;"_年間発電",データシート3!$A$1:$AB$1,0),0)/10^3</f>
        <v>661056.44799999986</v>
      </c>
      <c r="BG83" s="33">
        <f>VLOOKUP(BC83&amp;"_"&amp;$AZ$9,データシート3!A:AB,MATCH("ea_"&amp;"中小水（河川）"&amp;"_年間発電",データシート3!$A$1:$AB$1,0),0)/10^3+VLOOKUP(BC83&amp;"_"&amp;$AZ$9,データシート3!A:AB,MATCH("ea_"&amp;"中小水（農業用水路）"&amp;"_年間発電",データシート3!$A$1:$AB$1,0),0)/10^3</f>
        <v>2078.4440000000004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1326653.3159999999</v>
      </c>
      <c r="BJ83" s="33">
        <f>(VLOOKUP($BC83&amp;"_"&amp;$AZ$8,データシート3!$A:$AN,MATCH("da_合計",データシート3!$A$1:$AN$1,0),0))/10^3</f>
        <v>82744.312111790554</v>
      </c>
      <c r="BK83" s="33">
        <f t="shared" si="21"/>
        <v>1243909.0038882094</v>
      </c>
      <c r="BL83" s="33">
        <f t="shared" si="22"/>
        <v>0</v>
      </c>
      <c r="BM83" s="33">
        <f t="shared" si="23"/>
        <v>1243909.0038882094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26100</v>
      </c>
      <c r="AY84" s="18" t="str">
        <f>IF(IFERROR(比較地域マスタ!$AE19,"")=0,"",IFERROR(比較地域マスタ!$AE19,""))</f>
        <v>京都市</v>
      </c>
      <c r="AZ84" s="16"/>
      <c r="BA84" s="22">
        <v>13</v>
      </c>
      <c r="BB84" s="22">
        <v>1</v>
      </c>
      <c r="BC84" s="18" t="str">
        <f t="shared" si="24"/>
        <v>26100</v>
      </c>
      <c r="BD84" s="18" t="str">
        <f t="shared" si="25"/>
        <v>京都市</v>
      </c>
      <c r="BE84" s="33">
        <f>VLOOKUP(BC84&amp;"_"&amp;$AZ$9,データシート3!A:AB,MATCH("ea_"&amp;"太陽光（建物系）"&amp;"_年間発電",データシート3!$A$1:$AB$1,0),0)/10^3+VLOOKUP(BC84&amp;"_"&amp;$AZ$9,データシート3!A:AB,MATCH("ea_"&amp;"太陽光（土地系）"&amp;"_年間発電",データシート3!$A$1:$AB$1,0),0)/10^3</f>
        <v>4456345.8820000002</v>
      </c>
      <c r="BF84" s="33">
        <f>VLOOKUP(BC84&amp;"_"&amp;$AZ$9,データシート3!A:AB,MATCH("ea_"&amp;"風力（陸上）"&amp;"_年間発電",データシート3!$A$1:$AB$1,0),0)/10^3</f>
        <v>1997049.173</v>
      </c>
      <c r="BG84" s="33">
        <f>VLOOKUP(BC84&amp;"_"&amp;$AZ$9,データシート3!A:AB,MATCH("ea_"&amp;"中小水（河川）"&amp;"_年間発電",データシート3!$A$1:$AB$1,0),0)/10^3+VLOOKUP(BC84&amp;"_"&amp;$AZ$9,データシート3!A:AB,MATCH("ea_"&amp;"中小水（農業用水路）"&amp;"_年間発電",データシート3!$A$1:$AB$1,0),0)/10^3</f>
        <v>20757.892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6474152.9469999997</v>
      </c>
      <c r="BJ84" s="33">
        <f>(VLOOKUP($BC84&amp;"_"&amp;$AZ$8,データシート3!$A:$AN,MATCH("da_合計",データシート3!$A$1:$AN$1,0),0))/10^3</f>
        <v>9335162.0034146216</v>
      </c>
      <c r="BK84" s="33">
        <f t="shared" si="21"/>
        <v>-2861009.0564146219</v>
      </c>
      <c r="BL84" s="33">
        <f t="shared" si="22"/>
        <v>-2861009.0564146219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26322</v>
      </c>
      <c r="AY85" s="18" t="str">
        <f>IF(IFERROR(比較地域マスタ!$AE20,"")=0,"",IFERROR(比較地域マスタ!$AE20,""))</f>
        <v>久御山町</v>
      </c>
      <c r="AZ85" s="16"/>
      <c r="BA85" s="22">
        <v>14</v>
      </c>
      <c r="BB85" s="22">
        <v>1</v>
      </c>
      <c r="BC85" s="18" t="str">
        <f t="shared" si="24"/>
        <v>26322</v>
      </c>
      <c r="BD85" s="18" t="str">
        <f t="shared" si="25"/>
        <v>久御山町</v>
      </c>
      <c r="BE85" s="33">
        <f>VLOOKUP(BC85&amp;"_"&amp;$AZ$9,データシート3!A:AB,MATCH("ea_"&amp;"太陽光（建物系）"&amp;"_年間発電",データシート3!$A$1:$AB$1,0),0)/10^3+VLOOKUP(BC85&amp;"_"&amp;$AZ$9,データシート3!A:AB,MATCH("ea_"&amp;"太陽光（土地系）"&amp;"_年間発電",データシート3!$A$1:$AB$1,0),0)/10^3</f>
        <v>197797.90499999997</v>
      </c>
      <c r="BF85" s="33">
        <f>VLOOKUP(BC85&amp;"_"&amp;$AZ$9,データシート3!A:AB,MATCH("ea_"&amp;"風力（陸上）"&amp;"_年間発電",データシート3!$A$1:$AB$1,0),0)/10^3</f>
        <v>3422.3629999999998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201220.26799999998</v>
      </c>
      <c r="BJ85" s="33">
        <f>(VLOOKUP($BC85&amp;"_"&amp;$AZ$8,データシート3!$A:$AN,MATCH("da_合計",データシート3!$A$1:$AN$1,0),0))/10^3</f>
        <v>270795.0427691894</v>
      </c>
      <c r="BK85" s="33">
        <f t="shared" si="21"/>
        <v>-69574.774769189418</v>
      </c>
      <c r="BL85" s="33">
        <f t="shared" si="22"/>
        <v>-69574.774769189418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26207</v>
      </c>
      <c r="AY86" s="18" t="str">
        <f>IF(IFERROR(比較地域マスタ!$AE21,"")=0,"",IFERROR(比較地域マスタ!$AE21,""))</f>
        <v>城陽市</v>
      </c>
      <c r="AZ86" s="16"/>
      <c r="BA86" s="22">
        <v>15</v>
      </c>
      <c r="BB86" s="22">
        <v>1</v>
      </c>
      <c r="BC86" s="18" t="str">
        <f t="shared" si="24"/>
        <v>26207</v>
      </c>
      <c r="BD86" s="18" t="str">
        <f t="shared" si="25"/>
        <v>城陽市</v>
      </c>
      <c r="BE86" s="33">
        <f>VLOOKUP(BC86&amp;"_"&amp;$AZ$9,データシート3!A:AB,MATCH("ea_"&amp;"太陽光（建物系）"&amp;"_年間発電",データシート3!$A$1:$AB$1,0),0)/10^3+VLOOKUP(BC86&amp;"_"&amp;$AZ$9,データシート3!A:AB,MATCH("ea_"&amp;"太陽光（土地系）"&amp;"_年間発電",データシート3!$A$1:$AB$1,0),0)/10^3</f>
        <v>346266.30300000007</v>
      </c>
      <c r="BF86" s="33">
        <f>VLOOKUP(BC86&amp;"_"&amp;$AZ$9,データシート3!A:AB,MATCH("ea_"&amp;"風力（陸上）"&amp;"_年間発電",データシート3!$A$1:$AB$1,0),0)/10^3</f>
        <v>15175.183000000001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361441.48600000009</v>
      </c>
      <c r="BJ86" s="33">
        <f>(VLOOKUP($BC86&amp;"_"&amp;$AZ$8,データシート3!$A:$AN,MATCH("da_合計",データシート3!$A$1:$AN$1,0),0))/10^3</f>
        <v>338634.00426054531</v>
      </c>
      <c r="BK86" s="33">
        <f t="shared" si="21"/>
        <v>22807.481739454786</v>
      </c>
      <c r="BL86" s="33">
        <f t="shared" si="22"/>
        <v>0</v>
      </c>
      <c r="BM86" s="33">
        <f t="shared" si="23"/>
        <v>22807.481739454786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26366</v>
      </c>
      <c r="AY87" s="18" t="str">
        <f>IF(IFERROR(比較地域マスタ!$AE22,"")=0,"",IFERROR(比較地域マスタ!$AE22,""))</f>
        <v>精華町</v>
      </c>
      <c r="AZ87" s="16"/>
      <c r="BA87" s="22">
        <v>16</v>
      </c>
      <c r="BB87" s="22">
        <v>1</v>
      </c>
      <c r="BC87" s="18" t="str">
        <f t="shared" si="24"/>
        <v>26366</v>
      </c>
      <c r="BD87" s="18" t="str">
        <f t="shared" si="25"/>
        <v>精華町</v>
      </c>
      <c r="BE87" s="33">
        <f>VLOOKUP(BC87&amp;"_"&amp;$AZ$9,データシート3!A:AB,MATCH("ea_"&amp;"太陽光（建物系）"&amp;"_年間発電",データシート3!$A$1:$AB$1,0),0)/10^3+VLOOKUP(BC87&amp;"_"&amp;$AZ$9,データシート3!A:AB,MATCH("ea_"&amp;"太陽光（土地系）"&amp;"_年間発電",データシート3!$A$1:$AB$1,0),0)/10^3</f>
        <v>250871.18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250871.18</v>
      </c>
      <c r="BJ87" s="33">
        <f>(VLOOKUP($BC87&amp;"_"&amp;$AZ$8,データシート3!$A:$AN,MATCH("da_合計",データシート3!$A$1:$AN$1,0),0))/10^3</f>
        <v>160894.37534657356</v>
      </c>
      <c r="BK87" s="33">
        <f t="shared" si="21"/>
        <v>89976.804653426429</v>
      </c>
      <c r="BL87" s="33">
        <f t="shared" si="22"/>
        <v>0</v>
      </c>
      <c r="BM87" s="33">
        <f t="shared" si="23"/>
        <v>89976.804653426429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26209</v>
      </c>
      <c r="AY88" s="18" t="str">
        <f>IF(IFERROR(比較地域マスタ!$AE23,"")=0,"",IFERROR(比較地域マスタ!$AE23,""))</f>
        <v>長岡京市</v>
      </c>
      <c r="AZ88" s="16"/>
      <c r="BA88" s="22">
        <v>17</v>
      </c>
      <c r="BB88" s="22">
        <v>1</v>
      </c>
      <c r="BC88" s="18" t="str">
        <f t="shared" si="24"/>
        <v>26209</v>
      </c>
      <c r="BD88" s="18" t="str">
        <f t="shared" si="25"/>
        <v>長岡京市</v>
      </c>
      <c r="BE88" s="33">
        <f>VLOOKUP(BC88&amp;"_"&amp;$AZ$9,データシート3!A:AB,MATCH("ea_"&amp;"太陽光（建物系）"&amp;"_年間発電",データシート3!$A$1:$AB$1,0),0)/10^3+VLOOKUP(BC88&amp;"_"&amp;$AZ$9,データシート3!A:AB,MATCH("ea_"&amp;"太陽光（土地系）"&amp;"_年間発電",データシート3!$A$1:$AB$1,0),0)/10^3</f>
        <v>316378.10100000002</v>
      </c>
      <c r="BF88" s="33">
        <f>VLOOKUP(BC88&amp;"_"&amp;$AZ$9,データシート3!A:AB,MATCH("ea_"&amp;"風力（陸上）"&amp;"_年間発電",データシート3!$A$1:$AB$1,0),0)/10^3</f>
        <v>18022.5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334400.60100000002</v>
      </c>
      <c r="BJ88" s="33">
        <f>(VLOOKUP($BC88&amp;"_"&amp;$AZ$8,データシート3!$A:$AN,MATCH("da_合計",データシート3!$A$1:$AN$1,0),0))/10^3</f>
        <v>478323.30590848898</v>
      </c>
      <c r="BK88" s="33">
        <f t="shared" si="21"/>
        <v>-143922.70490848896</v>
      </c>
      <c r="BL88" s="33">
        <f t="shared" si="22"/>
        <v>-143922.70490848896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26213</v>
      </c>
      <c r="AY89" s="18" t="str">
        <f>IF(IFERROR(比較地域マスタ!$AE24,"")=0,"",IFERROR(比較地域マスタ!$AE24,""))</f>
        <v>南丹市</v>
      </c>
      <c r="AZ89" s="16"/>
      <c r="BA89" s="22">
        <v>18</v>
      </c>
      <c r="BB89" s="22">
        <v>1</v>
      </c>
      <c r="BC89" s="18" t="str">
        <f t="shared" si="24"/>
        <v>26213</v>
      </c>
      <c r="BD89" s="18" t="str">
        <f t="shared" si="25"/>
        <v>南丹市</v>
      </c>
      <c r="BE89" s="33">
        <f>VLOOKUP(BC89&amp;"_"&amp;$AZ$9,データシート3!A:AB,MATCH("ea_"&amp;"太陽光（建物系）"&amp;"_年間発電",データシート3!$A$1:$AB$1,0),0)/10^3+VLOOKUP(BC89&amp;"_"&amp;$AZ$9,データシート3!A:AB,MATCH("ea_"&amp;"太陽光（土地系）"&amp;"_年間発電",データシート3!$A$1:$AB$1,0),0)/10^3</f>
        <v>1167789.5729999999</v>
      </c>
      <c r="BF89" s="33">
        <f>VLOOKUP(BC89&amp;"_"&amp;$AZ$9,データシート3!A:AB,MATCH("ea_"&amp;"風力（陸上）"&amp;"_年間発電",データシート3!$A$1:$AB$1,0),0)/10^3</f>
        <v>1709683.919</v>
      </c>
      <c r="BG89" s="33">
        <f>VLOOKUP(BC89&amp;"_"&amp;$AZ$9,データシート3!A:AB,MATCH("ea_"&amp;"中小水（河川）"&amp;"_年間発電",データシート3!$A$1:$AB$1,0),0)/10^3+VLOOKUP(BC89&amp;"_"&amp;$AZ$9,データシート3!A:AB,MATCH("ea_"&amp;"中小水（農業用水路）"&amp;"_年間発電",データシート3!$A$1:$AB$1,0),0)/10^3</f>
        <v>12187.36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2889660.8519999995</v>
      </c>
      <c r="BJ89" s="33">
        <f>(VLOOKUP($BC89&amp;"_"&amp;$AZ$8,データシート3!$A:$AN,MATCH("da_合計",データシート3!$A$1:$AN$1,0),0))/10^3</f>
        <v>215219.42872469238</v>
      </c>
      <c r="BK89" s="33">
        <f t="shared" si="21"/>
        <v>2674441.4232753073</v>
      </c>
      <c r="BL89" s="33">
        <f t="shared" si="22"/>
        <v>0</v>
      </c>
      <c r="BM89" s="33">
        <f t="shared" si="23"/>
        <v>2674441.4232753073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26201</v>
      </c>
      <c r="AY90" s="18" t="str">
        <f>IF(IFERROR(比較地域マスタ!$AE25,"")=0,"",IFERROR(比較地域マスタ!$AE25,""))</f>
        <v>福知山市</v>
      </c>
      <c r="AZ90" s="16"/>
      <c r="BA90" s="22">
        <v>19</v>
      </c>
      <c r="BB90" s="22">
        <v>1</v>
      </c>
      <c r="BC90" s="18" t="str">
        <f t="shared" si="24"/>
        <v>26201</v>
      </c>
      <c r="BD90" s="18" t="str">
        <f t="shared" si="25"/>
        <v>福知山市</v>
      </c>
      <c r="BE90" s="33">
        <f>VLOOKUP(BC90&amp;"_"&amp;$AZ$9,データシート3!A:AB,MATCH("ea_"&amp;"太陽光（建物系）"&amp;"_年間発電",データシート3!$A$1:$AB$1,0),0)/10^3+VLOOKUP(BC90&amp;"_"&amp;$AZ$9,データシート3!A:AB,MATCH("ea_"&amp;"太陽光（土地系）"&amp;"_年間発電",データシート3!$A$1:$AB$1,0),0)/10^3</f>
        <v>1417403.6510000001</v>
      </c>
      <c r="BF90" s="33">
        <f>VLOOKUP(BC90&amp;"_"&amp;$AZ$9,データシート3!A:AB,MATCH("ea_"&amp;"風力（陸上）"&amp;"_年間発電",データシート3!$A$1:$AB$1,0),0)/10^3</f>
        <v>758059.42700000003</v>
      </c>
      <c r="BG90" s="33">
        <f>VLOOKUP(BC90&amp;"_"&amp;$AZ$9,データシート3!A:AB,MATCH("ea_"&amp;"中小水（河川）"&amp;"_年間発電",データシート3!$A$1:$AB$1,0),0)/10^3+VLOOKUP(BC90&amp;"_"&amp;$AZ$9,データシート3!A:AB,MATCH("ea_"&amp;"中小水（農業用水路）"&amp;"_年間発電",データシート3!$A$1:$AB$1,0),0)/10^3</f>
        <v>7213.4070000000002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2182676.4850000003</v>
      </c>
      <c r="BJ90" s="33">
        <f>(VLOOKUP($BC90&amp;"_"&amp;$AZ$8,データシート3!$A:$AN,MATCH("da_合計",データシート3!$A$1:$AN$1,0),0))/10^3</f>
        <v>545687.06554322969</v>
      </c>
      <c r="BK90" s="33">
        <f t="shared" si="21"/>
        <v>1636989.4194567706</v>
      </c>
      <c r="BL90" s="33">
        <f t="shared" si="22"/>
        <v>0</v>
      </c>
      <c r="BM90" s="33">
        <f t="shared" si="23"/>
        <v>1636989.4194567706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26202</v>
      </c>
      <c r="AY91" s="18" t="str">
        <f>IF(IFERROR(比較地域マスタ!$AE26,"")=0,"",IFERROR(比較地域マスタ!$AE26,""))</f>
        <v>舞鶴市</v>
      </c>
      <c r="BA91" s="22">
        <v>20</v>
      </c>
      <c r="BB91" s="22">
        <v>1</v>
      </c>
      <c r="BC91" s="18" t="str">
        <f t="shared" si="24"/>
        <v>26202</v>
      </c>
      <c r="BD91" s="18" t="str">
        <f t="shared" si="25"/>
        <v>舞鶴市</v>
      </c>
      <c r="BE91" s="33">
        <f>VLOOKUP(BC91&amp;"_"&amp;$AZ$9,データシート3!A:AB,MATCH("ea_"&amp;"太陽光（建物系）"&amp;"_年間発電",データシート3!$A$1:$AB$1,0),0)/10^3+VLOOKUP(BC91&amp;"_"&amp;$AZ$9,データシート3!A:AB,MATCH("ea_"&amp;"太陽光（土地系）"&amp;"_年間発電",データシート3!$A$1:$AB$1,0),0)/10^3</f>
        <v>700757.54200000002</v>
      </c>
      <c r="BF91" s="33">
        <f>VLOOKUP(BC91&amp;"_"&amp;$AZ$9,データシート3!A:AB,MATCH("ea_"&amp;"風力（陸上）"&amp;"_年間発電",データシート3!$A$1:$AB$1,0),0)/10^3</f>
        <v>683930.51500000001</v>
      </c>
      <c r="BG91" s="33">
        <f>VLOOKUP(BC91&amp;"_"&amp;$AZ$9,データシート3!A:AB,MATCH("ea_"&amp;"中小水（河川）"&amp;"_年間発電",データシート3!$A$1:$AB$1,0),0)/10^3+VLOOKUP(BC91&amp;"_"&amp;$AZ$9,データシート3!A:AB,MATCH("ea_"&amp;"中小水（農業用水路）"&amp;"_年間発電",データシート3!$A$1:$AB$1,0),0)/10^3</f>
        <v>3611.5810000000001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1388299.638</v>
      </c>
      <c r="BJ91" s="33">
        <f>(VLOOKUP($BC91&amp;"_"&amp;$AZ$8,データシート3!$A:$AN,MATCH("da_合計",データシート3!$A$1:$AN$1,0),0))/10^3</f>
        <v>465236.74874513631</v>
      </c>
      <c r="BK91" s="33">
        <f t="shared" si="21"/>
        <v>923062.88925486372</v>
      </c>
      <c r="BL91" s="33">
        <f t="shared" si="22"/>
        <v>0</v>
      </c>
      <c r="BM91" s="33">
        <f t="shared" si="23"/>
        <v>923062.88925486372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26367</v>
      </c>
      <c r="AY92" s="18" t="str">
        <f>IF(IFERROR(比較地域マスタ!$AE27,"")=0,"",IFERROR(比較地域マスタ!$AE27,""))</f>
        <v>南山城村</v>
      </c>
      <c r="AZ92" s="16"/>
      <c r="BA92" s="22">
        <v>21</v>
      </c>
      <c r="BB92" s="22">
        <v>1</v>
      </c>
      <c r="BC92" s="18" t="str">
        <f t="shared" si="24"/>
        <v>26367</v>
      </c>
      <c r="BD92" s="18" t="str">
        <f t="shared" si="25"/>
        <v>南山城村</v>
      </c>
      <c r="BE92" s="33">
        <f>VLOOKUP(BC92&amp;"_"&amp;$AZ$9,データシート3!A:AB,MATCH("ea_"&amp;"太陽光（建物系）"&amp;"_年間発電",データシート3!$A$1:$AB$1,0),0)/10^3+VLOOKUP(BC92&amp;"_"&amp;$AZ$9,データシート3!A:AB,MATCH("ea_"&amp;"太陽光（土地系）"&amp;"_年間発電",データシート3!$A$1:$AB$1,0),0)/10^3</f>
        <v>186749.61400000003</v>
      </c>
      <c r="BF92" s="33">
        <f>VLOOKUP(BC92&amp;"_"&amp;$AZ$9,データシート3!A:AB,MATCH("ea_"&amp;"風力（陸上）"&amp;"_年間発電",データシート3!$A$1:$AB$1,0),0)/10^3</f>
        <v>111855.48299999998</v>
      </c>
      <c r="BG92" s="33">
        <f>VLOOKUP(BC92&amp;"_"&amp;$AZ$9,データシート3!A:AB,MATCH("ea_"&amp;"中小水（河川）"&amp;"_年間発電",データシート3!$A$1:$AB$1,0),0)/10^3+VLOOKUP(BC92&amp;"_"&amp;$AZ$9,データシート3!A:AB,MATCH("ea_"&amp;"中小水（農業用水路）"&amp;"_年間発電",データシート3!$A$1:$AB$1,0),0)/10^3</f>
        <v>1520.902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300125.99900000001</v>
      </c>
      <c r="BJ92" s="33">
        <f>(VLOOKUP($BC92&amp;"_"&amp;$AZ$8,データシート3!$A:$AN,MATCH("da_合計",データシート3!$A$1:$AN$1,0),0))/10^3</f>
        <v>9512.6230788658304</v>
      </c>
      <c r="BK92" s="33">
        <f>BI92-BJ92</f>
        <v>290613.3759211342</v>
      </c>
      <c r="BL92" s="33">
        <f t="shared" si="22"/>
        <v>0</v>
      </c>
      <c r="BM92" s="33">
        <f t="shared" si="23"/>
        <v>290613.3759211342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26205</v>
      </c>
      <c r="AY93" s="18" t="str">
        <f>IF(IFERROR(比較地域マスタ!$AE28,"")=0,"",IFERROR(比較地域マスタ!$AE28,""))</f>
        <v>宮津市</v>
      </c>
      <c r="AZ93" s="16"/>
      <c r="BA93" s="22">
        <v>22</v>
      </c>
      <c r="BB93" s="22">
        <v>1</v>
      </c>
      <c r="BC93" s="18" t="str">
        <f t="shared" si="24"/>
        <v>26205</v>
      </c>
      <c r="BD93" s="18" t="str">
        <f t="shared" si="25"/>
        <v>宮津市</v>
      </c>
      <c r="BE93" s="33">
        <f>VLOOKUP(BC93&amp;"_"&amp;$AZ$9,データシート3!A:AB,MATCH("ea_"&amp;"太陽光（建物系）"&amp;"_年間発電",データシート3!$A$1:$AB$1,0),0)/10^3+VLOOKUP(BC93&amp;"_"&amp;$AZ$9,データシート3!A:AB,MATCH("ea_"&amp;"太陽光（土地系）"&amp;"_年間発電",データシート3!$A$1:$AB$1,0),0)/10^3</f>
        <v>322685.25300000003</v>
      </c>
      <c r="BF93" s="33">
        <f>VLOOKUP(BC93&amp;"_"&amp;$AZ$9,データシート3!A:AB,MATCH("ea_"&amp;"風力（陸上）"&amp;"_年間発電",データシート3!$A$1:$AB$1,0),0)/10^3</f>
        <v>760137.11199999996</v>
      </c>
      <c r="BG93" s="33">
        <f>VLOOKUP(BC93&amp;"_"&amp;$AZ$9,データシート3!A:AB,MATCH("ea_"&amp;"中小水（河川）"&amp;"_年間発電",データシート3!$A$1:$AB$1,0),0)/10^3+VLOOKUP(BC93&amp;"_"&amp;$AZ$9,データシート3!A:AB,MATCH("ea_"&amp;"中小水（農業用水路）"&amp;"_年間発電",データシート3!$A$1:$AB$1,0),0)/10^3</f>
        <v>5256.7070000000003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1088079.0719999999</v>
      </c>
      <c r="BJ93" s="33">
        <f>(VLOOKUP($BC93&amp;"_"&amp;$AZ$8,データシート3!$A:$AN,MATCH("da_合計",データシート3!$A$1:$AN$1,0),0))/10^3</f>
        <v>97143.913042125554</v>
      </c>
      <c r="BK93" s="33">
        <f t="shared" si="21"/>
        <v>990935.1589578744</v>
      </c>
      <c r="BL93" s="33">
        <f t="shared" si="22"/>
        <v>0</v>
      </c>
      <c r="BM93" s="33">
        <f t="shared" si="23"/>
        <v>990935.1589578744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26208</v>
      </c>
      <c r="AY94" s="18" t="str">
        <f>IF(IFERROR(比較地域マスタ!$AE29,"")=0,"",IFERROR(比較地域マスタ!$AE29,""))</f>
        <v>向日市</v>
      </c>
      <c r="AZ94" s="16"/>
      <c r="BA94" s="22">
        <v>23</v>
      </c>
      <c r="BB94" s="22">
        <v>1</v>
      </c>
      <c r="BC94" s="18" t="str">
        <f t="shared" si="24"/>
        <v>26208</v>
      </c>
      <c r="BD94" s="18" t="str">
        <f t="shared" si="25"/>
        <v>向日市</v>
      </c>
      <c r="BE94" s="33">
        <f>VLOOKUP(BC94&amp;"_"&amp;$AZ$9,データシート3!A:AB,MATCH("ea_"&amp;"太陽光（建物系）"&amp;"_年間発電",データシート3!$A$1:$AB$1,0),0)/10^3+VLOOKUP(BC94&amp;"_"&amp;$AZ$9,データシート3!A:AB,MATCH("ea_"&amp;"太陽光（土地系）"&amp;"_年間発電",データシート3!$A$1:$AB$1,0),0)/10^3</f>
        <v>200460.658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200460.658</v>
      </c>
      <c r="BJ94" s="33">
        <f>(VLOOKUP($BC94&amp;"_"&amp;$AZ$8,データシート3!$A:$AN,MATCH("da_合計",データシート3!$A$1:$AN$1,0),0))/10^3</f>
        <v>250672.10292651877</v>
      </c>
      <c r="BK94" s="33">
        <f t="shared" si="21"/>
        <v>-50211.444926518772</v>
      </c>
      <c r="BL94" s="33">
        <f t="shared" si="22"/>
        <v>-50211.444926518772</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26210</v>
      </c>
      <c r="AY95" s="18" t="str">
        <f>IF(IFERROR(比較地域マスタ!$AE30,"")=0,"",IFERROR(比較地域マスタ!$AE30,""))</f>
        <v>八幡市</v>
      </c>
      <c r="AZ95" s="16"/>
      <c r="BA95" s="22">
        <v>24</v>
      </c>
      <c r="BB95" s="22">
        <v>1</v>
      </c>
      <c r="BC95" s="18" t="str">
        <f t="shared" si="24"/>
        <v>26210</v>
      </c>
      <c r="BD95" s="18" t="str">
        <f t="shared" si="25"/>
        <v>八幡市</v>
      </c>
      <c r="BE95" s="33">
        <f>VLOOKUP(BC95&amp;"_"&amp;$AZ$9,データシート3!A:AB,MATCH("ea_"&amp;"太陽光（建物系）"&amp;"_年間発電",データシート3!$A$1:$AB$1,0),0)/10^3+VLOOKUP(BC95&amp;"_"&amp;$AZ$9,データシート3!A:AB,MATCH("ea_"&amp;"太陽光（土地系）"&amp;"_年間発電",データシート3!$A$1:$AB$1,0),0)/10^3</f>
        <v>340849.83100000001</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340849.83100000001</v>
      </c>
      <c r="BJ95" s="33">
        <f>(VLOOKUP($BC95&amp;"_"&amp;$AZ$8,データシート3!$A:$AN,MATCH("da_合計",データシート3!$A$1:$AN$1,0),0))/10^3</f>
        <v>418558.76387339027</v>
      </c>
      <c r="BK95" s="33">
        <f t="shared" si="21"/>
        <v>-77708.932873390266</v>
      </c>
      <c r="BL95" s="33">
        <f t="shared" si="22"/>
        <v>-77708.932873390266</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26465</v>
      </c>
      <c r="AY96" s="18" t="str">
        <f>IF(IFERROR(比較地域マスタ!$AE31,"")=0,"",IFERROR(比較地域マスタ!$AE31,""))</f>
        <v>与謝野町</v>
      </c>
      <c r="AZ96" s="16"/>
      <c r="BA96" s="22">
        <v>25</v>
      </c>
      <c r="BB96" s="22">
        <v>1</v>
      </c>
      <c r="BC96" s="18" t="str">
        <f t="shared" si="24"/>
        <v>26465</v>
      </c>
      <c r="BD96" s="18" t="str">
        <f t="shared" si="25"/>
        <v>与謝野町</v>
      </c>
      <c r="BE96" s="33">
        <f>VLOOKUP(BC96&amp;"_"&amp;$AZ$9,データシート3!A:AB,MATCH("ea_"&amp;"太陽光（建物系）"&amp;"_年間発電",データシート3!$A$1:$AB$1,0),0)/10^3+VLOOKUP(BC96&amp;"_"&amp;$AZ$9,データシート3!A:AB,MATCH("ea_"&amp;"太陽光（土地系）"&amp;"_年間発電",データシート3!$A$1:$AB$1,0),0)/10^3</f>
        <v>382036.82900000003</v>
      </c>
      <c r="BF96" s="33">
        <f>VLOOKUP(BC96&amp;"_"&amp;$AZ$9,データシート3!A:AB,MATCH("ea_"&amp;"風力（陸上）"&amp;"_年間発電",データシート3!$A$1:$AB$1,0),0)/10^3</f>
        <v>352572.65</v>
      </c>
      <c r="BG96" s="33">
        <f>VLOOKUP(BC96&amp;"_"&amp;$AZ$9,データシート3!A:AB,MATCH("ea_"&amp;"中小水（河川）"&amp;"_年間発電",データシート3!$A$1:$AB$1,0),0)/10^3+VLOOKUP(BC96&amp;"_"&amp;$AZ$9,データシート3!A:AB,MATCH("ea_"&amp;"中小水（農業用水路）"&amp;"_年間発電",データシート3!$A$1:$AB$1,0),0)/10^3</f>
        <v>2987.924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737597.40300000005</v>
      </c>
      <c r="BJ96" s="33">
        <f>(VLOOKUP($BC96&amp;"_"&amp;$AZ$8,データシート3!$A:$AN,MATCH("da_合計",データシート3!$A$1:$AN$1,0),0))/10^3</f>
        <v>92264.300319699163</v>
      </c>
      <c r="BK96" s="33">
        <f t="shared" si="21"/>
        <v>645333.10268030083</v>
      </c>
      <c r="BL96" s="33">
        <f t="shared" si="22"/>
        <v>0</v>
      </c>
      <c r="BM96" s="33">
        <f t="shared" si="23"/>
        <v>645333.10268030083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26365</v>
      </c>
      <c r="AY97" s="18" t="str">
        <f>IF(IFERROR(比較地域マスタ!$AE32,"")=0,"",IFERROR(比較地域マスタ!$AE32,""))</f>
        <v>和束町</v>
      </c>
      <c r="AZ97" s="16"/>
      <c r="BA97" s="22">
        <v>26</v>
      </c>
      <c r="BB97" s="22">
        <v>1</v>
      </c>
      <c r="BC97" s="18" t="str">
        <f t="shared" si="24"/>
        <v>26365</v>
      </c>
      <c r="BD97" s="18" t="str">
        <f t="shared" si="25"/>
        <v>和束町</v>
      </c>
      <c r="BE97" s="33">
        <f>VLOOKUP(BC97&amp;"_"&amp;$AZ$9,データシート3!A:AB,MATCH("ea_"&amp;"太陽光（建物系）"&amp;"_年間発電",データシート3!$A$1:$AB$1,0),0)/10^3+VLOOKUP(BC97&amp;"_"&amp;$AZ$9,データシート3!A:AB,MATCH("ea_"&amp;"太陽光（土地系）"&amp;"_年間発電",データシート3!$A$1:$AB$1,0),0)/10^3</f>
        <v>262602.69299999997</v>
      </c>
      <c r="BF97" s="33">
        <f>VLOOKUP(BC97&amp;"_"&amp;$AZ$9,データシート3!A:AB,MATCH("ea_"&amp;"風力（陸上）"&amp;"_年間発電",データシート3!$A$1:$AB$1,0),0)/10^3</f>
        <v>189852.29699999999</v>
      </c>
      <c r="BG97" s="33">
        <f>VLOOKUP(BC97&amp;"_"&amp;$AZ$9,データシート3!A:AB,MATCH("ea_"&amp;"中小水（河川）"&amp;"_年間発電",データシート3!$A$1:$AB$1,0),0)/10^3+VLOOKUP(BC97&amp;"_"&amp;$AZ$9,データシート3!A:AB,MATCH("ea_"&amp;"中小水（農業用水路）"&amp;"_年間発電",データシート3!$A$1:$AB$1,0),0)/10^3</f>
        <v>2053.9009999999998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454508.891</v>
      </c>
      <c r="BJ97" s="33">
        <f>(VLOOKUP($BC97&amp;"_"&amp;$AZ$8,データシート3!$A:$AN,MATCH("da_合計",データシート3!$A$1:$AN$1,0),0))/10^3</f>
        <v>13577.637174357569</v>
      </c>
      <c r="BK97" s="33">
        <f t="shared" si="21"/>
        <v>440931.25382564246</v>
      </c>
      <c r="BL97" s="33">
        <f t="shared" si="22"/>
        <v>0</v>
      </c>
      <c r="BM97" s="33">
        <f t="shared" si="23"/>
        <v>440931.25382564246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宮津市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26205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2</v>
      </c>
      <c r="O7" s="702">
        <f>SUM(O8:O13)</f>
        <v>2</v>
      </c>
      <c r="P7" s="702">
        <f t="shared" si="0"/>
        <v>2</v>
      </c>
      <c r="Q7" s="703">
        <f>SUM(Q8:Q13)</f>
        <v>2</v>
      </c>
      <c r="R7" s="909">
        <f t="shared" si="0"/>
        <v>165.89600000000002</v>
      </c>
      <c r="S7" s="910">
        <f t="shared" si="0"/>
        <v>167.626</v>
      </c>
      <c r="T7" s="910">
        <f t="shared" si="0"/>
        <v>175.04</v>
      </c>
      <c r="U7" s="910">
        <f t="shared" si="0"/>
        <v>167.48699999999999</v>
      </c>
      <c r="V7" s="910">
        <f t="shared" si="0"/>
        <v>132.238</v>
      </c>
      <c r="W7" s="910">
        <f t="shared" si="0"/>
        <v>121.512</v>
      </c>
      <c r="X7" s="910">
        <f t="shared" si="0"/>
        <v>143.48599999999999</v>
      </c>
      <c r="Y7" s="910">
        <f t="shared" si="0"/>
        <v>118.96299999999999</v>
      </c>
      <c r="Z7" s="910">
        <f>SUM(Z8:Z13)</f>
        <v>89.649000000000001</v>
      </c>
      <c r="AA7" s="910">
        <f>SUM(AA8:AA13)</f>
        <v>58.317999999999998</v>
      </c>
      <c r="AB7" s="911">
        <f t="shared" si="0"/>
        <v>66.462999999999994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162.66900000000001</v>
      </c>
      <c r="S10" s="916">
        <f>VLOOKUP($D$3&amp;"_"&amp;S$3,データシート1!$A:$BU,MATCH($R$2&amp;"_"&amp;$C10,データシート1!$A$1:$BU$1,0),0)</f>
        <v>164.27600000000001</v>
      </c>
      <c r="T10" s="916">
        <f>VLOOKUP($D$3&amp;"_"&amp;T$3,データシート1!$A:$BU,MATCH($R$2&amp;"_"&amp;$C10,データシート1!$A$1:$BU$1,0),0)</f>
        <v>171.458</v>
      </c>
      <c r="U10" s="916">
        <f>VLOOKUP($D$3&amp;"_"&amp;U$3,データシート1!$A:$BU,MATCH($R$2&amp;"_"&amp;$C10,データシート1!$A$1:$BU$1,0),0)</f>
        <v>163.964</v>
      </c>
      <c r="V10" s="916">
        <f>VLOOKUP($D$3&amp;"_"&amp;V$3,データシート1!$A:$BU,MATCH($R$2&amp;"_"&amp;$C10,データシート1!$A$1:$BU$1,0),0)</f>
        <v>129.19499999999999</v>
      </c>
      <c r="W10" s="916">
        <f>VLOOKUP($D$3&amp;"_"&amp;W$3,データシート1!$A:$BU,MATCH($R$2&amp;"_"&amp;$C10,データシート1!$A$1:$BU$1,0),0)</f>
        <v>118.52200000000001</v>
      </c>
      <c r="X10" s="916">
        <f>VLOOKUP($D$3&amp;"_"&amp;X$3,データシート1!$A:$BU,MATCH($R$2&amp;"_"&amp;$C10,データシート1!$A$1:$BU$1,0),0)</f>
        <v>140.52199999999999</v>
      </c>
      <c r="Y10" s="916">
        <f>VLOOKUP($D$3&amp;"_"&amp;Y$3,データシート1!$A:$BU,MATCH($R$2&amp;"_"&amp;$C10,データシート1!$A$1:$BU$1,0),0)</f>
        <v>118.96299999999999</v>
      </c>
      <c r="Z10" s="916">
        <f>VLOOKUP($D$3&amp;"_"&amp;Z$3,データシート1!$A:$BU,MATCH($R$2&amp;"_"&amp;$C10,データシート1!$A$1:$BU$1,0),0)</f>
        <v>89.649000000000001</v>
      </c>
      <c r="AA10" s="916">
        <f>VLOOKUP($D$3&amp;"_"&amp;AA$3,データシート1!$A:$BU,MATCH($R$2&amp;"_"&amp;$C10,データシート1!$A$1:$BU$1,0),0)</f>
        <v>58.317999999999998</v>
      </c>
      <c r="AB10" s="917">
        <f>VLOOKUP($D$3&amp;"_"&amp;AB$3,データシート1!$A:$BU,MATCH($R$2&amp;"_"&amp;$C10,データシート1!$A$1:$BU$1,0),0)</f>
        <v>66.462999999999994</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3.2269999999999999</v>
      </c>
      <c r="S11" s="916">
        <f>VLOOKUP($D$3&amp;"_"&amp;S$3,データシート1!$A:$BU,MATCH($R$2&amp;"_"&amp;$C11,データシート1!$A$1:$BU$1,0),0)</f>
        <v>3.35</v>
      </c>
      <c r="T11" s="916">
        <f>VLOOKUP($D$3&amp;"_"&amp;T$3,データシート1!$A:$BU,MATCH($R$2&amp;"_"&amp;$C11,データシート1!$A$1:$BU$1,0),0)</f>
        <v>3.5819999999999999</v>
      </c>
      <c r="U11" s="916">
        <f>VLOOKUP($D$3&amp;"_"&amp;U$3,データシート1!$A:$BU,MATCH($R$2&amp;"_"&amp;$C11,データシート1!$A$1:$BU$1,0),0)</f>
        <v>3.5230000000000001</v>
      </c>
      <c r="V11" s="916">
        <f>VLOOKUP($D$3&amp;"_"&amp;V$3,データシート1!$A:$BU,MATCH($R$2&amp;"_"&amp;$C11,データシート1!$A$1:$BU$1,0),0)</f>
        <v>3.0430000000000001</v>
      </c>
      <c r="W11" s="916">
        <f>VLOOKUP($D$3&amp;"_"&amp;W$3,データシート1!$A:$BU,MATCH($R$2&amp;"_"&amp;$C11,データシート1!$A$1:$BU$1,0),0)</f>
        <v>2.99</v>
      </c>
      <c r="X11" s="916">
        <f>VLOOKUP($D$3&amp;"_"&amp;X$3,データシート1!$A:$BU,MATCH($R$2&amp;"_"&amp;$C11,データシート1!$A$1:$BU$1,0),0)</f>
        <v>2.964</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162.66900000000001</v>
      </c>
      <c r="S26" s="925">
        <f>VLOOKUP($D$3&amp;"_"&amp;S$3,データシート2!$A:$SI,MATCH($R$2&amp;"_"&amp;$B26,データシート2!$A$1:$SI$1,0),0)</f>
        <v>164.27600000000001</v>
      </c>
      <c r="T26" s="925">
        <f>VLOOKUP($D$3&amp;"_"&amp;T$3,データシート2!$A:$SI,MATCH($R$2&amp;"_"&amp;$B26,データシート2!$A$1:$SI$1,0),0)</f>
        <v>171.458</v>
      </c>
      <c r="U26" s="925">
        <f>VLOOKUP($D$3&amp;"_"&amp;U$3,データシート2!$A:$SI,MATCH($R$2&amp;"_"&amp;$B26,データシート2!$A$1:$SI$1,0),0)</f>
        <v>163.964</v>
      </c>
      <c r="V26" s="925">
        <f>VLOOKUP($D$3&amp;"_"&amp;V$3,データシート2!$A:$SI,MATCH($R$2&amp;"_"&amp;$B26,データシート2!$A$1:$SI$1,0),0)</f>
        <v>129.19499999999999</v>
      </c>
      <c r="W26" s="925">
        <f>VLOOKUP($D$3&amp;"_"&amp;W$3,データシート2!$A:$SI,MATCH($R$2&amp;"_"&amp;$B26,データシート2!$A$1:$SI$1,0),0)</f>
        <v>118.52200000000001</v>
      </c>
      <c r="X26" s="925">
        <f>VLOOKUP($D$3&amp;"_"&amp;X$3,データシート2!$A:$SI,MATCH($R$2&amp;"_"&amp;$B26,データシート2!$A$1:$SI$1,0),0)</f>
        <v>140.52199999999999</v>
      </c>
      <c r="Y26" s="925">
        <f>VLOOKUP($D$3&amp;"_"&amp;Y$3,データシート2!$A:$SI,MATCH($R$2&amp;"_"&amp;$B26,データシート2!$A$1:$SI$1,0),0)</f>
        <v>118.96299999999999</v>
      </c>
      <c r="Z26" s="925">
        <f>VLOOKUP($D$3&amp;"_"&amp;Z$3,データシート2!$A:$SI,MATCH($R$2&amp;"_"&amp;$B26,データシート2!$A$1:$SI$1,0),0)</f>
        <v>89.649000000000001</v>
      </c>
      <c r="AA26" s="925">
        <f>VLOOKUP($D$3&amp;"_"&amp;AA$3,データシート2!$A:$SI,MATCH($R$2&amp;"_"&amp;$B26,データシート2!$A$1:$SI$1,0),0)</f>
        <v>58.317999999999998</v>
      </c>
      <c r="AB26" s="926">
        <f>VLOOKUP($D$3&amp;"_"&amp;AB$3,データシート2!$A:$SI,MATCH($R$2&amp;"_"&amp;$B26,データシート2!$A$1:$SI$1,0),0)</f>
        <v>66.462999999999994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1</v>
      </c>
      <c r="H29" s="766">
        <f>VLOOKUP($D$3&amp;"_"&amp;H$3,データシート2!$A:$SI,MATCH($G$2&amp;"_"&amp;$C29,データシート2!$A$1:$SI$1,0),0)</f>
        <v>1</v>
      </c>
      <c r="I29" s="766">
        <f>VLOOKUP($D$3&amp;"_"&amp;I$3,データシート2!$A:$SI,MATCH($G$2&amp;"_"&amp;$C29,データシート2!$A$1:$SI$1,0),0)</f>
        <v>1</v>
      </c>
      <c r="J29" s="766">
        <f>VLOOKUP($D$3&amp;"_"&amp;J$3,データシート2!$A:$SI,MATCH($G$2&amp;"_"&amp;$C29,データシート2!$A$1:$SI$1,0),0)</f>
        <v>1</v>
      </c>
      <c r="K29" s="767">
        <f>VLOOKUP($D$3&amp;"_"&amp;K$3,データシート2!$A:$SI,MATCH($G$2&amp;"_"&amp;$C29,データシート2!$A$1:$SI$1,0),0)</f>
        <v>1</v>
      </c>
      <c r="L29" s="767">
        <f>VLOOKUP($D$3&amp;"_"&amp;L$3,データシート2!$A:$SI,MATCH($G$2&amp;"_"&amp;$C29,データシート2!$A$1:$SI$1,0),0)</f>
        <v>1</v>
      </c>
      <c r="M29" s="767">
        <f>VLOOKUP($D$3&amp;"_"&amp;M$3,データシート2!$A:$SI,MATCH($G$2&amp;"_"&amp;$C29,データシート2!$A$1:$SI$1,0),0)</f>
        <v>1</v>
      </c>
      <c r="N29" s="767">
        <f>VLOOKUP($D$3&amp;"_"&amp;N$3,データシート2!$A:$SI,MATCH($G$2&amp;"_"&amp;$C29,データシート2!$A$1:$SI$1,0),0)</f>
        <v>1</v>
      </c>
      <c r="O29" s="767">
        <f>VLOOKUP($D$3&amp;"_"&amp;O$3,データシート2!$A:$SI,MATCH($G$2&amp;"_"&amp;$C29,データシート2!$A$1:$SI$1,0),0)</f>
        <v>1</v>
      </c>
      <c r="P29" s="767">
        <f>VLOOKUP($D$3&amp;"_"&amp;P$3,データシート2!$A:$SI,MATCH($G$2&amp;"_"&amp;$C29,データシート2!$A$1:$SI$1,0),0)</f>
        <v>1</v>
      </c>
      <c r="Q29" s="768">
        <f>VLOOKUP($D$3&amp;"_"&amp;Q$3,データシート2!$A:$SI,MATCH($G$2&amp;"_"&amp;$C29,データシート2!$A$1:$SI$1,0),0)</f>
        <v>1</v>
      </c>
      <c r="R29" s="937">
        <f>VLOOKUP($D$3&amp;"_"&amp;R$3,データシート2!$A:$SI,MATCH($R$2&amp;"_"&amp;$C29,データシート2!$A$1:$SI$1,0),0)</f>
        <v>6.9509999999999996</v>
      </c>
      <c r="S29" s="938">
        <f>VLOOKUP($D$3&amp;"_"&amp;S$3,データシート2!$A:$SI,MATCH($R$2&amp;"_"&amp;$C29,データシート2!$A$1:$SI$1,0),0)</f>
        <v>5.3380000000000001</v>
      </c>
      <c r="T29" s="938">
        <f>VLOOKUP($D$3&amp;"_"&amp;T$3,データシート2!$A:$SI,MATCH($R$2&amp;"_"&amp;$C29,データシート2!$A$1:$SI$1,0),0)</f>
        <v>5.1449999999999996</v>
      </c>
      <c r="U29" s="938">
        <f>VLOOKUP($D$3&amp;"_"&amp;U$3,データシート2!$A:$SI,MATCH($R$2&amp;"_"&amp;$C29,データシート2!$A$1:$SI$1,0),0)</f>
        <v>7.3040000000000003</v>
      </c>
      <c r="V29" s="938">
        <f>VLOOKUP($D$3&amp;"_"&amp;V$3,データシート2!$A:$SI,MATCH($R$2&amp;"_"&amp;$C29,データシート2!$A$1:$SI$1,0),0)</f>
        <v>4.5250000000000004</v>
      </c>
      <c r="W29" s="938">
        <f>VLOOKUP($D$3&amp;"_"&amp;W$3,データシート2!$A:$SI,MATCH($R$2&amp;"_"&amp;$C29,データシート2!$A$1:$SI$1,0),0)</f>
        <v>4.1230000000000002</v>
      </c>
      <c r="X29" s="938">
        <f>VLOOKUP($D$3&amp;"_"&amp;X$3,データシート2!$A:$SI,MATCH($R$2&amp;"_"&amp;$C29,データシート2!$A$1:$SI$1,0),0)</f>
        <v>3.9809999999999999</v>
      </c>
      <c r="Y29" s="938">
        <f>VLOOKUP($D$3&amp;"_"&amp;Y$3,データシート2!$A:$SI,MATCH($R$2&amp;"_"&amp;$C29,データシート2!$A$1:$SI$1,0),0)</f>
        <v>4.0389999999999997</v>
      </c>
      <c r="Z29" s="938">
        <f>VLOOKUP($D$3&amp;"_"&amp;Z$3,データシート2!$A:$SI,MATCH($R$2&amp;"_"&amp;$C29,データシート2!$A$1:$SI$1,0),0)</f>
        <v>4.2539999999999996</v>
      </c>
      <c r="AA29" s="938">
        <f>VLOOKUP($D$3&amp;"_"&amp;AA$3,データシート2!$A:$SI,MATCH($R$2&amp;"_"&amp;$C29,データシート2!$A$1:$SI$1,0),0)</f>
        <v>3.645</v>
      </c>
      <c r="AB29" s="939">
        <f>VLOOKUP($D$3&amp;"_"&amp;AB$3,データシート2!$A:$SI,MATCH($R$2&amp;"_"&amp;$C29,データシート2!$A$1:$SI$1,0),0)</f>
        <v>3.8730000000000002</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155.71799999999999</v>
      </c>
      <c r="S42" s="938">
        <f>VLOOKUP($D$3&amp;"_"&amp;S$3,データシート2!$A:$SI,MATCH($R$2&amp;"_"&amp;$C42,データシート2!$A$1:$SI$1,0),0)</f>
        <v>158.93799999999999</v>
      </c>
      <c r="T42" s="938">
        <f>VLOOKUP($D$3&amp;"_"&amp;T$3,データシート2!$A:$SI,MATCH($R$2&amp;"_"&amp;$C42,データシート2!$A$1:$SI$1,0),0)</f>
        <v>166.31299999999999</v>
      </c>
      <c r="U42" s="938">
        <f>VLOOKUP($D$3&amp;"_"&amp;U$3,データシート2!$A:$SI,MATCH($R$2&amp;"_"&amp;$C42,データシート2!$A$1:$SI$1,0),0)</f>
        <v>156.66</v>
      </c>
      <c r="V42" s="938">
        <f>VLOOKUP($D$3&amp;"_"&amp;V$3,データシート2!$A:$SI,MATCH($R$2&amp;"_"&amp;$C42,データシート2!$A$1:$SI$1,0),0)</f>
        <v>124.67</v>
      </c>
      <c r="W42" s="938">
        <f>VLOOKUP($D$3&amp;"_"&amp;W$3,データシート2!$A:$SI,MATCH($R$2&amp;"_"&amp;$C42,データシート2!$A$1:$SI$1,0),0)</f>
        <v>114.399</v>
      </c>
      <c r="X42" s="938">
        <f>VLOOKUP($D$3&amp;"_"&amp;X$3,データシート2!$A:$SI,MATCH($R$2&amp;"_"&amp;$C42,データシート2!$A$1:$SI$1,0),0)</f>
        <v>136.541</v>
      </c>
      <c r="Y42" s="938">
        <f>VLOOKUP($D$3&amp;"_"&amp;Y$3,データシート2!$A:$SI,MATCH($R$2&amp;"_"&amp;$C42,データシート2!$A$1:$SI$1,0),0)</f>
        <v>114.92400000000001</v>
      </c>
      <c r="Z42" s="938">
        <f>VLOOKUP($D$3&amp;"_"&amp;Z$3,データシート2!$A:$SI,MATCH($R$2&amp;"_"&amp;$C42,データシート2!$A$1:$SI$1,0),0)</f>
        <v>85.394999999999996</v>
      </c>
      <c r="AA42" s="938">
        <f>VLOOKUP($D$3&amp;"_"&amp;AA$3,データシート2!$A:$SI,MATCH($R$2&amp;"_"&amp;$C42,データシート2!$A$1:$SI$1,0),0)</f>
        <v>54.673000000000002</v>
      </c>
      <c r="AB42" s="939">
        <f>VLOOKUP($D$3&amp;"_"&amp;AB$3,データシート2!$A:$SI,MATCH($R$2&amp;"_"&amp;$C42,データシート2!$A$1:$SI$1,0),0)</f>
        <v>62.59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3.2269999999999999</v>
      </c>
      <c r="S106" s="925">
        <f>VLOOKUP($D$3&amp;"_"&amp;S$3,データシート2!$A:$SI,MATCH($R$2&amp;"_"&amp;$B106,データシート2!$A$1:$SI$1,0),0)</f>
        <v>3.35</v>
      </c>
      <c r="T106" s="925">
        <f>VLOOKUP($D$3&amp;"_"&amp;T$3,データシート2!$A:$SI,MATCH($R$2&amp;"_"&amp;$B106,データシート2!$A$1:$SI$1,0),0)</f>
        <v>3.5819999999999999</v>
      </c>
      <c r="U106" s="925">
        <f>VLOOKUP($D$3&amp;"_"&amp;U$3,データシート2!$A:$SI,MATCH($R$2&amp;"_"&amp;$B106,データシート2!$A$1:$SI$1,0),0)</f>
        <v>3.5230000000000001</v>
      </c>
      <c r="V106" s="925">
        <f>VLOOKUP($D$3&amp;"_"&amp;V$3,データシート2!$A:$SI,MATCH($R$2&amp;"_"&amp;$B106,データシート2!$A$1:$SI$1,0),0)</f>
        <v>3.0430000000000001</v>
      </c>
      <c r="W106" s="925">
        <f>VLOOKUP($D$3&amp;"_"&amp;W$3,データシート2!$A:$SI,MATCH($R$2&amp;"_"&amp;$B106,データシート2!$A$1:$SI$1,0),0)</f>
        <v>2.99</v>
      </c>
      <c r="X106" s="925">
        <f>VLOOKUP($D$3&amp;"_"&amp;X$3,データシート2!$A:$SI,MATCH($R$2&amp;"_"&amp;$B106,データシート2!$A$1:$SI$1,0),0)</f>
        <v>2.964</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3.2269999999999999</v>
      </c>
      <c r="S107" s="938">
        <f>VLOOKUP($D$3&amp;"_"&amp;S$3,データシート2!$A:$SI,MATCH($R$2&amp;"_"&amp;$C107,データシート2!$A$1:$SI$1,0),0)</f>
        <v>3.35</v>
      </c>
      <c r="T107" s="938">
        <f>VLOOKUP($D$3&amp;"_"&amp;T$3,データシート2!$A:$SI,MATCH($R$2&amp;"_"&amp;$C107,データシート2!$A$1:$SI$1,0),0)</f>
        <v>3.5819999999999999</v>
      </c>
      <c r="U107" s="938">
        <f>VLOOKUP($D$3&amp;"_"&amp;U$3,データシート2!$A:$SI,MATCH($R$2&amp;"_"&amp;$C107,データシート2!$A$1:$SI$1,0),0)</f>
        <v>3.5230000000000001</v>
      </c>
      <c r="V107" s="938">
        <f>VLOOKUP($D$3&amp;"_"&amp;V$3,データシート2!$A:$SI,MATCH($R$2&amp;"_"&amp;$C107,データシート2!$A$1:$SI$1,0),0)</f>
        <v>3.0430000000000001</v>
      </c>
      <c r="W107" s="938">
        <f>VLOOKUP($D$3&amp;"_"&amp;W$3,データシート2!$A:$SI,MATCH($R$2&amp;"_"&amp;$C107,データシート2!$A$1:$SI$1,0),0)</f>
        <v>2.99</v>
      </c>
      <c r="X107" s="938">
        <f>VLOOKUP($D$3&amp;"_"&amp;X$3,データシート2!$A:$SI,MATCH($R$2&amp;"_"&amp;$C107,データシート2!$A$1:$SI$1,0),0)</f>
        <v>2.964</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2025-03-04T09:47:30Z</dcterms:created>
  <dcterms:modified xsi:type="dcterms:W3CDTF">2025-03-04T09:47:31Z</dcterms:modified>
  <cp:category/>
  <cp:contentStatus/>
</cp:coreProperties>
</file>