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162367-A89C-4557-ABBA-4B369FB1120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<sst xmlns="http://schemas.openxmlformats.org/spreadsheetml/2006/main" count="20127" uniqueCount="2814">
  <si>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</si>
  <si>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</si>
  <si>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</si>
  <si>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</si>
  <si>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</si>
  <si>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</si>
  <si>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</si>
  <si>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</si>
  <si>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</si>
  <si>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</si>
  <si>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</si>
  <si>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</si>
  <si>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</si>
  <si>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</si>
  <si>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</si>
  <si>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</si>
  <si>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</si>
  <si>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</si>
  <si>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</si>
  <si>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</si>
  <si>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</si>
  <si>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</si>
  <si>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</si>
  <si>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</si>
  <si>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</si>
  <si>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</si>
  <si>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</si>
  <si>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</si>
  <si>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</si>
  <si>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</si>
  <si>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</si>
  <si>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</si>
  <si>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</si>
  <si>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</si>
  <si>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</si>
  <si>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</si>
  <si>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</si>
  <si>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</si>
  <si>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</si>
  <si>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</si>
  <si>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</si>
  <si>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</si>
  <si>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</si>
  <si>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</si>
  <si>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</si>
  <si>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</si>
  <si>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</si>
  <si>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</si>
  <si>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</si>
  <si>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</si>
  <si>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</si>
  <si>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</si>
  <si>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</si>
  <si>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</si>
  <si>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</si>
  <si>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</si>
  <si>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</si>
  <si>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</si>
  <si>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</si>
  <si>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</si>
  <si>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</si>
  <si>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</si>
  <si>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</si>
  <si>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</si>
  <si>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</si>
  <si>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</si>
  <si>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</si>
  <si>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</si>
  <si>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</si>
  <si>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</si>
  <si>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</si>
  <si>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</si>
  <si>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</si>
  <si>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</si>
  <si>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</si>
  <si>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</si>
  <si>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</si>
  <si>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</si>
  <si>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</si>
  <si>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</si>
  <si>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</si>
  <si>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</si>
  <si>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</si>
  <si>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</si>
  <si>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</si>
  <si>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</si>
  <si>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</si>
  <si>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</si>
  <si>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</si>
  <si>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</si>
  <si>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</si>
  <si>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</si>
  <si>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</si>
  <si>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</si>
  <si>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</si>
  <si>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</si>
  <si>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</si>
  <si>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</si>
  <si>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</si>
  <si>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</si>
  <si>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</si>
  <si>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</si>
  <si>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</si>
  <si>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</si>
  <si>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</si>
  <si>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</si>
  <si>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</si>
  <si>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</si>
  <si>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</si>
  <si>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</si>
  <si>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</si>
  <si>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</si>
  <si>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</si>
  <si>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</si>
  <si>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</si>
  <si>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</si>
  <si>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</si>
  <si>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</si>
  <si>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</si>
  <si>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</si>
  <si>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</si>
  <si>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</si>
  <si>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</si>
  <si>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</si>
  <si>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</si>
  <si>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</si>
  <si>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</si>
  <si>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</si>
  <si>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</si>
  <si>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</si>
  <si>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</si>
  <si>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</si>
  <si>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</si>
  <si>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</si>
  <si>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</si>
  <si>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</si>
  <si>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</si>
  <si>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</si>
  <si>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</si>
  <si>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</si>
  <si>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</si>
  <si>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</si>
  <si>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</si>
  <si>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</si>
  <si>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</si>
  <si>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</si>
  <si>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</si>
  <si>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</si>
  <si>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</si>
  <si>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</si>
  <si>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</si>
  <si>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</si>
  <si>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</si>
  <si>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</si>
  <si>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</si>
  <si>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</si>
  <si>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</si>
  <si>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</si>
  <si>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</si>
  <si>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</si>
  <si>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</si>
  <si>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</si>
  <si>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</si>
  <si>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</si>
  <si>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</si>
  <si>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</si>
  <si>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</si>
  <si>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</si>
  <si>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</si>
  <si>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</si>
  <si>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</si>
  <si>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</si>
  <si>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</si>
  <si>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</si>
  <si>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</si>
  <si>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</si>
  <si>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</si>
  <si>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</si>
  <si>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</si>
  <si>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</si>
  <si>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</si>
  <si>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</si>
  <si>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</si>
  <si>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</si>
  <si>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</si>
  <si>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</si>
  <si>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</si>
  <si>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</si>
  <si>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</si>
  <si>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</si>
  <si>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</si>
  <si>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</si>
  <si>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</si>
  <si>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</si>
  <si>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</si>
  <si>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</si>
  <si>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</si>
  <si>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</si>
  <si>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</si>
  <si>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</si>
  <si>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</si>
  <si>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</si>
  <si>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</si>
  <si>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</si>
  <si>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</si>
  <si>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</si>
  <si>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</si>
  <si>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</si>
  <si>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</si>
  <si>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</si>
  <si>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</si>
  <si>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</si>
  <si>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</si>
  <si>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</si>
  <si>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</si>
  <si>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</si>
  <si>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</si>
  <si>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</si>
  <si>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</si>
  <si>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</si>
  <si>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</si>
  <si>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</si>
  <si>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</si>
  <si>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</si>
  <si>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</si>
  <si>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</si>
  <si>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</si>
  <si>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</si>
  <si>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</si>
  <si>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</si>
  <si>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</si>
  <si>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</si>
  <si>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</si>
  <si>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</si>
  <si>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</si>
  <si>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</si>
  <si>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</si>
  <si>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</si>
  <si>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</si>
  <si>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</si>
  <si>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</si>
  <si>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</si>
  <si>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</si>
  <si>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</si>
  <si>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</si>
  <si>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</si>
  <si>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</si>
  <si>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</si>
  <si>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</si>
  <si>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</si>
  <si>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</si>
  <si>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</si>
  <si>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</si>
  <si>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</si>
  <si>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</si>
  <si>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</si>
  <si>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</si>
  <si>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</si>
  <si>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</si>
  <si>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</si>
  <si>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</si>
  <si>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</si>
  <si>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</si>
  <si>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</si>
  <si>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</si>
  <si>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</si>
  <si>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</si>
  <si>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</si>
  <si>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</si>
  <si>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</si>
  <si>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</si>
  <si>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</si>
  <si>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</si>
  <si>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</si>
  <si>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</si>
  <si>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</si>
  <si>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</si>
  <si>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</si>
  <si>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</si>
  <si>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</si>
  <si>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</si>
  <si>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</si>
  <si>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</si>
  <si>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</si>
  <si>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</si>
  <si>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</si>
  <si>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</si>
  <si>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</si>
  <si>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</si>
  <si>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</si>
  <si>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</si>
  <si>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</si>
  <si>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</si>
  <si>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</si>
  <si>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</si>
  <si>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</si>
  <si>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</si>
  <si>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</si>
  <si>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</si>
  <si>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</si>
  <si>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</si>
  <si>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</si>
  <si>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</si>
  <si>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</si>
  <si>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</si>
  <si>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</si>
  <si>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</si>
  <si>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</si>
  <si>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</si>
  <si>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</si>
  <si>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</si>
  <si>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</si>
  <si>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</si>
  <si>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</si>
  <si>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</si>
  <si>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</si>
  <si>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</si>
  <si>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</si>
  <si>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</si>
  <si>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</si>
  <si>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</si>
  <si>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</si>
  <si>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</si>
  <si>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</si>
  <si>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</si>
  <si>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</si>
  <si>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</si>
  <si>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</si>
  <si>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</si>
  <si>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</si>
  <si>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</si>
  <si>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</si>
  <si>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</si>
  <si>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</si>
  <si>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</si>
  <si>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</si>
  <si>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</si>
  <si>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</si>
  <si>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</si>
  <si>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</si>
  <si>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</si>
  <si>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</si>
  <si>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</si>
  <si>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</si>
  <si>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</si>
  <si>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</si>
  <si>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</si>
  <si>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</si>
  <si>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</si>
  <si>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</si>
  <si>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</si>
  <si>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</si>
  <si>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</si>
  <si>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</si>
  <si>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</si>
  <si>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</si>
  <si>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</si>
  <si>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</si>
  <si>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</si>
  <si>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</si>
  <si>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</si>
  <si>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</si>
  <si>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</si>
  <si>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</si>
  <si>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</si>
  <si>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</si>
  <si>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</si>
  <si>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</si>
  <si>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</si>
  <si>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</si>
  <si>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</si>
  <si>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</si>
  <si>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</si>
  <si>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</si>
  <si>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</si>
  <si>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</si>
  <si>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</si>
  <si>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</si>
  <si>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</si>
  <si>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</si>
  <si>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</si>
  <si>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</si>
  <si>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</si>
  <si>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</si>
  <si>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</si>
  <si>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</si>
  <si>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</si>
  <si>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</si>
  <si>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</si>
  <si>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</si>
  <si>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</si>
  <si>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</si>
  <si>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</si>
  <si>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</si>
  <si>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</si>
  <si>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</si>
  <si>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</si>
  <si>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</si>
  <si>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</si>
  <si>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</si>
  <si>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</si>
  <si>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</si>
  <si>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</si>
  <si>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</si>
  <si>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</si>
  <si>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</si>
  <si>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</si>
  <si>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</si>
  <si>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</si>
  <si>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</si>
  <si>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</si>
  <si>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</si>
  <si>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</si>
  <si>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</si>
  <si>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</si>
  <si>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</si>
  <si>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</si>
  <si>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</si>
  <si>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</si>
  <si>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</si>
  <si>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</si>
  <si>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</si>
  <si>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</si>
  <si>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</si>
  <si>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</si>
  <si>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</si>
  <si>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</si>
  <si>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</si>
  <si>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</si>
  <si>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</si>
  <si>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</si>
  <si>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</si>
  <si>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</si>
  <si>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</si>
  <si>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</si>
  <si>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</si>
  <si>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</si>
  <si>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</si>
  <si>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</si>
  <si>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</si>
  <si>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</si>
  <si>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</si>
  <si>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</si>
  <si>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</si>
  <si>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</si>
  <si>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</si>
  <si>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</si>
  <si>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</si>
  <si>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</si>
  <si>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</si>
  <si>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</si>
  <si>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</si>
  <si>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</si>
  <si>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</si>
  <si>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</si>
  <si>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</si>
  <si>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</si>
  <si>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</si>
  <si>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</si>
  <si>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</si>
  <si>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</si>
  <si>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</si>
  <si>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</si>
  <si>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</si>
  <si>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</si>
  <si>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</si>
  <si>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</si>
  <si>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</si>
  <si>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</si>
  <si>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</si>
  <si>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</si>
  <si>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</si>
  <si>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</si>
  <si>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</si>
  <si>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</si>
  <si>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</si>
  <si>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</si>
  <si>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</si>
  <si>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</si>
  <si>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</si>
  <si>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</si>
  <si>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</si>
  <si>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</si>
  <si>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</si>
  <si>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</si>
  <si>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</si>
  <si>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</si>
  <si>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</si>
  <si>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</si>
  <si>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</si>
  <si>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</si>
  <si>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</si>
  <si>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</si>
  <si>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</si>
  <si>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</si>
  <si>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</si>
  <si>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</si>
  <si>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</si>
  <si>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</si>
  <si>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</si>
  <si>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</si>
  <si>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</si>
  <si>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</si>
  <si>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</si>
  <si>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</si>
  <si>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</si>
  <si>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</si>
  <si>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</si>
  <si>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</si>
  <si>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</si>
  <si>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</si>
  <si>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</si>
  <si>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</si>
  <si>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</si>
  <si>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</si>
  <si>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</si>
  <si>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</si>
  <si>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</si>
  <si>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</si>
  <si>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</si>
  <si>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</si>
  <si>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</si>
  <si>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</si>
  <si>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</si>
  <si>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</si>
  <si>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</si>
  <si>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</si>
  <si>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</si>
  <si>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</si>
  <si>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</si>
  <si>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</si>
  <si>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</si>
  <si>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</si>
  <si>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</si>
  <si>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</si>
  <si>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</si>
  <si>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</si>
  <si>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</si>
  <si>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</si>
  <si>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</si>
  <si>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</si>
  <si>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</si>
  <si>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</si>
  <si>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</si>
  <si>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</si>
  <si>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</si>
  <si>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</si>
  <si>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</si>
  <si>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</si>
  <si>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</si>
  <si>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</si>
  <si>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</si>
  <si>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</si>
  <si>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</si>
  <si>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</si>
  <si>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</si>
  <si>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</si>
  <si>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</si>
  <si>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</si>
  <si>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</si>
  <si>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</si>
  <si>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</si>
  <si>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</si>
  <si>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</si>
  <si>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</si>
  <si>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</si>
  <si>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</si>
  <si>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</si>
  <si>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</si>
  <si>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</si>
  <si>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</si>
  <si>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</si>
  <si>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</si>
  <si>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</si>
  <si>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</si>
  <si>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</si>
  <si>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</si>
  <si>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</si>
  <si>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</si>
  <si>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</si>
  <si>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</si>
  <si>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</si>
  <si>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</si>
  <si>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</si>
  <si>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</si>
  <si>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</si>
  <si>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</si>
  <si>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</si>
  <si>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</si>
  <si>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</si>
  <si>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</si>
  <si>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</si>
  <si>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</si>
  <si>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</si>
  <si>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</si>
  <si>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</si>
  <si>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</si>
  <si>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</si>
  <si>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</si>
  <si>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</si>
  <si>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</si>
  <si>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</si>
  <si>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</si>
  <si>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</si>
  <si>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</si>
  <si>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</si>
  <si>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</si>
  <si>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</si>
  <si>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</si>
  <si>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</si>
  <si>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</si>
  <si>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</si>
  <si>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</si>
  <si>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</si>
  <si>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</si>
  <si>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</si>
  <si>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</si>
  <si>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</si>
  <si>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</si>
  <si>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</si>
  <si>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</si>
  <si>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</si>
  <si>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</si>
  <si>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</si>
  <si>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</si>
  <si>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</si>
  <si>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</si>
  <si>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</si>
  <si>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</si>
  <si>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</si>
  <si>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</si>
  <si>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</si>
  <si>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</si>
  <si>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</si>
  <si>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</si>
  <si>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</si>
  <si>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</si>
  <si>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</si>
  <si>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</si>
  <si>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</si>
  <si>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</si>
  <si>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</si>
  <si>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</si>
  <si>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</si>
  <si>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</si>
  <si>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</si>
  <si>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</si>
  <si>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</si>
  <si>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</si>
  <si>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</si>
  <si>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</si>
  <si>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</si>
  <si>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</si>
  <si>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</si>
  <si>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</si>
  <si>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</si>
  <si>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</si>
  <si>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</si>
  <si>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</si>
  <si>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</si>
  <si>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</si>
  <si>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</si>
  <si>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</si>
  <si>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</si>
  <si>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</si>
  <si>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</si>
  <si>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</si>
  <si>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</si>
  <si>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</si>
  <si>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</si>
  <si>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</si>
  <si>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</si>
  <si>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</si>
  <si>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</si>
  <si>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</si>
  <si>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</si>
  <si>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</si>
  <si>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</si>
  <si>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</si>
  <si>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</si>
  <si>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</si>
  <si>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</si>
  <si>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</si>
  <si>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</si>
  <si>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</si>
  <si>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</si>
  <si>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</si>
  <si>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</si>
  <si>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</si>
  <si>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</si>
  <si>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</si>
  <si>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</si>
  <si>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</si>
  <si>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</si>
  <si>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</si>
  <si>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</si>
  <si>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</si>
  <si>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</si>
  <si>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</si>
  <si>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</si>
  <si>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</si>
  <si>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</si>
  <si>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</si>
  <si>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</si>
  <si>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</si>
  <si>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</si>
  <si>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</si>
  <si>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</si>
  <si>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</si>
  <si>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</si>
  <si>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</si>
  <si>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</si>
  <si>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</si>
  <si>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</si>
  <si>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</si>
  <si>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</si>
  <si>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</si>
  <si>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</si>
  <si>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</si>
  <si>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</si>
  <si>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</si>
  <si>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</si>
  <si>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</si>
  <si>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</si>
  <si>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</si>
  <si>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</si>
  <si>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</si>
  <si>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</si>
  <si>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</si>
  <si>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</si>
  <si>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</si>
  <si>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</si>
  <si>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</si>
  <si>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</si>
  <si>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</si>
  <si>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</si>
  <si>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</si>
  <si>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</si>
  <si>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</si>
  <si>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</si>
  <si>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</si>
  <si>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</si>
  <si>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</si>
  <si>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</si>
  <si>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</si>
  <si>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</si>
  <si>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</si>
  <si>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</si>
  <si>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</si>
  <si>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</si>
  <si>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</si>
  <si>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</si>
  <si>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</si>
  <si>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</si>
  <si>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</si>
  <si>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</si>
  <si>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</si>
  <si>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</si>
  <si>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</si>
  <si>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</si>
  <si>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</si>
  <si>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</si>
  <si>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</si>
  <si>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</si>
  <si>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</si>
  <si>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</si>
  <si>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</si>
  <si>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</si>
  <si>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</si>
  <si>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</si>
  <si>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</si>
  <si>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</si>
  <si>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</si>
  <si>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</si>
  <si>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</si>
  <si>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</si>
  <si>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</si>
  <si>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</si>
  <si>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</si>
  <si>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</si>
  <si>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</si>
  <si>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</si>
  <si>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</si>
  <si>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</si>
  <si>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</si>
  <si>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</si>
  <si>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</si>
  <si>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</si>
  <si>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</si>
  <si>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</si>
  <si>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</si>
  <si>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</si>
  <si>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</si>
  <si>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</si>
  <si>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</si>
  <si>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</si>
  <si>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</si>
  <si>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</si>
  <si>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</si>
  <si>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</si>
  <si>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</si>
  <si>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</si>
  <si>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</si>
  <si>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</si>
  <si>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</si>
  <si>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</si>
  <si>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</si>
  <si>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</si>
  <si>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</si>
  <si>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</si>
  <si>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</si>
  <si>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</si>
  <si>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</si>
  <si>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</si>
  <si>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</si>
  <si>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</si>
  <si>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</si>
  <si>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</si>
  <si>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</si>
  <si>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</si>
  <si>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</si>
  <si>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</si>
  <si>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</si>
  <si>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</si>
  <si>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</si>
  <si>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</si>
  <si>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</si>
  <si>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</si>
  <si>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</si>
  <si>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</si>
  <si>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</si>
  <si>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</si>
  <si>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</si>
  <si>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</si>
  <si>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</si>
  <si>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</si>
  <si>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</si>
  <si>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</si>
  <si>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</si>
  <si>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</si>
  <si>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</si>
  <si>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</si>
  <si>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</si>
  <si>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</si>
  <si>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</si>
  <si>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</si>
  <si>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</si>
  <si>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</si>
  <si>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</si>
  <si>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</si>
  <si>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</si>
  <si>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</si>
  <si>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</si>
  <si>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</si>
  <si>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</si>
  <si>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</si>
  <si>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</si>
  <si>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</si>
  <si>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</si>
  <si>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</si>
  <si>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</si>
  <si>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</si>
  <si>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</si>
  <si>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</si>
  <si>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</si>
  <si>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</si>
  <si>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</si>
  <si>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</si>
  <si>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</si>
  <si>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</si>
  <si>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</si>
  <si>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</si>
  <si>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</si>
  <si>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</si>
  <si>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</si>
  <si>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</si>
  <si>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</si>
  <si>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</si>
  <si>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</si>
  <si>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</si>
  <si>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</si>
  <si>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</si>
  <si>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</si>
  <si>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</si>
  <si>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</si>
  <si>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</si>
  <si>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</si>
  <si>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</si>
  <si>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</si>
  <si>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</si>
  <si>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</si>
  <si>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</si>
  <si>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</si>
  <si>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</si>
  <si>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</si>
  <si>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</si>
  <si>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</si>
  <si>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</si>
  <si>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</si>
  <si>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</si>
  <si>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</si>
  <si>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</si>
  <si>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</si>
  <si>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</si>
  <si>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</si>
  <si>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</si>
  <si>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</si>
  <si>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</si>
  <si>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</si>
  <si>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</si>
  <si>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</si>
  <si>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</si>
  <si>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</si>
  <si>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</si>
  <si>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</si>
  <si>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</si>
  <si>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</si>
  <si>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</si>
  <si>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</si>
  <si>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</si>
  <si>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</si>
  <si>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</si>
  <si>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</si>
  <si>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</si>
  <si>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</si>
  <si>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</si>
  <si>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</si>
  <si>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</si>
  <si>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</si>
  <si>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</si>
  <si>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</si>
  <si>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</si>
  <si>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</si>
  <si>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</si>
  <si>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</si>
  <si>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</si>
  <si>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</si>
  <si>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</si>
  <si>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</si>
  <si>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</si>
  <si>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</si>
  <si>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</si>
  <si>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</si>
  <si>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</si>
  <si>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</si>
  <si>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</si>
  <si>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</si>
  <si>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</si>
  <si>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</si>
  <si>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</si>
  <si>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</si>
  <si>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</si>
  <si>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</si>
  <si>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</si>
  <si>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</si>
  <si>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</si>
  <si>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</si>
  <si>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</si>
  <si>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</si>
  <si>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</si>
  <si>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</si>
  <si>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</si>
  <si>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</si>
  <si>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</si>
  <si>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</si>
  <si>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</si>
  <si>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</si>
  <si>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</si>
  <si>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</si>
  <si>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</si>
  <si>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</si>
  <si>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</si>
  <si>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</si>
  <si>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</si>
  <si>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</si>
  <si>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</si>
  <si>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</si>
  <si>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</si>
  <si>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</si>
  <si>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</si>
  <si>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</si>
  <si>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</si>
  <si>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</si>
  <si>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</si>
  <si>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</si>
  <si>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</si>
  <si>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</si>
  <si>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</si>
  <si>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</si>
  <si>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</si>
  <si>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</si>
  <si>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</si>
  <si>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</si>
  <si>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</si>
  <si>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</si>
  <si>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</si>
  <si>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</si>
  <si>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</si>
  <si>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</si>
  <si>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</si>
  <si>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</si>
  <si>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</si>
  <si>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</si>
  <si>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</si>
  <si>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</si>
  <si>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</si>
  <si>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</si>
  <si>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</si>
  <si>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</si>
  <si>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</si>
  <si>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</si>
  <si>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</si>
  <si>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</si>
  <si>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</si>
  <si>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</si>
  <si>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</si>
  <si>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</si>
  <si>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</si>
  <si>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</si>
  <si>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</si>
  <si>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</si>
  <si>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</si>
  <si>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</si>
  <si>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</si>
  <si>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</si>
  <si>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</si>
  <si>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</si>
  <si>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</si>
  <si>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</si>
  <si>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</si>
  <si>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</si>
  <si>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</si>
  <si>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</si>
  <si>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</si>
  <si>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</si>
  <si>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</si>
  <si>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</si>
  <si>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</si>
  <si>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</si>
  <si>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</si>
  <si>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</si>
  <si>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</si>
  <si>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</si>
  <si>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</si>
  <si>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</si>
  <si>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</si>
  <si>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</si>
  <si>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</si>
  <si>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</si>
  <si>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</si>
  <si>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</si>
  <si>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</si>
  <si>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</si>
  <si>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</si>
  <si>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</si>
  <si>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</si>
  <si>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</si>
  <si>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</si>
  <si>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</si>
  <si>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</si>
  <si>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</si>
  <si>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</si>
  <si>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</si>
  <si>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</si>
  <si>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</si>
  <si>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</si>
  <si>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</si>
  <si>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</si>
  <si>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</si>
  <si>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</si>
  <si>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</si>
  <si>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</si>
  <si>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</si>
  <si>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</si>
  <si>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</si>
  <si>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</si>
  <si>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</si>
  <si>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</si>
  <si>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</si>
  <si>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</si>
  <si>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</si>
  <si>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</si>
  <si>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</si>
  <si>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</si>
  <si>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</si>
  <si>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</si>
  <si>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</si>
  <si>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</si>
  <si>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</si>
  <si>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</si>
  <si>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</si>
  <si>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</si>
  <si>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</si>
  <si>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</si>
  <si>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</si>
  <si>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</si>
  <si>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</si>
  <si>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</si>
  <si>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</si>
  <si>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</si>
  <si>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</si>
  <si>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</si>
  <si>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</si>
  <si>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</si>
  <si>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</si>
  <si>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</si>
  <si>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</si>
  <si>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</si>
  <si>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</si>
  <si>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</si>
  <si>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</si>
  <si>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</si>
  <si>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</si>
  <si>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</si>
  <si>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</si>
  <si>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</si>
  <si>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</si>
  <si>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</si>
  <si>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</si>
  <si>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</si>
  <si>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</si>
  <si>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</si>
  <si>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</si>
  <si>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</si>
  <si>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</si>
  <si>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</si>
  <si>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</si>
  <si>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</si>
  <si>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</si>
  <si>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</si>
  <si>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</si>
  <si>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</si>
  <si>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</si>
  <si>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</si>
  <si>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</si>
  <si>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</si>
  <si>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</si>
  <si>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</si>
  <si>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</si>
  <si>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</si>
  <si>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</si>
  <si>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</si>
  <si>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</si>
  <si>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</si>
  <si>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</si>
  <si>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</si>
  <si>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</si>
  <si>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</si>
  <si>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</si>
  <si>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</si>
  <si>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</si>
  <si>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</si>
  <si>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</si>
  <si>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</si>
  <si>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</si>
  <si>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</si>
  <si>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</si>
  <si>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</si>
  <si>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</si>
  <si>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</si>
  <si>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</si>
  <si>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</si>
  <si>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</si>
  <si>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</si>
  <si>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</si>
  <si>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</si>
  <si>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</si>
  <si>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</si>
  <si>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</si>
  <si>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</si>
  <si>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</si>
  <si>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</si>
  <si>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</si>
  <si>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</si>
  <si>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</si>
  <si>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</si>
  <si>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</si>
  <si>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</si>
  <si>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</si>
  <si>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</si>
  <si>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</si>
  <si>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</si>
  <si>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</si>
  <si>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</si>
  <si>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</si>
  <si>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</si>
  <si>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</si>
  <si>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</si>
  <si>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</si>
  <si>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</si>
  <si>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</si>
  <si>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</si>
  <si>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</si>
  <si>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</si>
  <si>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</si>
  <si>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</si>
  <si>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</si>
  <si>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</si>
  <si>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</si>
  <si>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</si>
  <si>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</si>
  <si>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</si>
  <si>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</si>
  <si>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</si>
  <si>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</si>
  <si>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</si>
  <si>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</si>
  <si>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</si>
  <si>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</si>
  <si>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</si>
  <si>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</si>
  <si>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</si>
  <si>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</si>
  <si>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</si>
  <si>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</si>
  <si>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</si>
  <si>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</si>
  <si>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</si>
  <si>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</si>
  <si>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</si>
  <si>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</si>
  <si>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</si>
  <si>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</si>
  <si>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</si>
  <si>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</si>
  <si>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</si>
  <si>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</si>
  <si>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</si>
  <si>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</si>
  <si>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</si>
  <si>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</si>
  <si>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</si>
  <si>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</si>
  <si>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</si>
  <si>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</si>
  <si>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</si>
  <si>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</si>
  <si>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</si>
  <si>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</si>
  <si>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</si>
  <si>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</si>
  <si>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</si>
  <si>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</si>
  <si>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</si>
  <si>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</si>
  <si>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</si>
  <si>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</si>
  <si>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</si>
  <si>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</si>
  <si>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</si>
  <si>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</si>
  <si>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</si>
  <si>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</si>
  <si>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</si>
  <si>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</si>
  <si>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</si>
  <si>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</si>
  <si>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</si>
  <si>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</si>
  <si>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</si>
  <si>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</si>
  <si>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</si>
  <si>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</si>
  <si>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</si>
  <si>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</si>
  <si>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</si>
  <si>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</si>
  <si>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</si>
  <si>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</si>
  <si>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</si>
  <si>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</si>
  <si>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</si>
  <si>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</si>
  <si>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</si>
  <si>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</si>
  <si>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</si>
  <si>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</si>
  <si>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</si>
  <si>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</si>
  <si>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</si>
  <si>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</si>
  <si>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</si>
  <si>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</si>
  <si>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</si>
  <si>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</si>
  <si>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</si>
  <si>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</si>
  <si>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</si>
  <si>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</si>
  <si>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</si>
  <si>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</si>
  <si>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</si>
  <si>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</si>
  <si>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</si>
  <si>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</si>
  <si>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</si>
  <si>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</si>
  <si>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</si>
  <si>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</si>
  <si>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</si>
  <si>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</si>
  <si>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</si>
  <si>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</si>
  <si>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</si>
  <si>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</si>
  <si>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</si>
  <si>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</si>
  <si>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</si>
  <si>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</si>
  <si>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</si>
  <si>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</si>
  <si>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</si>
  <si>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</si>
  <si>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</si>
  <si>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</si>
  <si>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</si>
  <si>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</si>
  <si>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</si>
  <si>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</si>
  <si>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</si>
  <si>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</si>
  <si>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</si>
  <si>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</si>
  <si>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</si>
  <si>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</si>
  <si>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</si>
  <si>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</si>
  <si>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</si>
  <si>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</si>
  <si>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</si>
  <si>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</si>
  <si>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</si>
  <si>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</si>
  <si>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</si>
  <si>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</si>
  <si>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</si>
  <si>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</si>
  <si>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</si>
  <si>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</si>
  <si>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</si>
  <si>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</si>
  <si>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</si>
  <si>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</si>
  <si>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</si>
  <si>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</si>
  <si>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</si>
  <si>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</si>
  <si>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</si>
  <si>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</si>
  <si>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</si>
  <si>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</si>
  <si>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</si>
  <si>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</si>
  <si>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</si>
  <si>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</si>
  <si>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</si>
  <si>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</si>
  <si>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</si>
  <si>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</si>
  <si>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</si>
  <si>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</si>
  <si>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</si>
  <si>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</si>
  <si>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</si>
  <si>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</si>
  <si>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</si>
  <si>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</si>
  <si>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</si>
  <si>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</si>
  <si>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</si>
  <si>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</si>
  <si>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</si>
  <si>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</si>
  <si>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</si>
  <si>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</si>
  <si>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</si>
  <si>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</si>
  <si>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</si>
  <si>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</si>
  <si>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</si>
  <si>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</si>
  <si>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</si>
  <si>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</si>
  <si>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</si>
  <si>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</si>
  <si>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</si>
  <si>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</si>
  <si>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</si>
  <si>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</si>
  <si>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</si>
  <si>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</si>
  <si>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</si>
  <si>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</si>
  <si>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</si>
  <si>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</si>
  <si>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</si>
  <si>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</si>
  <si>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</si>
  <si>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</si>
  <si>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</si>
  <si>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</si>
  <si>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</si>
  <si>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</si>
  <si>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</si>
  <si>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</si>
  <si>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</si>
  <si>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</si>
  <si>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</si>
  <si>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</si>
  <si>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</si>
  <si>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</si>
  <si>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</si>
  <si>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</si>
  <si>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</si>
  <si>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</si>
  <si>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</si>
  <si>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</si>
  <si>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</si>
  <si>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</si>
  <si>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</si>
  <si>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</si>
  <si>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</si>
  <si>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</si>
  <si>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</si>
  <si>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</si>
  <si>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</si>
  <si>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</si>
  <si>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</si>
  <si>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</si>
  <si>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</si>
  <si>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</si>
  <si>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</si>
  <si>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</si>
  <si>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</si>
  <si>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</si>
  <si>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</si>
  <si>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</si>
  <si>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</si>
  <si>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</si>
  <si>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</si>
  <si>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</si>
  <si>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</si>
  <si>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</si>
  <si>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</si>
  <si>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</si>
  <si>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</si>
  <si>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</si>
  <si>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</si>
  <si>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</si>
  <si>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</si>
  <si>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</si>
  <si>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</si>
  <si>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</si>
  <si>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</si>
  <si>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</si>
  <si>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</si>
  <si>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</si>
  <si>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</si>
  <si>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</si>
  <si>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</si>
  <si>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</si>
  <si>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</si>
  <si>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</si>
  <si>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</si>
  <si>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</si>
  <si>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</si>
  <si>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</si>
  <si>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</si>
  <si>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</si>
  <si>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</si>
  <si>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</si>
  <si>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</si>
  <si>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</si>
  <si>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</si>
  <si>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</si>
  <si>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</si>
  <si>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</si>
  <si>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</si>
  <si>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</si>
  <si>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</si>
  <si>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</si>
  <si>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</si>
  <si>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</si>
  <si>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</si>
  <si>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</si>
  <si>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</si>
  <si>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</si>
  <si>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</si>
  <si>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</si>
  <si>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</si>
  <si>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</si>
  <si>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</si>
  <si>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</si>
  <si>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</si>
  <si>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</si>
  <si>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</si>
  <si>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</si>
  <si>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</si>
  <si>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</si>
  <si>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</si>
  <si>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</si>
  <si>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</si>
  <si>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</si>
  <si>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</si>
  <si>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</si>
  <si>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</si>
  <si>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</si>
  <si>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</si>
  <si>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</si>
  <si>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</si>
  <si>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</si>
  <si>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</si>
  <si>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</si>
  <si>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</si>
  <si>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</si>
  <si>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</si>
  <si>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</si>
  <si>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</si>
  <si>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</si>
  <si>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</si>
  <si>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</si>
  <si>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</si>
  <si>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</si>
  <si>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</si>
  <si>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</si>
  <si>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</si>
  <si>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</si>
  <si>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</si>
  <si>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</si>
  <si>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</si>
  <si>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</si>
  <si>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</si>
  <si>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</si>
  <si>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</si>
  <si>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</si>
  <si>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</si>
  <si>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</si>
  <si>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</si>
  <si>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</si>
  <si>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</si>
  <si>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</si>
  <si>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</si>
  <si>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</si>
  <si>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</si>
  <si>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</si>
  <si>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</si>
  <si>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</si>
  <si>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</si>
  <si>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</si>
  <si>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</si>
  <si>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</si>
  <si>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</si>
  <si>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</si>
  <si>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</si>
  <si>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</si>
  <si>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</si>
  <si>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</si>
  <si>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</si>
  <si>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</si>
  <si>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</si>
  <si>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</si>
  <si>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</si>
  <si>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</si>
  <si>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</si>
  <si>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</si>
  <si>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</si>
  <si>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</si>
  <si>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</si>
  <si>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</si>
  <si>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</si>
  <si>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</si>
  <si>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</si>
  <si>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</si>
  <si>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</si>
  <si>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</si>
  <si>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</si>
  <si>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</si>
  <si>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</si>
  <si>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</si>
  <si>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</si>
  <si>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</si>
  <si>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</si>
  <si>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</si>
  <si>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</si>
  <si>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</si>
  <si>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</si>
  <si>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</si>
  <si>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</si>
  <si>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</si>
  <si>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</si>
  <si>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</si>
  <si>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</si>
  <si>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</si>
  <si>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</si>
  <si>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</si>
  <si>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</si>
  <si>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</si>
  <si>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</si>
  <si>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</si>
  <si>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</si>
  <si>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</si>
  <si>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</si>
  <si>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</si>
  <si>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</si>
  <si>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</si>
  <si>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</si>
  <si>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</si>
  <si>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</si>
  <si>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</si>
  <si>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</si>
  <si>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</si>
  <si>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</si>
  <si>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</si>
  <si>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</si>
  <si>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</si>
  <si>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</si>
  <si>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</si>
  <si>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</si>
  <si>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</si>
  <si>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</si>
  <si>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</si>
  <si>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</si>
  <si>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</si>
  <si>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</si>
  <si>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</si>
  <si>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</si>
  <si>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</si>
  <si>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</si>
  <si>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</si>
  <si>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</si>
  <si>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</si>
  <si>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</si>
  <si>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</si>
  <si>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</si>
  <si>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</si>
  <si>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</si>
  <si>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</si>
  <si>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</si>
  <si>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</si>
  <si>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</si>
  <si>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</si>
  <si>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</si>
  <si>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</si>
  <si>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</si>
  <si>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</si>
  <si>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</si>
  <si>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</si>
  <si>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</si>
  <si>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</si>
  <si>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</si>
  <si>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</si>
  <si>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</si>
  <si>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</si>
  <si>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</si>
  <si>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</si>
  <si>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</si>
  <si>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</si>
  <si>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</si>
  <si>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</si>
  <si>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</si>
  <si>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</si>
  <si>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</si>
  <si>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</si>
  <si>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</si>
  <si>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</si>
  <si>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</si>
  <si>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</si>
  <si>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</si>
  <si>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</si>
  <si>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</si>
  <si>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</si>
  <si>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</si>
  <si>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</si>
  <si>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</si>
  <si>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</si>
  <si>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</si>
  <si>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</si>
  <si>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</si>
  <si>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</si>
  <si>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</si>
  <si>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</si>
  <si>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</si>
  <si>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</si>
  <si>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</si>
  <si>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</si>
  <si>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</si>
  <si>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</si>
  <si>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</si>
  <si>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</si>
  <si>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</si>
  <si>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</si>
  <si>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</si>
  <si>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</si>
  <si>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</si>
  <si>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</si>
  <si>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</si>
  <si>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</si>
  <si>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</si>
  <si>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</si>
  <si>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</si>
  <si>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</si>
  <si>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</si>
  <si>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</si>
  <si>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</si>
  <si>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</si>
  <si>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</si>
  <si>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</si>
  <si>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</si>
  <si>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</si>
  <si>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</si>
  <si>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</si>
  <si>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</si>
  <si>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</si>
  <si>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</si>
  <si>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</si>
  <si>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</si>
  <si>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</si>
  <si>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</si>
  <si>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</si>
  <si>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</si>
  <si>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</si>
  <si>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</si>
  <si>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</si>
  <si>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</si>
  <si>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</si>
  <si>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</si>
  <si>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</si>
  <si>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</si>
  <si>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</si>
  <si>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</si>
  <si>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</si>
  <si>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</si>
  <si>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</si>
  <si>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</si>
  <si>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</si>
  <si>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</si>
  <si>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</si>
  <si>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</si>
  <si>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</si>
  <si>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</si>
  <si>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</si>
  <si>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</si>
  <si>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</si>
  <si>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</si>
  <si>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</si>
  <si>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</si>
  <si>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</si>
  <si>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</si>
  <si>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</si>
  <si>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</si>
  <si>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</si>
  <si>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</si>
  <si>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</si>
  <si>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</si>
  <si>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</si>
  <si>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</si>
  <si>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</si>
  <si>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</si>
  <si>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</si>
  <si>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</si>
  <si>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</si>
  <si>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</si>
  <si>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</si>
  <si>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</si>
  <si>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</si>
  <si>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</si>
  <si>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</si>
  <si>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</si>
  <si>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</si>
  <si>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</si>
  <si>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</si>
  <si>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</si>
  <si>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</si>
  <si>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</si>
  <si>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</si>
  <si>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</si>
  <si>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</si>
  <si>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</si>
  <si>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</si>
  <si>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</si>
  <si>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</si>
  <si>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</si>
  <si>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</si>
  <si>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</si>
  <si>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</si>
  <si>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</si>
  <si>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</si>
  <si>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</si>
  <si>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</si>
  <si>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</si>
  <si>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</si>
  <si>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</si>
  <si>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</si>
  <si>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</si>
  <si>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</si>
  <si>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</si>
  <si>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</si>
  <si>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</si>
  <si>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</si>
  <si>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</si>
  <si>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</si>
  <si>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</si>
  <si>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</si>
  <si>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</si>
  <si>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</si>
  <si>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</si>
  <si>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</si>
  <si>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</si>
  <si>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</si>
  <si>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</si>
  <si>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</si>
  <si>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</si>
  <si>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</si>
  <si>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</si>
  <si>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</si>
  <si>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</si>
  <si>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</si>
  <si>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</si>
  <si>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</si>
  <si>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</si>
  <si>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</si>
  <si>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</si>
  <si>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</si>
  <si>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</si>
  <si>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</si>
  <si>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</si>
  <si>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</si>
  <si>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</si>
  <si>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</si>
  <si>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</si>
  <si>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</si>
  <si>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</si>
  <si>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</si>
  <si>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</si>
  <si>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</si>
  <si>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</si>
  <si>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</si>
  <si>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</si>
  <si>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</si>
  <si>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</si>
  <si>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</si>
  <si>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</si>
  <si>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</si>
  <si>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</si>
  <si>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</si>
  <si>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</si>
  <si>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</si>
  <si>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</si>
  <si>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</si>
  <si>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</si>
  <si>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</si>
  <si>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</si>
  <si>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</si>
  <si>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</si>
  <si>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</si>
  <si>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</si>
  <si>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</si>
  <si>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</si>
  <si>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</si>
  <si>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</si>
  <si>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</si>
  <si>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</si>
  <si>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</si>
  <si>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</si>
  <si>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</si>
  <si>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</si>
  <si>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</si>
  <si>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</si>
  <si>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</si>
  <si>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</si>
  <si>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</si>
  <si>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</si>
  <si>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</si>
  <si>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</si>
  <si>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</si>
  <si>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</si>
  <si>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</si>
  <si>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</si>
  <si>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</si>
  <si>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</si>
  <si>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</si>
  <si>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</si>
  <si>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</si>
  <si>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</si>
  <si>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</si>
  <si>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</si>
  <si>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</si>
  <si>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</si>
  <si>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</si>
  <si>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</si>
  <si>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</si>
  <si>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</si>
  <si>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</si>
  <si>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</si>
  <si>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</si>
  <si>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</si>
  <si>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</si>
  <si>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</si>
  <si>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</si>
  <si>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</si>
  <si>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</si>
  <si>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</si>
  <si>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</si>
  <si>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</si>
  <si>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</si>
  <si>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</si>
  <si>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</si>
  <si>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</si>
  <si>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</si>
  <si>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</si>
  <si>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</si>
  <si>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</si>
  <si>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</si>
  <si>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</si>
  <si>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</si>
  <si>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</si>
  <si>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</si>
  <si>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</si>
  <si>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</si>
  <si>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</si>
  <si>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</si>
  <si>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</si>
  <si>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</si>
  <si>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</si>
  <si>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</si>
  <si>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</si>
  <si>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</si>
  <si>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</si>
  <si>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</si>
  <si>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</si>
  <si>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</si>
  <si>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</si>
  <si>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</si>
  <si>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</si>
  <si>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</si>
  <si>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</si>
  <si>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</si>
  <si>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</si>
  <si>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</si>
  <si>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</si>
  <si>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</si>
  <si>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</si>
  <si>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</si>
  <si>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</si>
  <si>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</si>
  <si>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</si>
  <si>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</si>
  <si>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</si>
  <si>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</si>
  <si>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</si>
  <si>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</si>
  <si>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</si>
  <si>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</si>
  <si>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</si>
  <si>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</si>
  <si>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</si>
  <si>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</si>
  <si>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</si>
  <si>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</si>
  <si>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</si>
  <si>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</si>
  <si>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</si>
  <si>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</si>
  <si>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</si>
  <si>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</si>
  <si>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</si>
  <si>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</si>
  <si>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</si>
  <si>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</si>
  <si>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</si>
  <si>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</si>
  <si>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</si>
  <si>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</si>
  <si>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</si>
  <si>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</si>
  <si>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</si>
  <si>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</si>
  <si>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</si>
  <si>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</si>
  <si>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</si>
  <si>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</si>
  <si>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</si>
  <si>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</si>
  <si>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</si>
  <si>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</si>
  <si>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</si>
  <si>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</si>
  <si>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</si>
  <si>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</si>
  <si>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</si>
  <si>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</si>
  <si>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</si>
  <si>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</si>
  <si>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</si>
  <si>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</si>
  <si>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</si>
  <si>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</si>
  <si>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</si>
  <si>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</si>
  <si>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</si>
  <si>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</si>
  <si>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</si>
  <si>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</si>
  <si>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</si>
  <si>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</si>
  <si>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</si>
  <si>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</si>
  <si>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</si>
  <si>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</si>
  <si>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</si>
  <si>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</si>
  <si>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</si>
  <si>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</si>
  <si>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</si>
  <si>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</si>
  <si>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</si>
  <si>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</si>
  <si>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</si>
  <si>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</si>
  <si>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</si>
  <si>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</si>
  <si>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</si>
  <si>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</si>
  <si>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</si>
  <si>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</si>
  <si>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</si>
  <si>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</si>
  <si>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</si>
  <si>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</si>
  <si>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</si>
  <si>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</si>
  <si>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</si>
  <si>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</si>
  <si>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</si>
  <si>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</si>
  <si>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</si>
  <si>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</si>
  <si>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</si>
  <si>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</si>
  <si>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</si>
  <si>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</si>
  <si>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</si>
  <si>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</si>
  <si>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</si>
  <si>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</si>
  <si>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</si>
  <si>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</si>
  <si>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</si>
  <si>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</si>
  <si>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</si>
  <si>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</si>
  <si>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</si>
  <si>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</si>
  <si>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</si>
  <si>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</si>
  <si>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</si>
  <si>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</si>
  <si>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</si>
  <si>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</si>
  <si>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</si>
  <si>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</si>
  <si>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</si>
  <si>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</si>
  <si>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</si>
  <si>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</si>
  <si>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</si>
  <si>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</si>
  <si>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</si>
  <si>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</si>
  <si>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</si>
  <si>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</si>
  <si>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</si>
  <si>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</si>
  <si>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</si>
  <si>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</si>
  <si>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</si>
  <si>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</si>
  <si>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</si>
  <si>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</si>
  <si>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</si>
  <si>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</si>
  <si>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</si>
  <si>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</si>
  <si>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</si>
  <si>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</si>
  <si>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</si>
  <si>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</si>
  <si>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</si>
  <si>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</si>
  <si>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</si>
  <si>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</si>
  <si>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</si>
  <si>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</si>
  <si>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</si>
  <si>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</si>
  <si>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</si>
  <si>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</si>
  <si>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</si>
  <si>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</si>
  <si>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</si>
  <si>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</si>
  <si>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</si>
  <si>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</si>
  <si>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</si>
  <si>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</si>
  <si>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</si>
  <si>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</si>
  <si>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</si>
  <si>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</si>
  <si>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</si>
  <si>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</si>
  <si>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</si>
  <si>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</si>
  <si>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</si>
  <si>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</si>
  <si>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</si>
  <si>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</si>
  <si>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</si>
  <si>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</si>
  <si>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</si>
  <si>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</si>
  <si>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</si>
  <si>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</si>
  <si>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</si>
  <si>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</si>
  <si>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</si>
  <si>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</si>
  <si>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</si>
  <si>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</si>
  <si>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</si>
  <si>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</si>
  <si>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</si>
  <si>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</si>
  <si>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</si>
  <si>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</si>
  <si>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</si>
  <si>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</si>
  <si>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</si>
  <si>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</si>
  <si>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</si>
  <si>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</si>
  <si>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</si>
  <si>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</si>
  <si>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</si>
  <si>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</si>
  <si>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</si>
  <si>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</si>
  <si>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</si>
  <si>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</si>
  <si>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</si>
  <si>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</si>
  <si>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</si>
  <si>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</si>
  <si>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</si>
  <si>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</si>
  <si>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</si>
  <si>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</si>
  <si>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</si>
  <si>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</si>
  <si>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</si>
  <si>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</si>
  <si>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</si>
  <si>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</si>
  <si>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</si>
  <si>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</si>
  <si>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</si>
  <si>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</si>
  <si>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</si>
  <si>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</si>
  <si>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</si>
  <si>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</si>
  <si>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</si>
  <si>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</si>
  <si>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</si>
  <si>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</si>
  <si>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</si>
  <si>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</si>
  <si>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</si>
  <si>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</si>
  <si>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</si>
  <si>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</si>
  <si>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</si>
  <si>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</si>
  <si>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</si>
  <si>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</si>
  <si>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</si>
  <si>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</si>
  <si>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</si>
  <si>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</si>
  <si>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</si>
  <si>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</si>
  <si>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</si>
  <si>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</si>
  <si>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</si>
  <si>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</si>
  <si>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</si>
  <si>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</si>
  <si>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</si>
  <si>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</si>
  <si>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</si>
  <si>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</si>
  <si>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</si>
  <si>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</si>
  <si>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</si>
  <si>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</si>
  <si>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</si>
  <si>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</si>
  <si>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</si>
  <si>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</si>
  <si>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</si>
  <si>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</si>
  <si>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</si>
  <si>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</si>
  <si>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</si>
  <si>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</si>
  <si>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</si>
  <si>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</si>
  <si>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</si>
  <si>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</si>
  <si>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</si>
  <si>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</si>
  <si>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</si>
  <si>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</si>
  <si>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</si>
  <si>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</si>
  <si>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</si>
  <si>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</si>
  <si>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</si>
  <si>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</si>
  <si>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</si>
  <si>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</si>
  <si>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</si>
  <si>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</si>
  <si>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</si>
  <si>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</si>
  <si>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</si>
  <si>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</si>
  <si>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</si>
  <si>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</si>
  <si>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</si>
  <si>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</si>
  <si>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</si>
  <si>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</si>
  <si>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</si>
  <si>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</si>
  <si>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</si>
  <si>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</si>
  <si>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</si>
  <si>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</si>
  <si>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</si>
  <si>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</si>
  <si>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</si>
  <si>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</si>
  <si>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</si>
  <si>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</si>
  <si>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</si>
  <si>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</si>
  <si>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</si>
  <si>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</si>
  <si>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</si>
  <si>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</si>
  <si>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</si>
  <si>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</si>
  <si>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</si>
  <si>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</si>
  <si>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</si>
  <si>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</si>
  <si>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</si>
  <si>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</si>
  <si>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</si>
  <si>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</si>
  <si>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</si>
  <si>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</si>
  <si>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</si>
  <si>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</si>
  <si>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</si>
  <si>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</si>
  <si>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</si>
  <si>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</si>
  <si>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</si>
  <si>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</si>
  <si>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</si>
  <si>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</si>
  <si>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</si>
  <si>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</si>
  <si>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</si>
  <si>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</si>
  <si>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</si>
  <si>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</si>
  <si>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</si>
  <si>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</si>
  <si>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</si>
  <si>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</si>
  <si>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</si>
  <si>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</si>
  <si>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</si>
  <si>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</si>
  <si>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</si>
  <si>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</si>
  <si>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</si>
  <si>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</si>
  <si>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</si>
  <si>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</si>
  <si>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</si>
  <si>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</si>
  <si>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</si>
  <si>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</si>
  <si>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</si>
  <si>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</si>
  <si>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</si>
  <si>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</si>
  <si>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</si>
  <si>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</si>
  <si>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</si>
  <si>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</si>
  <si>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</si>
  <si>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</si>
  <si>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</si>
  <si>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</si>
  <si>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</si>
  <si>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</si>
  <si>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</si>
  <si>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</si>
  <si>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</si>
  <si>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</si>
  <si>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</si>
  <si>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</si>
  <si>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</si>
  <si>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</si>
  <si>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</si>
  <si>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</si>
  <si>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</si>
  <si>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</si>
  <si>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</si>
  <si>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</si>
  <si>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</si>
  <si>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</si>
  <si>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</si>
  <si>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</si>
  <si>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</si>
  <si>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</si>
  <si>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</si>
  <si>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</si>
  <si>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</si>
  <si>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</si>
  <si>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</si>
  <si>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</si>
  <si>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</si>
  <si>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</si>
  <si>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</si>
  <si>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</si>
  <si>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</si>
  <si>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</si>
  <si>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</si>
  <si>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</si>
  <si>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</si>
  <si>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</si>
  <si>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</si>
  <si>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</si>
  <si>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</si>
  <si>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</si>
  <si>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</si>
  <si>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</si>
  <si>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</si>
  <si>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</si>
  <si>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</si>
  <si>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</si>
  <si>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</si>
  <si>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</si>
  <si>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</si>
  <si>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</si>
  <si>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</si>
  <si>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</si>
  <si>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</si>
  <si>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</si>
  <si>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</si>
  <si>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</si>
  <si>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</si>
  <si>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</si>
  <si>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</si>
  <si>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</si>
  <si>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</si>
  <si>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</si>
  <si>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</si>
  <si>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</si>
  <si>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</si>
  <si>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</si>
  <si>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</si>
  <si>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</si>
  <si>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</si>
  <si>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</si>
  <si>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</si>
  <si>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</si>
  <si>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</si>
  <si>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</si>
  <si>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</si>
  <si>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</si>
  <si>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</si>
  <si>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</si>
  <si>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</si>
  <si>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</si>
  <si>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</si>
  <si>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</si>
  <si>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</si>
  <si>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</si>
  <si>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</si>
  <si>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</si>
  <si>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</si>
  <si>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</si>
  <si>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</si>
  <si>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</si>
  <si>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</si>
  <si>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</si>
  <si>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</si>
  <si>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</si>
  <si>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</si>
  <si>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</si>
  <si>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</si>
  <si>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</si>
  <si>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</si>
  <si>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</si>
  <si>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</si>
  <si>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</si>
  <si>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</si>
  <si>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</si>
  <si>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</si>
  <si>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</si>
  <si>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</si>
  <si>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</si>
  <si>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</si>
  <si>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</si>
  <si>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</si>
  <si>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</si>
  <si>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</si>
  <si>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</si>
  <si>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</si>
  <si>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</si>
  <si>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</si>
  <si>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</si>
  <si>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</si>
  <si>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</si>
  <si>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</si>
  <si>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</si>
  <si>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</si>
  <si>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</si>
  <si>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</si>
  <si>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</si>
  <si>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</si>
  <si>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</si>
  <si>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</si>
  <si>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</si>
  <si>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</si>
  <si>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</si>
  <si>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</si>
  <si>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</si>
  <si>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</si>
  <si>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</si>
  <si>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</si>
  <si>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</si>
  <si>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</si>
  <si>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</si>
  <si>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</si>
  <si>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</si>
  <si>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</si>
  <si>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</si>
  <si>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</si>
  <si>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</si>
  <si>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</si>
  <si>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</si>
  <si>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</si>
  <si>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</si>
  <si>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</si>
  <si>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</si>
  <si>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</si>
  <si>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</si>
  <si>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</si>
  <si>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</si>
  <si>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</si>
  <si>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</si>
  <si>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</si>
  <si>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</si>
  <si>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</si>
  <si>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</si>
  <si>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</si>
  <si>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</si>
  <si>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</si>
  <si>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</si>
  <si>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</si>
  <si>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</si>
  <si>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</si>
  <si>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</si>
  <si>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</si>
  <si>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</si>
  <si>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</si>
  <si>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</si>
  <si>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</si>
  <si>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</si>
  <si>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</si>
  <si>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</si>
  <si>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</si>
  <si>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</si>
  <si>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</si>
  <si>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</si>
  <si>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</si>
  <si>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</si>
  <si>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</si>
  <si>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</si>
  <si>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</si>
  <si>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</si>
  <si>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</si>
  <si>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</si>
  <si>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</si>
  <si>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</si>
  <si>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</si>
  <si>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</si>
  <si>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</si>
  <si>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</si>
  <si>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</si>
  <si>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</si>
  <si>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</si>
  <si>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</si>
  <si>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</si>
  <si>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</si>
  <si>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</si>
  <si>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</si>
  <si>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</si>
  <si>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</si>
  <si>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</si>
  <si>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</si>
  <si>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</si>
  <si>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</si>
  <si>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</si>
  <si>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</si>
  <si>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</si>
  <si>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</si>
  <si>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</si>
  <si>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</si>
  <si>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</si>
  <si>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</si>
  <si>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</si>
  <si>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</si>
  <si>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</si>
  <si>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</si>
  <si>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</si>
  <si>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</si>
  <si>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</si>
  <si>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</si>
  <si>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</si>
  <si>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</si>
  <si>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</si>
  <si>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</si>
  <si>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</si>
  <si>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</si>
  <si>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</si>
  <si>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</si>
  <si>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</si>
  <si>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</si>
  <si>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</si>
  <si>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</si>
  <si>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</si>
  <si>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</si>
  <si>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</si>
  <si>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</si>
  <si>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</si>
  <si>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</si>
  <si>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</si>
  <si>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</si>
  <si>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</si>
  <si>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</si>
  <si>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</si>
  <si>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</si>
  <si>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</si>
  <si>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</si>
  <si>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</si>
  <si>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</si>
  <si>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</si>
  <si>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</si>
  <si>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</si>
  <si>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</si>
  <si>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</si>
  <si>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</si>
  <si>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</si>
  <si>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</si>
  <si>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</si>
  <si>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</si>
  <si>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</si>
  <si>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</si>
  <si>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</si>
  <si>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</si>
  <si>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</si>
  <si>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</si>
  <si>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</si>
  <si>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</si>
  <si>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</si>
  <si>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</si>
  <si>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</si>
  <si>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</si>
  <si>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</si>
  <si>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</si>
  <si>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</si>
  <si>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</si>
  <si>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</si>
  <si>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</si>
  <si>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</si>
  <si>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</si>
  <si>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</si>
  <si>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</si>
  <si>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</si>
  <si>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</si>
  <si>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</si>
  <si>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</si>
  <si>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</si>
  <si>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</si>
  <si>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</si>
  <si>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</si>
  <si>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</si>
  <si>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</si>
  <si>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</si>
  <si>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</si>
  <si>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</si>
  <si>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</si>
  <si>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</si>
  <si>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</si>
  <si>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</si>
  <si>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</si>
  <si>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</si>
  <si>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</si>
  <si>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</si>
  <si>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</si>
  <si>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</si>
  <si>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</si>
  <si>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</si>
  <si>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</si>
  <si>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</si>
  <si>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</si>
  <si>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</si>
  <si>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</si>
  <si>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</si>
  <si>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</si>
  <si>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</si>
  <si>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</si>
  <si>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</si>
  <si>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</si>
  <si>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</si>
  <si>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</si>
  <si>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</si>
  <si>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</si>
  <si>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</si>
  <si>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</si>
  <si>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</si>
  <si>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</si>
  <si>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</si>
  <si>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</si>
  <si>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</si>
  <si>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</si>
  <si>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</si>
  <si>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</si>
  <si>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</si>
  <si>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</si>
  <si>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</si>
  <si>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</si>
  <si>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</si>
  <si>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</si>
  <si>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</si>
  <si>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</si>
  <si>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</si>
  <si>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</si>
  <si>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</si>
  <si>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</si>
  <si>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</si>
  <si>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</si>
  <si>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</si>
  <si>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</si>
  <si>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</si>
  <si>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</si>
  <si>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</si>
  <si>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</si>
  <si>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</si>
  <si>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</si>
  <si>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</si>
  <si>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</si>
  <si>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</si>
  <si>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</si>
  <si>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</si>
  <si>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</si>
  <si>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</si>
  <si>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</si>
  <si>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</si>
  <si>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</si>
  <si>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</si>
  <si>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</si>
  <si>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</si>
  <si>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</si>
  <si>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</si>
  <si>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</si>
  <si>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</si>
  <si>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</si>
  <si>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</si>
  <si>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</si>
  <si>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</si>
  <si>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</si>
  <si>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</si>
  <si>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</si>
  <si>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</si>
  <si>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26_令和7年度</t>
  </si>
  <si>
    <t>26_令和8年度</t>
  </si>
  <si>
    <t>26_令和9年度</t>
  </si>
  <si>
    <t>26_令和10年度</t>
  </si>
  <si>
    <t>26_令和11年度</t>
  </si>
  <si>
    <t>26_令和12年度</t>
  </si>
  <si>
    <t>26203_令和6年度</t>
  </si>
  <si>
    <t>26203</t>
  </si>
  <si>
    <t>綾部市</t>
  </si>
  <si>
    <t>26343_令和6年度</t>
  </si>
  <si>
    <t>26343</t>
  </si>
  <si>
    <t>井手町</t>
  </si>
  <si>
    <t>26463_令和6年度</t>
  </si>
  <si>
    <t>26463</t>
  </si>
  <si>
    <t>伊根町</t>
  </si>
  <si>
    <t>26204_令和6年度</t>
  </si>
  <si>
    <t>26204</t>
  </si>
  <si>
    <t>宇治市</t>
  </si>
  <si>
    <t>26344_令和6年度</t>
  </si>
  <si>
    <t>26344</t>
  </si>
  <si>
    <t>宇治田原町</t>
  </si>
  <si>
    <t>26303_令和6年度</t>
  </si>
  <si>
    <t>26303</t>
  </si>
  <si>
    <t>大山崎町</t>
  </si>
  <si>
    <t>26364_令和6年度</t>
  </si>
  <si>
    <t>26364</t>
  </si>
  <si>
    <t>笠置町</t>
  </si>
  <si>
    <t>26206_令和6年度</t>
  </si>
  <si>
    <t>26206</t>
  </si>
  <si>
    <t>亀岡市</t>
  </si>
  <si>
    <t>26214_令和6年度</t>
  </si>
  <si>
    <t>26214</t>
  </si>
  <si>
    <t>木津川市</t>
  </si>
  <si>
    <t>26211_令和6年度</t>
  </si>
  <si>
    <t>26211</t>
  </si>
  <si>
    <t>京田辺市</t>
  </si>
  <si>
    <t>26212_令和6年度</t>
  </si>
  <si>
    <t>26212</t>
  </si>
  <si>
    <t>京丹後市</t>
  </si>
  <si>
    <t>26407_令和6年度</t>
  </si>
  <si>
    <t>26407</t>
  </si>
  <si>
    <t>京丹波町</t>
  </si>
  <si>
    <t>26100_令和6年度</t>
  </si>
  <si>
    <t>26100</t>
  </si>
  <si>
    <t>京都市</t>
  </si>
  <si>
    <t>26322_令和6年度</t>
  </si>
  <si>
    <t>26322</t>
  </si>
  <si>
    <t>久御山町</t>
  </si>
  <si>
    <t>26207_令和6年度</t>
  </si>
  <si>
    <t>26207</t>
  </si>
  <si>
    <t>城陽市</t>
  </si>
  <si>
    <t>26366_令和6年度</t>
  </si>
  <si>
    <t>26366</t>
  </si>
  <si>
    <t>精華町</t>
  </si>
  <si>
    <t>26209_令和6年度</t>
  </si>
  <si>
    <t>26209</t>
  </si>
  <si>
    <t>長岡京市</t>
  </si>
  <si>
    <t>26213_令和6年度</t>
  </si>
  <si>
    <t>26213</t>
  </si>
  <si>
    <t>南丹市</t>
  </si>
  <si>
    <t>26201_令和6年度</t>
  </si>
  <si>
    <t>26201</t>
  </si>
  <si>
    <t>福知山市</t>
  </si>
  <si>
    <t>26202_令和6年度</t>
  </si>
  <si>
    <t>26202</t>
  </si>
  <si>
    <t>舞鶴市</t>
  </si>
  <si>
    <t>26367_令和6年度</t>
  </si>
  <si>
    <t>26367</t>
  </si>
  <si>
    <t>南山城村</t>
  </si>
  <si>
    <t>26205_令和6年度</t>
  </si>
  <si>
    <t>26205</t>
  </si>
  <si>
    <t>宮津市</t>
  </si>
  <si>
    <t>26208_令和6年度</t>
  </si>
  <si>
    <t>26208</t>
  </si>
  <si>
    <t>向日市</t>
  </si>
  <si>
    <t>26210_令和6年度</t>
  </si>
  <si>
    <t>26210</t>
  </si>
  <si>
    <t>八幡市</t>
  </si>
  <si>
    <t>26465_令和6年度</t>
  </si>
  <si>
    <t>26465</t>
  </si>
  <si>
    <t>与謝野町</t>
  </si>
  <si>
    <t>26365_令和6年度</t>
  </si>
  <si>
    <t>26365</t>
  </si>
  <si>
    <t>和束町</t>
  </si>
  <si>
    <t>26203_令和4年度</t>
  </si>
  <si>
    <t>26343_令和4年度</t>
  </si>
  <si>
    <t>26463_令和4年度</t>
  </si>
  <si>
    <t>26204_令和4年度</t>
  </si>
  <si>
    <t>26344_令和4年度</t>
  </si>
  <si>
    <t>26303_令和4年度</t>
  </si>
  <si>
    <t>26364_令和4年度</t>
  </si>
  <si>
    <t>26206_令和4年度</t>
  </si>
  <si>
    <t>26214_令和4年度</t>
  </si>
  <si>
    <t>26211_令和4年度</t>
  </si>
  <si>
    <t>26212_令和4年度</t>
  </si>
  <si>
    <t>26407_令和4年度</t>
  </si>
  <si>
    <t>26100_令和4年度</t>
  </si>
  <si>
    <t>26322_令和4年度</t>
  </si>
  <si>
    <t>26207_令和4年度</t>
  </si>
  <si>
    <t>26366_令和4年度</t>
  </si>
  <si>
    <t>26209_令和4年度</t>
  </si>
  <si>
    <t>26213_令和4年度</t>
  </si>
  <si>
    <t>26201_令和4年度</t>
  </si>
  <si>
    <t>26202_令和4年度</t>
  </si>
  <si>
    <t>26367_令和4年度</t>
  </si>
  <si>
    <t>26205_令和4年度</t>
  </si>
  <si>
    <t>26208_令和4年度</t>
  </si>
  <si>
    <t>26210_令和4年度</t>
  </si>
  <si>
    <t>26465_令和4年度</t>
  </si>
  <si>
    <t>26365_令和4年度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</si>
</sst>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250.98399334821801</c:v>
                </c:pt>
                <c:pt idx="1">
                  <c:v>246.18694347863999</c:v>
                </c:pt>
                <c:pt idx="2">
                  <c:v>234.303700627692</c:v>
                </c:pt>
                <c:pt idx="3">
                  <c:v>239.05511520620999</c:v>
                </c:pt>
                <c:pt idx="4">
                  <c:v>228.60813892192499</c:v>
                </c:pt>
                <c:pt idx="5">
                  <c:v>245.1347991087479</c:v>
                </c:pt>
                <c:pt idx="6">
                  <c:v>255.28356380923</c:v>
                </c:pt>
                <c:pt idx="7">
                  <c:v>251.96220268350996</c:v>
                </c:pt>
                <c:pt idx="8">
                  <c:v>267.24452210847511</c:v>
                </c:pt>
                <c:pt idx="9">
                  <c:v>287.98728128456594</c:v>
                </c:pt>
                <c:pt idx="10">
                  <c:v>284.33918182080384</c:v>
                </c:pt>
                <c:pt idx="11">
                  <c:v>239.6149534683133</c:v>
                </c:pt>
                <c:pt idx="12">
                  <c:v>276.51489838547485</c:v>
                </c:pt>
                <c:pt idx="13">
                  <c:v>266.00921220741947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3547.9019416084484</c:v>
                </c:pt>
                <c:pt idx="1">
                  <c:v>3559.4069237256053</c:v>
                </c:pt>
                <c:pt idx="2">
                  <c:v>3509.9397700123859</c:v>
                </c:pt>
                <c:pt idx="3">
                  <c:v>3511.0047012815085</c:v>
                </c:pt>
                <c:pt idx="4">
                  <c:v>3443.3195110524971</c:v>
                </c:pt>
                <c:pt idx="5">
                  <c:v>3345.9658657413834</c:v>
                </c:pt>
                <c:pt idx="6">
                  <c:v>3317.7327110534488</c:v>
                </c:pt>
                <c:pt idx="7">
                  <c:v>3261.8612131989767</c:v>
                </c:pt>
                <c:pt idx="8">
                  <c:v>3223.4526824908994</c:v>
                </c:pt>
                <c:pt idx="9">
                  <c:v>3173.987815710474</c:v>
                </c:pt>
                <c:pt idx="10">
                  <c:v>3113.4660658862417</c:v>
                </c:pt>
                <c:pt idx="11">
                  <c:v>2828.5057578422334</c:v>
                </c:pt>
                <c:pt idx="12">
                  <c:v>2816.4071195022138</c:v>
                </c:pt>
                <c:pt idx="13">
                  <c:v>2873.5959057223677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2957.8428282904561</c:v>
                </c:pt>
                <c:pt idx="1">
                  <c:v>3016.1615188375949</c:v>
                </c:pt>
                <c:pt idx="2">
                  <c:v>3588.1869005423182</c:v>
                </c:pt>
                <c:pt idx="3">
                  <c:v>4260.7677192029078</c:v>
                </c:pt>
                <c:pt idx="4">
                  <c:v>4154.189475644439</c:v>
                </c:pt>
                <c:pt idx="5">
                  <c:v>3964.0412821668369</c:v>
                </c:pt>
                <c:pt idx="6">
                  <c:v>3778.164531762819</c:v>
                </c:pt>
                <c:pt idx="7">
                  <c:v>3750.2992040626309</c:v>
                </c:pt>
                <c:pt idx="8">
                  <c:v>3421.2600763812898</c:v>
                </c:pt>
                <c:pt idx="9">
                  <c:v>2691.9633696340843</c:v>
                </c:pt>
                <c:pt idx="10">
                  <c:v>2653.5368149510127</c:v>
                </c:pt>
                <c:pt idx="11">
                  <c:v>3026.7441103273013</c:v>
                </c:pt>
                <c:pt idx="12">
                  <c:v>2687.2762093924798</c:v>
                </c:pt>
                <c:pt idx="13">
                  <c:v>2939.7004577005591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3173.157135441656</c:v>
                </c:pt>
                <c:pt idx="1">
                  <c:v>3485.8222317429968</c:v>
                </c:pt>
                <c:pt idx="2">
                  <c:v>4600.9380345722111</c:v>
                </c:pt>
                <c:pt idx="3">
                  <c:v>5092.2621238524207</c:v>
                </c:pt>
                <c:pt idx="4">
                  <c:v>4852.9752460464633</c:v>
                </c:pt>
                <c:pt idx="5">
                  <c:v>4876.3742222352221</c:v>
                </c:pt>
                <c:pt idx="6">
                  <c:v>4440.5819856465323</c:v>
                </c:pt>
                <c:pt idx="7">
                  <c:v>4339.7757547743458</c:v>
                </c:pt>
                <c:pt idx="8">
                  <c:v>3791.8940320127163</c:v>
                </c:pt>
                <c:pt idx="9">
                  <c:v>3376.3924726079276</c:v>
                </c:pt>
                <c:pt idx="10">
                  <c:v>3123.3324046330745</c:v>
                </c:pt>
                <c:pt idx="11">
                  <c:v>3301.7641750558614</c:v>
                </c:pt>
                <c:pt idx="12">
                  <c:v>3102.7497838442964</c:v>
                </c:pt>
                <c:pt idx="13">
                  <c:v>3575.7285153239845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2789.4934552157606</c:v>
                </c:pt>
                <c:pt idx="1">
                  <c:v>3258.905364043871</c:v>
                </c:pt>
                <c:pt idx="2">
                  <c:v>3573.2584933091816</c:v>
                </c:pt>
                <c:pt idx="3">
                  <c:v>3594.9766222412522</c:v>
                </c:pt>
                <c:pt idx="4">
                  <c:v>3746.4417476881713</c:v>
                </c:pt>
                <c:pt idx="5">
                  <c:v>3627.1889626851039</c:v>
                </c:pt>
                <c:pt idx="6">
                  <c:v>3351.3636050126361</c:v>
                </c:pt>
                <c:pt idx="7">
                  <c:v>3249.0095082198491</c:v>
                </c:pt>
                <c:pt idx="8">
                  <c:v>3148.519876548728</c:v>
                </c:pt>
                <c:pt idx="9">
                  <c:v>2784.0733759314999</c:v>
                </c:pt>
                <c:pt idx="10">
                  <c:v>2594.7676794906524</c:v>
                </c:pt>
                <c:pt idx="11">
                  <c:v>2515.9637332078692</c:v>
                </c:pt>
                <c:pt idx="12">
                  <c:v>2317.8285312102303</c:v>
                </c:pt>
                <c:pt idx="13">
                  <c:v>2352.7479422085062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1010613</c:v>
                </c:pt>
                <c:pt idx="1">
                  <c:v>1009967</c:v>
                </c:pt>
                <c:pt idx="2">
                  <c:v>1016902</c:v>
                </c:pt>
                <c:pt idx="3">
                  <c:v>1021638</c:v>
                </c:pt>
                <c:pt idx="4">
                  <c:v>1029972</c:v>
                </c:pt>
                <c:pt idx="5">
                  <c:v>1034544</c:v>
                </c:pt>
                <c:pt idx="6">
                  <c:v>1037452</c:v>
                </c:pt>
                <c:pt idx="7">
                  <c:v>1040428</c:v>
                </c:pt>
                <c:pt idx="8">
                  <c:v>1043985</c:v>
                </c:pt>
                <c:pt idx="9">
                  <c:v>1045541</c:v>
                </c:pt>
                <c:pt idx="10">
                  <c:v>1044219</c:v>
                </c:pt>
                <c:pt idx="11">
                  <c:v>1043460</c:v>
                </c:pt>
                <c:pt idx="12">
                  <c:v>1041001</c:v>
                </c:pt>
                <c:pt idx="13">
                  <c:v>1039618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274661</c:v>
                </c:pt>
                <c:pt idx="1">
                  <c:v>269772</c:v>
                </c:pt>
                <c:pt idx="2">
                  <c:v>268678</c:v>
                </c:pt>
                <c:pt idx="3">
                  <c:v>264896</c:v>
                </c:pt>
                <c:pt idx="4">
                  <c:v>263258</c:v>
                </c:pt>
                <c:pt idx="5">
                  <c:v>261679</c:v>
                </c:pt>
                <c:pt idx="6">
                  <c:v>259742</c:v>
                </c:pt>
                <c:pt idx="7">
                  <c:v>261615</c:v>
                </c:pt>
                <c:pt idx="8">
                  <c:v>261318</c:v>
                </c:pt>
                <c:pt idx="9">
                  <c:v>262419</c:v>
                </c:pt>
                <c:pt idx="10">
                  <c:v>259236</c:v>
                </c:pt>
                <c:pt idx="11">
                  <c:v>260614</c:v>
                </c:pt>
                <c:pt idx="12">
                  <c:v>261209</c:v>
                </c:pt>
                <c:pt idx="13">
                  <c:v>263114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1116543</c:v>
                </c:pt>
                <c:pt idx="1">
                  <c:v>1125013</c:v>
                </c:pt>
                <c:pt idx="2">
                  <c:v>1132893</c:v>
                </c:pt>
                <c:pt idx="3">
                  <c:v>1168371</c:v>
                </c:pt>
                <c:pt idx="4">
                  <c:v>1176024</c:v>
                </c:pt>
                <c:pt idx="5">
                  <c:v>1184484</c:v>
                </c:pt>
                <c:pt idx="6">
                  <c:v>1193739</c:v>
                </c:pt>
                <c:pt idx="7">
                  <c:v>1202380</c:v>
                </c:pt>
                <c:pt idx="8">
                  <c:v>1210844</c:v>
                </c:pt>
                <c:pt idx="9">
                  <c:v>1218744</c:v>
                </c:pt>
                <c:pt idx="10">
                  <c:v>1227295</c:v>
                </c:pt>
                <c:pt idx="11">
                  <c:v>1231277</c:v>
                </c:pt>
                <c:pt idx="12">
                  <c:v>1233229</c:v>
                </c:pt>
                <c:pt idx="13">
                  <c:v>1246024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3742</c:v>
                </c:pt>
                <c:pt idx="1">
                  <c:v>3742</c:v>
                </c:pt>
                <c:pt idx="2">
                  <c:v>3742</c:v>
                </c:pt>
                <c:pt idx="3">
                  <c:v>3742</c:v>
                </c:pt>
                <c:pt idx="4">
                  <c:v>3742</c:v>
                </c:pt>
                <c:pt idx="5">
                  <c:v>4207</c:v>
                </c:pt>
                <c:pt idx="6">
                  <c:v>4207</c:v>
                </c:pt>
                <c:pt idx="7">
                  <c:v>4207</c:v>
                </c:pt>
                <c:pt idx="8">
                  <c:v>4207</c:v>
                </c:pt>
                <c:pt idx="9">
                  <c:v>4207</c:v>
                </c:pt>
                <c:pt idx="10">
                  <c:v>4207</c:v>
                </c:pt>
                <c:pt idx="11">
                  <c:v>6283</c:v>
                </c:pt>
                <c:pt idx="12">
                  <c:v>6283</c:v>
                </c:pt>
                <c:pt idx="13">
                  <c:v>6283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63665</c:v>
                </c:pt>
                <c:pt idx="1">
                  <c:v>63665</c:v>
                </c:pt>
                <c:pt idx="2">
                  <c:v>63665</c:v>
                </c:pt>
                <c:pt idx="3">
                  <c:v>63665</c:v>
                </c:pt>
                <c:pt idx="4">
                  <c:v>63665</c:v>
                </c:pt>
                <c:pt idx="5">
                  <c:v>53212</c:v>
                </c:pt>
                <c:pt idx="6">
                  <c:v>53212</c:v>
                </c:pt>
                <c:pt idx="7">
                  <c:v>53212</c:v>
                </c:pt>
                <c:pt idx="8">
                  <c:v>53212</c:v>
                </c:pt>
                <c:pt idx="9">
                  <c:v>53212</c:v>
                </c:pt>
                <c:pt idx="10">
                  <c:v>53212</c:v>
                </c:pt>
                <c:pt idx="11">
                  <c:v>52316</c:v>
                </c:pt>
                <c:pt idx="12">
                  <c:v>52316</c:v>
                </c:pt>
                <c:pt idx="13">
                  <c:v>52316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46750.540399999998</c:v>
                </c:pt>
                <c:pt idx="1">
                  <c:v>48328.970600000001</c:v>
                </c:pt>
                <c:pt idx="2">
                  <c:v>50380.479599999999</c:v>
                </c:pt>
                <c:pt idx="3">
                  <c:v>46461.514600000002</c:v>
                </c:pt>
                <c:pt idx="4">
                  <c:v>45605.161599999999</c:v>
                </c:pt>
                <c:pt idx="5">
                  <c:v>48145.704899999997</c:v>
                </c:pt>
                <c:pt idx="6">
                  <c:v>53212.934500000003</c:v>
                </c:pt>
                <c:pt idx="7">
                  <c:v>54485.523000000008</c:v>
                </c:pt>
                <c:pt idx="8">
                  <c:v>57358.165699999998</c:v>
                </c:pt>
                <c:pt idx="9">
                  <c:v>59076.700700000001</c:v>
                </c:pt>
                <c:pt idx="10">
                  <c:v>56587.8174</c:v>
                </c:pt>
                <c:pt idx="11">
                  <c:v>52703.602700000003</c:v>
                </c:pt>
                <c:pt idx="12">
                  <c:v>59066.434399999998</c:v>
                </c:pt>
                <c:pt idx="13">
                  <c:v>62596.138400000003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3.3969999999999998</c:v>
                </c:pt>
                <c:pt idx="2">
                  <c:v>3.4169999999999998</c:v>
                </c:pt>
                <c:pt idx="3">
                  <c:v>7.7389999999999999</c:v>
                </c:pt>
                <c:pt idx="4">
                  <c:v>3.9910000000000001</c:v>
                </c:pt>
                <c:pt idx="5">
                  <c:v>4.5350000000000001</c:v>
                </c:pt>
                <c:pt idx="6">
                  <c:v>5.4379999999999997</c:v>
                </c:pt>
                <c:pt idx="7">
                  <c:v>4.2850000000000001</c:v>
                </c:pt>
                <c:pt idx="8">
                  <c:v>0</c:v>
                </c:pt>
                <c:pt idx="9">
                  <c:v>0</c:v>
                </c:pt>
                <c:pt idx="10">
                  <c:v>6.5830000000000002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20.646999999999998</c:v>
                </c:pt>
                <c:pt idx="1">
                  <c:v>17.016999999999999</c:v>
                </c:pt>
                <c:pt idx="2">
                  <c:v>13.077</c:v>
                </c:pt>
                <c:pt idx="3">
                  <c:v>14.826000000000001</c:v>
                </c:pt>
                <c:pt idx="4">
                  <c:v>12.938000000000001</c:v>
                </c:pt>
                <c:pt idx="5">
                  <c:v>17.84</c:v>
                </c:pt>
                <c:pt idx="6">
                  <c:v>26.852</c:v>
                </c:pt>
                <c:pt idx="7">
                  <c:v>26.315000000000001</c:v>
                </c:pt>
                <c:pt idx="8">
                  <c:v>0</c:v>
                </c:pt>
                <c:pt idx="9">
                  <c:v>0</c:v>
                </c:pt>
                <c:pt idx="10">
                  <c:v>6.1859999999999999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4.069</c:v>
                </c:pt>
                <c:pt idx="7">
                  <c:v>3.4569999999999999</c:v>
                </c:pt>
                <c:pt idx="8">
                  <c:v>3.11</c:v>
                </c:pt>
                <c:pt idx="9">
                  <c:v>3.1560000000000001</c:v>
                </c:pt>
                <c:pt idx="10">
                  <c:v>5.0869999999999997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25.677</c:v>
                </c:pt>
                <c:pt idx="1">
                  <c:v>66.067999999999998</c:v>
                </c:pt>
                <c:pt idx="2">
                  <c:v>73.191000000000003</c:v>
                </c:pt>
                <c:pt idx="3">
                  <c:v>42.572000000000003</c:v>
                </c:pt>
                <c:pt idx="4">
                  <c:v>41.597000000000001</c:v>
                </c:pt>
                <c:pt idx="5">
                  <c:v>41.067</c:v>
                </c:pt>
                <c:pt idx="6">
                  <c:v>47.588000000000001</c:v>
                </c:pt>
                <c:pt idx="7">
                  <c:v>44.162999999999997</c:v>
                </c:pt>
                <c:pt idx="8">
                  <c:v>41.045999999999999</c:v>
                </c:pt>
                <c:pt idx="9">
                  <c:v>42.344000000000001</c:v>
                </c:pt>
                <c:pt idx="10">
                  <c:v>31.866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3.9060000000000001</c:v>
                </c:pt>
                <c:pt idx="2">
                  <c:v>3.8</c:v>
                </c:pt>
                <c:pt idx="3">
                  <c:v>3.85</c:v>
                </c:pt>
                <c:pt idx="4">
                  <c:v>4.6749999999999998</c:v>
                </c:pt>
                <c:pt idx="5">
                  <c:v>4.6159999999999997</c:v>
                </c:pt>
                <c:pt idx="6">
                  <c:v>4.5890000000000004</c:v>
                </c:pt>
                <c:pt idx="7">
                  <c:v>4.5460000000000003</c:v>
                </c:pt>
                <c:pt idx="8">
                  <c:v>4.3540000000000001</c:v>
                </c:pt>
                <c:pt idx="9">
                  <c:v>4.3330000000000002</c:v>
                </c:pt>
                <c:pt idx="10">
                  <c:v>4.3179999999999996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287.42500000000001</c:v>
                </c:pt>
                <c:pt idx="1">
                  <c:v>260.99900000000002</c:v>
                </c:pt>
                <c:pt idx="2">
                  <c:v>282.59099999999995</c:v>
                </c:pt>
                <c:pt idx="3">
                  <c:v>257.80500000000001</c:v>
                </c:pt>
                <c:pt idx="4">
                  <c:v>286.76799999999997</c:v>
                </c:pt>
                <c:pt idx="5">
                  <c:v>293.17499999999995</c:v>
                </c:pt>
                <c:pt idx="6">
                  <c:v>314.09399999999999</c:v>
                </c:pt>
                <c:pt idx="7">
                  <c:v>323.59380000000004</c:v>
                </c:pt>
                <c:pt idx="8">
                  <c:v>316.80719999999997</c:v>
                </c:pt>
                <c:pt idx="9">
                  <c:v>308.33760000000001</c:v>
                </c:pt>
                <c:pt idx="10">
                  <c:v>291.05699999999996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2891.857</c:v>
                </c:pt>
                <c:pt idx="1">
                  <c:v>3320.4630000000002</c:v>
                </c:pt>
                <c:pt idx="2">
                  <c:v>3552.462</c:v>
                </c:pt>
                <c:pt idx="3">
                  <c:v>3511.2408999999998</c:v>
                </c:pt>
                <c:pt idx="4">
                  <c:v>3393.4670000000001</c:v>
                </c:pt>
                <c:pt idx="5">
                  <c:v>3290.241</c:v>
                </c:pt>
                <c:pt idx="6">
                  <c:v>3516.442</c:v>
                </c:pt>
                <c:pt idx="7">
                  <c:v>2890.2330000000002</c:v>
                </c:pt>
                <c:pt idx="8">
                  <c:v>2782.732</c:v>
                </c:pt>
                <c:pt idx="9">
                  <c:v>2620.7800000000002</c:v>
                </c:pt>
                <c:pt idx="10">
                  <c:v>2920.4549999999999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515.15200000000004</c:v>
                </c:pt>
                <c:pt idx="1">
                  <c:v>594.19500000000005</c:v>
                </c:pt>
                <c:pt idx="2">
                  <c:v>564.17399999999998</c:v>
                </c:pt>
                <c:pt idx="3">
                  <c:v>554.10199999999998</c:v>
                </c:pt>
                <c:pt idx="4">
                  <c:v>545.31500000000005</c:v>
                </c:pt>
                <c:pt idx="5">
                  <c:v>557</c:v>
                </c:pt>
                <c:pt idx="6">
                  <c:v>604</c:v>
                </c:pt>
                <c:pt idx="7">
                  <c:v>279</c:v>
                </c:pt>
                <c:pt idx="8">
                  <c:v>475</c:v>
                </c:pt>
                <c:pt idx="9">
                  <c:v>489</c:v>
                </c:pt>
                <c:pt idx="10">
                  <c:v>683.52800000000002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911.85699999999997</c:v>
                </c:pt>
                <c:pt idx="1">
                  <c:v>1033.636</c:v>
                </c:pt>
                <c:pt idx="2">
                  <c:v>1102.221</c:v>
                </c:pt>
                <c:pt idx="3">
                  <c:v>1000.9458999999999</c:v>
                </c:pt>
                <c:pt idx="4">
                  <c:v>1024.1090000000002</c:v>
                </c:pt>
                <c:pt idx="5">
                  <c:v>1037.135</c:v>
                </c:pt>
                <c:pt idx="6">
                  <c:v>1087.9559999999999</c:v>
                </c:pt>
                <c:pt idx="7">
                  <c:v>982.03680000000008</c:v>
                </c:pt>
                <c:pt idx="8">
                  <c:v>861.97220000000004</c:v>
                </c:pt>
                <c:pt idx="9">
                  <c:v>840.67659999999989</c:v>
                </c:pt>
                <c:pt idx="10">
                  <c:v>854.60799999999995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3.7040000000000002</c:v>
                </c:pt>
                <c:pt idx="1">
                  <c:v>4.8840000000000003</c:v>
                </c:pt>
                <c:pt idx="2">
                  <c:v>6.2149999999999999</c:v>
                </c:pt>
                <c:pt idx="3">
                  <c:v>6.6779999999999999</c:v>
                </c:pt>
                <c:pt idx="4">
                  <c:v>6.8150000000000004</c:v>
                </c:pt>
                <c:pt idx="5">
                  <c:v>5.5220000000000002</c:v>
                </c:pt>
                <c:pt idx="6">
                  <c:v>5.1710000000000003</c:v>
                </c:pt>
                <c:pt idx="7">
                  <c:v>4.3499999999999996</c:v>
                </c:pt>
                <c:pt idx="8">
                  <c:v>4.085</c:v>
                </c:pt>
                <c:pt idx="9">
                  <c:v>6.8440000000000003</c:v>
                </c:pt>
                <c:pt idx="10">
                  <c:v>6.9729999999999999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4.3940000000000001</c:v>
                </c:pt>
                <c:pt idx="1">
                  <c:v>4.5949999999999998</c:v>
                </c:pt>
                <c:pt idx="2">
                  <c:v>4.8719999999999999</c:v>
                </c:pt>
                <c:pt idx="3">
                  <c:v>4.9379999999999997</c:v>
                </c:pt>
                <c:pt idx="4">
                  <c:v>4.5819999999999999</c:v>
                </c:pt>
                <c:pt idx="5">
                  <c:v>4.577</c:v>
                </c:pt>
                <c:pt idx="6">
                  <c:v>3.9510000000000001</c:v>
                </c:pt>
                <c:pt idx="7">
                  <c:v>3.673</c:v>
                </c:pt>
                <c:pt idx="8">
                  <c:v>3.117</c:v>
                </c:pt>
                <c:pt idx="9">
                  <c:v>2.7789999999999999</c:v>
                </c:pt>
                <c:pt idx="10">
                  <c:v>3.226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1790.499</c:v>
                </c:pt>
                <c:pt idx="1">
                  <c:v>2034.54</c:v>
                </c:pt>
                <c:pt idx="2">
                  <c:v>2251.056</c:v>
                </c:pt>
                <c:pt idx="3">
                  <c:v>2271.3690000000001</c:v>
                </c:pt>
                <c:pt idx="4">
                  <c:v>2162.6149999999998</c:v>
                </c:pt>
                <c:pt idx="5">
                  <c:v>2047.24</c:v>
                </c:pt>
                <c:pt idx="6">
                  <c:v>2217.9940000000001</c:v>
                </c:pt>
                <c:pt idx="7">
                  <c:v>2027.5329999999999</c:v>
                </c:pt>
                <c:pt idx="8">
                  <c:v>1803.875</c:v>
                </c:pt>
                <c:pt idx="9">
                  <c:v>1639.6510000000001</c:v>
                </c:pt>
                <c:pt idx="10">
                  <c:v>1717.2170000000001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4600.9380345722111</c:v>
                </c:pt>
                <c:pt idx="1">
                  <c:v>5092.2621238524207</c:v>
                </c:pt>
                <c:pt idx="2">
                  <c:v>4852.9752460464633</c:v>
                </c:pt>
                <c:pt idx="3">
                  <c:v>4876.3742222352221</c:v>
                </c:pt>
                <c:pt idx="4">
                  <c:v>4440.5819856465323</c:v>
                </c:pt>
                <c:pt idx="5">
                  <c:v>4339.7757547743458</c:v>
                </c:pt>
                <c:pt idx="6">
                  <c:v>3791.8940320127163</c:v>
                </c:pt>
                <c:pt idx="7">
                  <c:v>3376.3924726079276</c:v>
                </c:pt>
                <c:pt idx="8">
                  <c:v>3123.3324046330745</c:v>
                </c:pt>
                <c:pt idx="9">
                  <c:v>3301.7641750558614</c:v>
                </c:pt>
                <c:pt idx="10">
                  <c:v>3102.7497838442964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3573.2584933091816</c:v>
                </c:pt>
                <c:pt idx="1">
                  <c:v>3594.9766222412522</c:v>
                </c:pt>
                <c:pt idx="2">
                  <c:v>3746.4417476881713</c:v>
                </c:pt>
                <c:pt idx="3">
                  <c:v>3627.1889626851039</c:v>
                </c:pt>
                <c:pt idx="4">
                  <c:v>3351.3636050126361</c:v>
                </c:pt>
                <c:pt idx="5">
                  <c:v>3249.0095082198491</c:v>
                </c:pt>
                <c:pt idx="6">
                  <c:v>3148.519876548728</c:v>
                </c:pt>
                <c:pt idx="7">
                  <c:v>2784.0733759314999</c:v>
                </c:pt>
                <c:pt idx="8">
                  <c:v>2594.7676794906524</c:v>
                </c:pt>
                <c:pt idx="9">
                  <c:v>2515.9637332078692</c:v>
                </c:pt>
                <c:pt idx="10">
                  <c:v>2317.8285312102303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0.50334925485178816</c:v>
                </c:pt>
                <c:pt idx="1">
                  <c:v>0.56857643728589169</c:v>
                </c:pt>
                <c:pt idx="2">
                  <c:v>0.60381106990277045</c:v>
                </c:pt>
                <c:pt idx="3">
                  <c:v>0.62940889583816217</c:v>
                </c:pt>
                <c:pt idx="4">
                  <c:v>0.64869475718729208</c:v>
                </c:pt>
                <c:pt idx="5">
                  <c:v>0.6332203690986512</c:v>
                </c:pt>
                <c:pt idx="6">
                  <c:v>0.70735332388667294</c:v>
                </c:pt>
                <c:pt idx="7">
                  <c:v>0.73114308609734113</c:v>
                </c:pt>
                <c:pt idx="8">
                  <c:v>0.69797269879494983</c:v>
                </c:pt>
                <c:pt idx="9">
                  <c:v>0.65552375744986024</c:v>
                </c:pt>
                <c:pt idx="10">
                  <c:v>0.74527342154082798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0.19818936772200696</c:v>
                </c:pt>
                <c:pt idx="1">
                  <c:v>0.20298169553338488</c:v>
                </c:pt>
                <c:pt idx="2">
                  <c:v>0.22712273278087253</c:v>
                </c:pt>
                <c:pt idx="3">
                  <c:v>0.20526437356589677</c:v>
                </c:pt>
                <c:pt idx="4">
                  <c:v>0.23062495035791883</c:v>
                </c:pt>
                <c:pt idx="5">
                  <c:v>0.23898354629476187</c:v>
                </c:pt>
                <c:pt idx="6">
                  <c:v>0.28691624576399855</c:v>
                </c:pt>
                <c:pt idx="7">
                  <c:v>0.29085386487711073</c:v>
                </c:pt>
                <c:pt idx="8">
                  <c:v>0.27597837448277091</c:v>
                </c:pt>
                <c:pt idx="9">
                  <c:v>0.25461436838861357</c:v>
                </c:pt>
                <c:pt idx="10">
                  <c:v>0.27543568110127897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1717.2170000000001</c:v>
                </c:pt>
                <c:pt idx="2">
                  <c:v>3.226</c:v>
                </c:pt>
                <c:pt idx="3">
                  <c:v>6.9729999999999999</c:v>
                </c:pt>
                <c:pt idx="4">
                  <c:v>854.60799999999995</c:v>
                </c:pt>
                <c:pt idx="5">
                  <c:v>683.52800000000002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1727.4160000000002</c:v>
                </c:pt>
                <c:pt idx="4" formatCode="#,##0">
                  <c:v>854.60799999999995</c:v>
                </c:pt>
                <c:pt idx="5" formatCode="#,##0">
                  <c:v>683.52800000000002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16：化学工業(N=13)</c:v>
                </c:pt>
                <c:pt idx="2">
                  <c:v>17：石油製品・石炭製品製造業(N=1)</c:v>
                </c:pt>
                <c:pt idx="3">
                  <c:v>21：窯業・土石製品製造業(N=5)</c:v>
                </c:pt>
                <c:pt idx="4">
                  <c:v>22：鉄鋼業(N=4)</c:v>
                </c:pt>
                <c:pt idx="5">
                  <c:v>9：食料品製造業(N=24)</c:v>
                </c:pt>
                <c:pt idx="6">
                  <c:v>10：飲料・たばこ・飼料製造業(N=7)</c:v>
                </c:pt>
                <c:pt idx="7">
                  <c:v>11：繊維工業(N=4)</c:v>
                </c:pt>
                <c:pt idx="8">
                  <c:v>12：木材・木製品製造業(N=2)</c:v>
                </c:pt>
                <c:pt idx="9">
                  <c:v>13：家具・装備品製造業(N=0)</c:v>
                </c:pt>
                <c:pt idx="10">
                  <c:v>15：印刷・同関連業(N=7)</c:v>
                </c:pt>
                <c:pt idx="11">
                  <c:v>18：プラスチック製品製造業(N=10)</c:v>
                </c:pt>
                <c:pt idx="12">
                  <c:v>19：ゴム製品製造業(N=2)</c:v>
                </c:pt>
                <c:pt idx="13">
                  <c:v>20：なめし革・同製品・毛皮製造業(N=0)</c:v>
                </c:pt>
                <c:pt idx="14">
                  <c:v>23：非鉄金属製造業(N=4)</c:v>
                </c:pt>
                <c:pt idx="15">
                  <c:v>24：金属製品製造業(N=5)</c:v>
                </c:pt>
                <c:pt idx="16">
                  <c:v>25：はん用機械器具製造業(N=5)</c:v>
                </c:pt>
                <c:pt idx="17">
                  <c:v>26：生産用機械器具製造業(N=3)</c:v>
                </c:pt>
                <c:pt idx="18">
                  <c:v>27：業務用機械器具製造業(N=2)</c:v>
                </c:pt>
                <c:pt idx="19">
                  <c:v>28：電子部品等製造業(N=13)</c:v>
                </c:pt>
                <c:pt idx="20">
                  <c:v>29：電気機械器具製造業(N=8)</c:v>
                </c:pt>
                <c:pt idx="21">
                  <c:v>30：情報通信機械器具製造業(N=1)</c:v>
                </c:pt>
                <c:pt idx="22">
                  <c:v>31：輸送用機械器具製造業(N=11)</c:v>
                </c:pt>
                <c:pt idx="23">
                  <c:v>32：その他の製造業(N=3)</c:v>
                </c:pt>
                <c:pt idx="24">
                  <c:v>F：電気・ガス・熱供給・水道業(N=9)</c:v>
                </c:pt>
                <c:pt idx="25">
                  <c:v>G：情報通信業(N=6)</c:v>
                </c:pt>
                <c:pt idx="26">
                  <c:v>H：運輸業，郵便業(N=4)</c:v>
                </c:pt>
                <c:pt idx="27">
                  <c:v>I：卸売業，小売業(N=9)</c:v>
                </c:pt>
                <c:pt idx="28">
                  <c:v>J：金融業，保険業(N=1)</c:v>
                </c:pt>
                <c:pt idx="29">
                  <c:v>K：不動産業，物品賃貸業(N=7)</c:v>
                </c:pt>
                <c:pt idx="30">
                  <c:v>L：学術研究,専門･技術ｻｰﾋﾞｽ業(N=2)</c:v>
                </c:pt>
                <c:pt idx="31">
                  <c:v>M：宿泊業，飲食サービス業(N=12)</c:v>
                </c:pt>
                <c:pt idx="32">
                  <c:v>N：生活関連ｻｰﾋﾞｽ業,娯楽業(N=4)</c:v>
                </c:pt>
                <c:pt idx="33">
                  <c:v>O：教育，学習支援業(N=18)</c:v>
                </c:pt>
                <c:pt idx="34">
                  <c:v>P：医療，福祉(N=14)</c:v>
                </c:pt>
                <c:pt idx="35">
                  <c:v>Q：複合サービス事業(N=0)</c:v>
                </c:pt>
                <c:pt idx="36">
                  <c:v>R：ｻｰﾋﾞｽ業(他に分類されない)(N=15)</c:v>
                </c:pt>
                <c:pt idx="37">
                  <c:v>S：公務(N=2)</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55.719000000000001</c:v>
                </c:pt>
                <c:pt idx="1">
                  <c:v>139.39699999999999</c:v>
                </c:pt>
                <c:pt idx="2">
                  <c:v>3.7709999999999999</c:v>
                </c:pt>
                <c:pt idx="3">
                  <c:v>366.77100000000002</c:v>
                </c:pt>
                <c:pt idx="4">
                  <c:v>79.278000000000006</c:v>
                </c:pt>
                <c:pt idx="5">
                  <c:v>185.33</c:v>
                </c:pt>
                <c:pt idx="6">
                  <c:v>83.988</c:v>
                </c:pt>
                <c:pt idx="7">
                  <c:v>147.55799999999999</c:v>
                </c:pt>
                <c:pt idx="8">
                  <c:v>6.7720000000000002</c:v>
                </c:pt>
                <c:pt idx="9">
                  <c:v>0</c:v>
                </c:pt>
                <c:pt idx="10">
                  <c:v>62.758000000000003</c:v>
                </c:pt>
                <c:pt idx="11">
                  <c:v>33.93</c:v>
                </c:pt>
                <c:pt idx="12">
                  <c:v>19.172999999999998</c:v>
                </c:pt>
                <c:pt idx="13">
                  <c:v>0</c:v>
                </c:pt>
                <c:pt idx="14">
                  <c:v>41.305999999999997</c:v>
                </c:pt>
                <c:pt idx="15">
                  <c:v>38.435000000000002</c:v>
                </c:pt>
                <c:pt idx="16">
                  <c:v>32.121000000000002</c:v>
                </c:pt>
                <c:pt idx="17">
                  <c:v>8.5630000000000006</c:v>
                </c:pt>
                <c:pt idx="18">
                  <c:v>23.427</c:v>
                </c:pt>
                <c:pt idx="19">
                  <c:v>122.41500000000001</c:v>
                </c:pt>
                <c:pt idx="20">
                  <c:v>127.816</c:v>
                </c:pt>
                <c:pt idx="21">
                  <c:v>4.3789999999999996</c:v>
                </c:pt>
                <c:pt idx="22">
                  <c:v>125.432</c:v>
                </c:pt>
                <c:pt idx="23">
                  <c:v>8.8780000000000001</c:v>
                </c:pt>
                <c:pt idx="24">
                  <c:v>78.498000000000005</c:v>
                </c:pt>
                <c:pt idx="25">
                  <c:v>30.413</c:v>
                </c:pt>
                <c:pt idx="26">
                  <c:v>11.528</c:v>
                </c:pt>
                <c:pt idx="27">
                  <c:v>48.195</c:v>
                </c:pt>
                <c:pt idx="28">
                  <c:v>9.298</c:v>
                </c:pt>
                <c:pt idx="29">
                  <c:v>45.765999999999998</c:v>
                </c:pt>
                <c:pt idx="30">
                  <c:v>7.39</c:v>
                </c:pt>
                <c:pt idx="31">
                  <c:v>50.146000000000001</c:v>
                </c:pt>
                <c:pt idx="32">
                  <c:v>15.343</c:v>
                </c:pt>
                <c:pt idx="33">
                  <c:v>194.43299999999999</c:v>
                </c:pt>
                <c:pt idx="34">
                  <c:v>69.905000000000001</c:v>
                </c:pt>
                <c:pt idx="35">
                  <c:v>0</c:v>
                </c:pt>
                <c:pt idx="36">
                  <c:v>288.89299999999997</c:v>
                </c:pt>
                <c:pt idx="37">
                  <c:v>4.8</c:v>
                </c:pt>
                <c:pt idx="38">
                  <c:v>0</c:v>
                </c:pt>
                <c:pt idx="39">
                  <c:v>683.52800000000002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3591.8403783794688</c:v>
                </c:pt>
                <c:pt idx="2">
                  <c:v>147.1990349994671</c:v>
                </c:pt>
                <c:pt idx="3">
                  <c:v>196.30916998175661</c:v>
                </c:pt>
                <c:pt idx="4">
                  <c:v>3623.674290868933</c:v>
                </c:pt>
                <c:pt idx="5">
                  <c:v>3199.2184419159148</c:v>
                </c:pt>
                <c:pt idx="7">
                  <c:v>3667.7448768345685</c:v>
                </c:pt>
                <c:pt idx="8">
                  <c:v>151.19888128237801</c:v>
                </c:pt>
                <c:pt idx="9">
                  <c:v>66.877635061657458</c:v>
                </c:pt>
                <c:pt idx="10">
                  <c:v>351.82359090800003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3935.3485833606924</c:v>
                </c:pt>
                <c:pt idx="4" formatCode="#,##0">
                  <c:v>3623.674290868933</c:v>
                </c:pt>
                <c:pt idx="5" formatCode="#,##0">
                  <c:v>3199.2184419159148</c:v>
                </c:pt>
                <c:pt idx="6" formatCode="#,##0">
                  <c:v>3885.821393178604</c:v>
                </c:pt>
                <c:pt idx="10" formatCode="#,##0">
                  <c:v>351.82359090800003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2920.4549999999999</c:v>
                </c:pt>
                <c:pt idx="2" formatCode="#,##0_);[Red]\(#,##0\)">
                  <c:v>4.7939999999999996</c:v>
                </c:pt>
                <c:pt idx="3" formatCode="#,##0_);[Red]\(#,##0\)">
                  <c:v>286.26299999999998</c:v>
                </c:pt>
                <c:pt idx="4" formatCode="#,##0_);[Red]\(#,##0\)">
                  <c:v>4.3179999999999996</c:v>
                </c:pt>
                <c:pt idx="5" formatCode="#,##0_);[Red]\(#,##0\)">
                  <c:v>31.866</c:v>
                </c:pt>
                <c:pt idx="6" formatCode="#,##0_);[Red]\(#,##0\)">
                  <c:v>5.0869999999999997</c:v>
                </c:pt>
                <c:pt idx="7" formatCode="#,##0_);[Red]\(#,##0\)">
                  <c:v>6.1859999999999999</c:v>
                </c:pt>
                <c:pt idx="8" formatCode="#,##0_);[Red]\(#,##0\)">
                  <c:v>6.5830000000000002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2920.4549999999999</c:v>
                </c:pt>
                <c:pt idx="1">
                  <c:v>291.05699999999996</c:v>
                </c:pt>
                <c:pt idx="4" formatCode="#,##0_);[Red]\(#,##0\)">
                  <c:v>4.3179999999999996</c:v>
                </c:pt>
                <c:pt idx="5" formatCode="#,##0_);[Red]\(#,##0\)">
                  <c:v>31.866</c:v>
                </c:pt>
                <c:pt idx="6" formatCode="#,##0_);[Red]\(#,##0\)">
                  <c:v>5.0869999999999997</c:v>
                </c:pt>
                <c:pt idx="7" formatCode="#,##0_);[Red]\(#,##0\)">
                  <c:v>6.1859999999999999</c:v>
                </c:pt>
                <c:pt idx="8" formatCode="#,##0_);[Red]\(#,##0\)">
                  <c:v>6.5830000000000002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京都府</c:v>
                </c:pt>
              </c:strCache>
            </c:strRef>
          </c:tx>
          <c:spPr>
            <a:solidFill>
              <a:srgbClr val="FF0066"/>
            </a:solidFill>
            <a:ln>
              <a:noFill/>
            </a:ln>
          </c:spPr>
          <c:invertIfNegative val="0"/>
          <c:cat>
            <c:strRef>
              <c:f>③特定事業所の現状把握!$BD$21:$BD$39</c:f>
              <c:strCache>
                <c:ptCount val="19"/>
                <c:pt idx="0">
                  <c:v>9：食料品製造業(N=24)</c:v>
                </c:pt>
                <c:pt idx="1">
                  <c:v>10：飲料・たばこ・飼料製造業(N=7)</c:v>
                </c:pt>
                <c:pt idx="2">
                  <c:v>11：繊維工業(N=4)</c:v>
                </c:pt>
                <c:pt idx="3">
                  <c:v>12：木材・木製品製造業(N=2)</c:v>
                </c:pt>
                <c:pt idx="4">
                  <c:v>13：家具・装備品製造業(N=0)</c:v>
                </c:pt>
                <c:pt idx="5">
                  <c:v>15：印刷・同関連業(N=7)</c:v>
                </c:pt>
                <c:pt idx="6">
                  <c:v>18：プラスチック製品製造業(N=10)</c:v>
                </c:pt>
                <c:pt idx="7">
                  <c:v>19：ゴム製品製造業(N=2)</c:v>
                </c:pt>
                <c:pt idx="8">
                  <c:v>20：なめし革・同製品・毛皮製造業(N=0)</c:v>
                </c:pt>
                <c:pt idx="9">
                  <c:v>23：非鉄金属製造業(N=4)</c:v>
                </c:pt>
                <c:pt idx="10">
                  <c:v>24：金属製品製造業(N=5)</c:v>
                </c:pt>
                <c:pt idx="11">
                  <c:v>25：はん用機械器具製造業(N=5)</c:v>
                </c:pt>
                <c:pt idx="12">
                  <c:v>26：生産用機械器具製造業(N=3)</c:v>
                </c:pt>
                <c:pt idx="13">
                  <c:v>27：業務用機械器具製造業(N=2)</c:v>
                </c:pt>
                <c:pt idx="14">
                  <c:v>28：電子部品等製造業(N=13)</c:v>
                </c:pt>
                <c:pt idx="15">
                  <c:v>29：電気機械器具製造業(N=8)</c:v>
                </c:pt>
                <c:pt idx="16">
                  <c:v>30：情報通信機械器具製造業(N=1)</c:v>
                </c:pt>
                <c:pt idx="17">
                  <c:v>31：輸送用機械器具製造業(N=11)</c:v>
                </c:pt>
                <c:pt idx="18">
                  <c:v>32：その他の製造業(N=3)</c:v>
                </c:pt>
              </c:strCache>
            </c:strRef>
          </c:cat>
          <c:val>
            <c:numRef>
              <c:f>③特定事業所の現状把握!$BG$21:$BG$39</c:f>
              <c:numCache>
                <c:formatCode>[=0]#,##0;[&lt;1]0.00;#,##0</c:formatCode>
                <c:ptCount val="19"/>
                <c:pt idx="0">
                  <c:v>7.7220833333333339</c:v>
                </c:pt>
                <c:pt idx="1">
                  <c:v>11.998285714285714</c:v>
                </c:pt>
                <c:pt idx="2">
                  <c:v>36.889499999999998</c:v>
                </c:pt>
                <c:pt idx="3">
                  <c:v>3.3860000000000001</c:v>
                </c:pt>
                <c:pt idx="4">
                  <c:v>0</c:v>
                </c:pt>
                <c:pt idx="5">
                  <c:v>8.9654285714285713</c:v>
                </c:pt>
                <c:pt idx="6">
                  <c:v>3.3929999999999998</c:v>
                </c:pt>
                <c:pt idx="7">
                  <c:v>9.5864999999999991</c:v>
                </c:pt>
                <c:pt idx="8">
                  <c:v>0</c:v>
                </c:pt>
                <c:pt idx="9">
                  <c:v>10.326499999999999</c:v>
                </c:pt>
                <c:pt idx="10">
                  <c:v>7.6870000000000003</c:v>
                </c:pt>
                <c:pt idx="11">
                  <c:v>6.4242000000000008</c:v>
                </c:pt>
                <c:pt idx="12">
                  <c:v>2.8543333333333334</c:v>
                </c:pt>
                <c:pt idx="13">
                  <c:v>11.7135</c:v>
                </c:pt>
                <c:pt idx="14">
                  <c:v>9.4165384615384617</c:v>
                </c:pt>
                <c:pt idx="15">
                  <c:v>15.977</c:v>
                </c:pt>
                <c:pt idx="16">
                  <c:v>4.3789999999999996</c:v>
                </c:pt>
                <c:pt idx="17">
                  <c:v>11.402909090909091</c:v>
                </c:pt>
                <c:pt idx="18">
                  <c:v>2.9593333333333334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9：食料品製造業(N=24)</c:v>
                </c:pt>
                <c:pt idx="1">
                  <c:v>10：飲料・たばこ・飼料製造業(N=7)</c:v>
                </c:pt>
                <c:pt idx="2">
                  <c:v>11：繊維工業(N=4)</c:v>
                </c:pt>
                <c:pt idx="3">
                  <c:v>12：木材・木製品製造業(N=2)</c:v>
                </c:pt>
                <c:pt idx="4">
                  <c:v>13：家具・装備品製造業(N=0)</c:v>
                </c:pt>
                <c:pt idx="5">
                  <c:v>15：印刷・同関連業(N=7)</c:v>
                </c:pt>
                <c:pt idx="6">
                  <c:v>18：プラスチック製品製造業(N=10)</c:v>
                </c:pt>
                <c:pt idx="7">
                  <c:v>19：ゴム製品製造業(N=2)</c:v>
                </c:pt>
                <c:pt idx="8">
                  <c:v>20：なめし革・同製品・毛皮製造業(N=0)</c:v>
                </c:pt>
                <c:pt idx="9">
                  <c:v>23：非鉄金属製造業(N=4)</c:v>
                </c:pt>
                <c:pt idx="10">
                  <c:v>24：金属製品製造業(N=5)</c:v>
                </c:pt>
                <c:pt idx="11">
                  <c:v>25：はん用機械器具製造業(N=5)</c:v>
                </c:pt>
                <c:pt idx="12">
                  <c:v>26：生産用機械器具製造業(N=3)</c:v>
                </c:pt>
                <c:pt idx="13">
                  <c:v>27：業務用機械器具製造業(N=2)</c:v>
                </c:pt>
                <c:pt idx="14">
                  <c:v>28：電子部品等製造業(N=13)</c:v>
                </c:pt>
                <c:pt idx="15">
                  <c:v>29：電気機械器具製造業(N=8)</c:v>
                </c:pt>
                <c:pt idx="16">
                  <c:v>30：情報通信機械器具製造業(N=1)</c:v>
                </c:pt>
                <c:pt idx="17">
                  <c:v>31：輸送用機械器具製造業(N=11)</c:v>
                </c:pt>
                <c:pt idx="18">
                  <c:v>32：その他の製造業(N=3)</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京都府</c:v>
                </c:pt>
              </c:strCache>
            </c:strRef>
          </c:tx>
          <c:spPr>
            <a:solidFill>
              <a:srgbClr val="FF0066"/>
            </a:solidFill>
            <a:ln>
              <a:noFill/>
            </a:ln>
          </c:spPr>
          <c:invertIfNegative val="0"/>
          <c:cat>
            <c:strRef>
              <c:f>③特定事業所の現状把握!$BD$40:$BD$53</c:f>
              <c:strCache>
                <c:ptCount val="14"/>
                <c:pt idx="0">
                  <c:v>F：電気・ガス・熱供給・水道業(N=9)</c:v>
                </c:pt>
                <c:pt idx="1">
                  <c:v>G：情報通信業(N=6)</c:v>
                </c:pt>
                <c:pt idx="2">
                  <c:v>H：運輸業，郵便業(N=4)</c:v>
                </c:pt>
                <c:pt idx="3">
                  <c:v>I：卸売業，小売業(N=9)</c:v>
                </c:pt>
                <c:pt idx="4">
                  <c:v>J：金融業，保険業(N=1)</c:v>
                </c:pt>
                <c:pt idx="5">
                  <c:v>K：不動産業，物品賃貸業(N=7)</c:v>
                </c:pt>
                <c:pt idx="6">
                  <c:v>L：学術研究,専門･技術ｻｰﾋﾞｽ業(N=2)</c:v>
                </c:pt>
                <c:pt idx="7">
                  <c:v>M：宿泊業，飲食サービス業(N=12)</c:v>
                </c:pt>
                <c:pt idx="8">
                  <c:v>N：生活関連ｻｰﾋﾞｽ業,娯楽業(N=4)</c:v>
                </c:pt>
                <c:pt idx="9">
                  <c:v>O：教育，学習支援業(N=18)</c:v>
                </c:pt>
                <c:pt idx="10">
                  <c:v>P：医療，福祉(N=14)</c:v>
                </c:pt>
                <c:pt idx="11">
                  <c:v>Q：複合サービス事業(N=0)</c:v>
                </c:pt>
                <c:pt idx="12">
                  <c:v>R：ｻｰﾋﾞｽ業(他に分類されない)(N=15)</c:v>
                </c:pt>
                <c:pt idx="13">
                  <c:v>S：公務(N=2)</c:v>
                </c:pt>
              </c:strCache>
            </c:strRef>
          </c:cat>
          <c:val>
            <c:numRef>
              <c:f>③特定事業所の現状把握!$BG$40:$BG$53</c:f>
              <c:numCache>
                <c:formatCode>[=0]#,##0;[&lt;1]0.00;#,##0</c:formatCode>
                <c:ptCount val="14"/>
                <c:pt idx="0">
                  <c:v>8.7220000000000013</c:v>
                </c:pt>
                <c:pt idx="1">
                  <c:v>5.0688333333333331</c:v>
                </c:pt>
                <c:pt idx="2">
                  <c:v>2.8820000000000001</c:v>
                </c:pt>
                <c:pt idx="3">
                  <c:v>5.3550000000000004</c:v>
                </c:pt>
                <c:pt idx="4">
                  <c:v>9.298</c:v>
                </c:pt>
                <c:pt idx="5">
                  <c:v>6.5379999999999994</c:v>
                </c:pt>
                <c:pt idx="6">
                  <c:v>3.6949999999999998</c:v>
                </c:pt>
                <c:pt idx="7">
                  <c:v>4.1788333333333334</c:v>
                </c:pt>
                <c:pt idx="8">
                  <c:v>3.83575</c:v>
                </c:pt>
                <c:pt idx="9">
                  <c:v>10.801833333333333</c:v>
                </c:pt>
                <c:pt idx="10">
                  <c:v>4.993214285714286</c:v>
                </c:pt>
                <c:pt idx="11">
                  <c:v>0</c:v>
                </c:pt>
                <c:pt idx="12">
                  <c:v>19.25953333333333</c:v>
                </c:pt>
                <c:pt idx="13">
                  <c:v>2.4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F：電気・ガス・熱供給・水道業(N=9)</c:v>
                </c:pt>
                <c:pt idx="1">
                  <c:v>G：情報通信業(N=6)</c:v>
                </c:pt>
                <c:pt idx="2">
                  <c:v>H：運輸業，郵便業(N=4)</c:v>
                </c:pt>
                <c:pt idx="3">
                  <c:v>I：卸売業，小売業(N=9)</c:v>
                </c:pt>
                <c:pt idx="4">
                  <c:v>J：金融業，保険業(N=1)</c:v>
                </c:pt>
                <c:pt idx="5">
                  <c:v>K：不動産業，物品賃貸業(N=7)</c:v>
                </c:pt>
                <c:pt idx="6">
                  <c:v>L：学術研究,専門･技術ｻｰﾋﾞｽ業(N=2)</c:v>
                </c:pt>
                <c:pt idx="7">
                  <c:v>M：宿泊業，飲食サービス業(N=12)</c:v>
                </c:pt>
                <c:pt idx="8">
                  <c:v>N：生活関連ｻｰﾋﾞｽ業,娯楽業(N=4)</c:v>
                </c:pt>
                <c:pt idx="9">
                  <c:v>O：教育，学習支援業(N=18)</c:v>
                </c:pt>
                <c:pt idx="10">
                  <c:v>P：医療，福祉(N=14)</c:v>
                </c:pt>
                <c:pt idx="11">
                  <c:v>Q：複合サービス事業(N=0)</c:v>
                </c:pt>
                <c:pt idx="12">
                  <c:v>R：ｻｰﾋﾞｽ業(他に分類されない)(N=15)</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京都府</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683.52800000000002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京都府</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16：化学工業(N=13)</c:v>
                </c:pt>
                <c:pt idx="2">
                  <c:v>17：石油製品・石炭製品製造業(N=1)</c:v>
                </c:pt>
                <c:pt idx="3">
                  <c:v>21：窯業・土石製品製造業(N=5)</c:v>
                </c:pt>
                <c:pt idx="4">
                  <c:v>22：鉄鋼業(N=4)</c:v>
                </c:pt>
              </c:strCache>
            </c:strRef>
          </c:cat>
          <c:val>
            <c:numRef>
              <c:f>③特定事業所の現状把握!$BG$16:$BG$20</c:f>
              <c:numCache>
                <c:formatCode>[=0]#,##0;[&lt;1]0.00;#,##0</c:formatCode>
                <c:ptCount val="5"/>
                <c:pt idx="0">
                  <c:v>18.573</c:v>
                </c:pt>
                <c:pt idx="1">
                  <c:v>10.722846153846152</c:v>
                </c:pt>
                <c:pt idx="2">
                  <c:v>3.7709999999999999</c:v>
                </c:pt>
                <c:pt idx="3">
                  <c:v>73.354200000000006</c:v>
                </c:pt>
                <c:pt idx="4">
                  <c:v>19.819500000000001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16：化学工業(N=13)</c:v>
                </c:pt>
                <c:pt idx="2">
                  <c:v>17：石油製品・石炭製品製造業(N=1)</c:v>
                </c:pt>
                <c:pt idx="3">
                  <c:v>21：窯業・土石製品製造業(N=5)</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681,215</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231099.4999999929</c:v>
                </c:pt>
                <c:pt idx="1">
                  <c:v>423837.40000000305</c:v>
                </c:pt>
                <c:pt idx="2">
                  <c:v>2.5</c:v>
                </c:pt>
                <c:pt idx="3">
                  <c:v>1845.5</c:v>
                </c:pt>
                <c:pt idx="4">
                  <c:v>0</c:v>
                </c:pt>
                <c:pt idx="5">
                  <c:v>24429.762999999999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1,018,891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277347.13193999149</c:v>
                </c:pt>
                <c:pt idx="1">
                  <c:v>560635.15922400402</c:v>
                </c:pt>
                <c:pt idx="2">
                  <c:v>5.4311999999999996</c:v>
                </c:pt>
                <c:pt idx="3">
                  <c:v>9699.9480000000003</c:v>
                </c:pt>
                <c:pt idx="4">
                  <c:v>0</c:v>
                </c:pt>
                <c:pt idx="5">
                  <c:v>171203.77910400004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2,416</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京都府</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628.02080049600011</c:v>
                </c:pt>
                <c:pt idx="1">
                  <c:v>381.97362052799986</c:v>
                </c:pt>
                <c:pt idx="2">
                  <c:v>2.9943816840000004</c:v>
                </c:pt>
                <c:pt idx="3">
                  <c:v>0</c:v>
                </c:pt>
                <c:pt idx="4">
                  <c:v>208.16679771000003</c:v>
                </c:pt>
                <c:pt idx="5">
                  <c:v>1195.2170966300005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18,154,589</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京都府</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14013463</c:v>
                </c:pt>
                <c:pt idx="1">
                  <c:v>4126300</c:v>
                </c:pt>
                <c:pt idx="2">
                  <c:v>14826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17141</c:v>
                </c:pt>
                <c:pt idx="1">
                  <c:v>17141</c:v>
                </c:pt>
                <c:pt idx="2">
                  <c:v>18501</c:v>
                </c:pt>
                <c:pt idx="3">
                  <c:v>19749</c:v>
                </c:pt>
                <c:pt idx="4">
                  <c:v>21245.762999999999</c:v>
                </c:pt>
                <c:pt idx="5">
                  <c:v>28490.762999999999</c:v>
                </c:pt>
                <c:pt idx="6">
                  <c:v>26730.762999999999</c:v>
                </c:pt>
                <c:pt idx="7">
                  <c:v>24429.762999999999</c:v>
                </c:pt>
                <c:pt idx="8">
                  <c:v>24429.762999999999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988.5</c:v>
                </c:pt>
                <c:pt idx="1">
                  <c:v>988.5</c:v>
                </c:pt>
                <c:pt idx="2">
                  <c:v>1768.5</c:v>
                </c:pt>
                <c:pt idx="3">
                  <c:v>1793.5</c:v>
                </c:pt>
                <c:pt idx="4">
                  <c:v>1793.5</c:v>
                </c:pt>
                <c:pt idx="5">
                  <c:v>1808.5</c:v>
                </c:pt>
                <c:pt idx="6">
                  <c:v>1808.5</c:v>
                </c:pt>
                <c:pt idx="7">
                  <c:v>1845.5</c:v>
                </c:pt>
                <c:pt idx="8">
                  <c:v>1845.5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4502.5</c:v>
                </c:pt>
                <c:pt idx="1">
                  <c:v>2252.5</c:v>
                </c:pt>
                <c:pt idx="2">
                  <c:v>2252.5</c:v>
                </c:pt>
                <c:pt idx="3">
                  <c:v>2253</c:v>
                </c:pt>
                <c:pt idx="4">
                  <c:v>2252.5</c:v>
                </c:pt>
                <c:pt idx="5">
                  <c:v>2252.5</c:v>
                </c:pt>
                <c:pt idx="6">
                  <c:v>2.5</c:v>
                </c:pt>
                <c:pt idx="7">
                  <c:v>2.5</c:v>
                </c:pt>
                <c:pt idx="8">
                  <c:v>2.5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213919.6</c:v>
                </c:pt>
                <c:pt idx="1">
                  <c:v>260159.8</c:v>
                </c:pt>
                <c:pt idx="2">
                  <c:v>312542.99999999988</c:v>
                </c:pt>
                <c:pt idx="3">
                  <c:v>337186.7</c:v>
                </c:pt>
                <c:pt idx="4">
                  <c:v>369578.1</c:v>
                </c:pt>
                <c:pt idx="5">
                  <c:v>395653.5</c:v>
                </c:pt>
                <c:pt idx="6">
                  <c:v>409104.20000000321</c:v>
                </c:pt>
                <c:pt idx="7">
                  <c:v>418720.90000000293</c:v>
                </c:pt>
                <c:pt idx="8">
                  <c:v>423837.40000000305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133387.4</c:v>
                </c:pt>
                <c:pt idx="1">
                  <c:v>145806.6</c:v>
                </c:pt>
                <c:pt idx="2">
                  <c:v>155404.70000000001</c:v>
                </c:pt>
                <c:pt idx="3">
                  <c:v>167118.90000000002</c:v>
                </c:pt>
                <c:pt idx="4">
                  <c:v>177796.50000000009</c:v>
                </c:pt>
                <c:pt idx="5">
                  <c:v>189418.10000000041</c:v>
                </c:pt>
                <c:pt idx="6">
                  <c:v>201763.39999999691</c:v>
                </c:pt>
                <c:pt idx="7">
                  <c:v>216228.39999999545</c:v>
                </c:pt>
                <c:pt idx="8">
                  <c:v>231099.4999999929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3.6667173063888656E-2</c:v>
                </c:pt>
                <c:pt idx="1">
                  <c:v>4.1630447457462937E-2</c:v>
                </c:pt>
                <c:pt idx="2">
                  <c:v>4.6739345902103373E-2</c:v>
                </c:pt>
                <c:pt idx="3">
                  <c:v>5.2081671908090155E-2</c:v>
                </c:pt>
                <c:pt idx="4">
                  <c:v>5.858640329970994E-2</c:v>
                </c:pt>
                <c:pt idx="5">
                  <c:v>6.1093520539180379E-2</c:v>
                </c:pt>
                <c:pt idx="6">
                  <c:v>6.1686260958739497E-2</c:v>
                </c:pt>
                <c:pt idx="7">
                  <c:v>6.2881487525247193E-2</c:v>
                </c:pt>
                <c:pt idx="8">
                  <c:v>6.4438225802142785E-2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3462.1890756335561</c:v>
                </c:pt>
                <c:pt idx="2">
                  <c:v>128.7859977195329</c:v>
                </c:pt>
                <c:pt idx="3">
                  <c:v>155.46667433508199</c:v>
                </c:pt>
                <c:pt idx="4">
                  <c:v>4852.9752460464633</c:v>
                </c:pt>
                <c:pt idx="5">
                  <c:v>4154.189475644439</c:v>
                </c:pt>
                <c:pt idx="7">
                  <c:v>3200.1711114725631</c:v>
                </c:pt>
                <c:pt idx="8">
                  <c:v>200.03232929182701</c:v>
                </c:pt>
                <c:pt idx="9">
                  <c:v>43.116070288107032</c:v>
                </c:pt>
                <c:pt idx="10">
                  <c:v>228.60813892192499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3746.4417476881713</c:v>
                </c:pt>
                <c:pt idx="4" formatCode="#,##0">
                  <c:v>4852.9752460464633</c:v>
                </c:pt>
                <c:pt idx="5" formatCode="#,##0">
                  <c:v>4154.189475644439</c:v>
                </c:pt>
                <c:pt idx="6" formatCode="#,##0">
                  <c:v>3443.3195110524971</c:v>
                </c:pt>
                <c:pt idx="10" formatCode="#,##0">
                  <c:v>228.60813892192499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34790</c:v>
                </c:pt>
                <c:pt idx="1">
                  <c:v>37650</c:v>
                </c:pt>
                <c:pt idx="2">
                  <c:v>39755</c:v>
                </c:pt>
                <c:pt idx="3">
                  <c:v>42268</c:v>
                </c:pt>
                <c:pt idx="4">
                  <c:v>44534</c:v>
                </c:pt>
                <c:pt idx="5">
                  <c:v>46792</c:v>
                </c:pt>
                <c:pt idx="6">
                  <c:v>49127</c:v>
                </c:pt>
                <c:pt idx="7">
                  <c:v>51876</c:v>
                </c:pt>
                <c:pt idx="8">
                  <c:v>54990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15811910.349557048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1018891.4494679956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28138577.853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17445022.236000001</c:v>
                </c:pt>
                <c:pt idx="1">
                  <c:v>10610378.347999996</c:v>
                </c:pt>
                <c:pt idx="2">
                  <c:v>83177.269000000015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837982.29116399551</c:v>
                </c:pt>
                <c:pt idx="1">
                  <c:v>5.4311999999999996</c:v>
                </c:pt>
                <c:pt idx="2">
                  <c:v>9699.9480000000003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2103.01668471109</c:v>
                </c:pt>
                <c:pt idx="2">
                  <c:v>107.19702601724471</c:v>
                </c:pt>
                <c:pt idx="3">
                  <c:v>142.53423148017134</c:v>
                </c:pt>
                <c:pt idx="4">
                  <c:v>3575.7285153239845</c:v>
                </c:pt>
                <c:pt idx="5">
                  <c:v>2939.7004577005591</c:v>
                </c:pt>
                <c:pt idx="7">
                  <c:v>2691.4108437440218</c:v>
                </c:pt>
                <c:pt idx="8">
                  <c:v>147.24931209785217</c:v>
                </c:pt>
                <c:pt idx="9">
                  <c:v>34.935749880493987</c:v>
                </c:pt>
                <c:pt idx="10">
                  <c:v>266.00921220741947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2352.7479422085062</c:v>
                </c:pt>
                <c:pt idx="4">
                  <c:v>3575.7285153239845</c:v>
                </c:pt>
                <c:pt idx="5">
                  <c:v>2939.7004577005591</c:v>
                </c:pt>
                <c:pt idx="6">
                  <c:v>2873.5959057223677</c:v>
                </c:pt>
                <c:pt idx="10">
                  <c:v>266.00921220741947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京都府</c:v>
                </c:pt>
              </c:strCache>
            </c:strRef>
          </c:cat>
          <c:val>
            <c:numRef>
              <c:f>①CO2排出量の現状把握!$AX$43:$AX$45</c:f>
              <c:numCache>
                <c:formatCode>0%</c:formatCode>
                <c:ptCount val="3"/>
                <c:pt idx="0">
                  <c:v>0.42072759503743129</c:v>
                </c:pt>
                <c:pt idx="1">
                  <c:v>0.1959352639572185</c:v>
                </c:pt>
                <c:pt idx="2">
                  <c:v>0.1959352639572185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京都府</c:v>
                </c:pt>
              </c:strCache>
            </c:strRef>
          </c:cat>
          <c:val>
            <c:numRef>
              <c:f>①CO2排出量の現状把握!$AY$43:$AY$45</c:f>
              <c:numCache>
                <c:formatCode>0%</c:formatCode>
                <c:ptCount val="3"/>
                <c:pt idx="0">
                  <c:v>0.19118662390594171</c:v>
                </c:pt>
                <c:pt idx="1">
                  <c:v>0.29778426235991073</c:v>
                </c:pt>
                <c:pt idx="2">
                  <c:v>0.29778426235991073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京都府</c:v>
                </c:pt>
              </c:strCache>
            </c:strRef>
          </c:cat>
          <c:val>
            <c:numRef>
              <c:f>①CO2排出量の現状把握!$AZ$43:$AZ$45</c:f>
              <c:numCache>
                <c:formatCode>0%</c:formatCode>
                <c:ptCount val="3"/>
                <c:pt idx="0">
                  <c:v>0.18034974026133399</c:v>
                </c:pt>
                <c:pt idx="1">
                  <c:v>0.24481627411138518</c:v>
                </c:pt>
                <c:pt idx="2">
                  <c:v>0.24481627411138518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京都府</c:v>
                </c:pt>
              </c:strCache>
            </c:strRef>
          </c:cat>
          <c:val>
            <c:numRef>
              <c:f>①CO2排出量の現状把握!$BA$43:$BA$45</c:f>
              <c:numCache>
                <c:formatCode>0%</c:formatCode>
                <c:ptCount val="3"/>
                <c:pt idx="0">
                  <c:v>0.19226168778726088</c:v>
                </c:pt>
                <c:pt idx="1">
                  <c:v>0.23931113154670292</c:v>
                </c:pt>
                <c:pt idx="2">
                  <c:v>0.23931113154670292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京都府</c:v>
                </c:pt>
              </c:strCache>
            </c:strRef>
          </c:cat>
          <c:val>
            <c:numRef>
              <c:f>①CO2排出量の現状把握!$BB$43:$BB$45</c:f>
              <c:numCache>
                <c:formatCode>0%</c:formatCode>
                <c:ptCount val="3"/>
                <c:pt idx="0">
                  <c:v>1.5474353008032191E-2</c:v>
                </c:pt>
                <c:pt idx="1">
                  <c:v>2.2153068024782667E-2</c:v>
                </c:pt>
                <c:pt idx="2">
                  <c:v>2.2153068024782667E-2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994657</c:v>
                </c:pt>
                <c:pt idx="1">
                  <c:v>994657</c:v>
                </c:pt>
                <c:pt idx="2">
                  <c:v>994657</c:v>
                </c:pt>
                <c:pt idx="3">
                  <c:v>994657</c:v>
                </c:pt>
                <c:pt idx="4">
                  <c:v>994657</c:v>
                </c:pt>
                <c:pt idx="5">
                  <c:v>998076</c:v>
                </c:pt>
                <c:pt idx="6">
                  <c:v>998076</c:v>
                </c:pt>
                <c:pt idx="7">
                  <c:v>998076</c:v>
                </c:pt>
                <c:pt idx="8">
                  <c:v>998076</c:v>
                </c:pt>
                <c:pt idx="9">
                  <c:v>998076</c:v>
                </c:pt>
                <c:pt idx="10">
                  <c:v>998076</c:v>
                </c:pt>
                <c:pt idx="11">
                  <c:v>999815</c:v>
                </c:pt>
                <c:pt idx="12">
                  <c:v>999815</c:v>
                </c:pt>
                <c:pt idx="13">
                  <c:v>999815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250.98399334821801</c:v>
                </c:pt>
                <c:pt idx="1">
                  <c:v>246.18694347863999</c:v>
                </c:pt>
                <c:pt idx="2">
                  <c:v>234.303700627692</c:v>
                </c:pt>
                <c:pt idx="3">
                  <c:v>239.05511520620999</c:v>
                </c:pt>
                <c:pt idx="4">
                  <c:v>228.60813892192499</c:v>
                </c:pt>
                <c:pt idx="5">
                  <c:v>245.1347991087479</c:v>
                </c:pt>
                <c:pt idx="6">
                  <c:v>255.28356380923</c:v>
                </c:pt>
                <c:pt idx="7">
                  <c:v>251.96220268350999</c:v>
                </c:pt>
                <c:pt idx="8">
                  <c:v>267.24452210847511</c:v>
                </c:pt>
                <c:pt idx="9">
                  <c:v>287.98728128456588</c:v>
                </c:pt>
                <c:pt idx="10">
                  <c:v>284.33918182080379</c:v>
                </c:pt>
                <c:pt idx="11">
                  <c:v>239.6149534683133</c:v>
                </c:pt>
                <c:pt idx="12">
                  <c:v>276.51489838547485</c:v>
                </c:pt>
                <c:pt idx="13">
                  <c:v>266.00921220741947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6516849</c:v>
                </c:pt>
                <c:pt idx="1">
                  <c:v>7183475</c:v>
                </c:pt>
                <c:pt idx="2">
                  <c:v>7366959</c:v>
                </c:pt>
                <c:pt idx="3">
                  <c:v>7154420</c:v>
                </c:pt>
                <c:pt idx="4">
                  <c:v>7147429</c:v>
                </c:pt>
                <c:pt idx="5">
                  <c:v>7112930</c:v>
                </c:pt>
                <c:pt idx="6">
                  <c:v>6790237</c:v>
                </c:pt>
                <c:pt idx="7">
                  <c:v>6871390.4148752484</c:v>
                </c:pt>
                <c:pt idx="8">
                  <c:v>7078601.9999999981</c:v>
                </c:pt>
                <c:pt idx="9">
                  <c:v>7260979.0000000009</c:v>
                </c:pt>
                <c:pt idx="10">
                  <c:v>7052113</c:v>
                </c:pt>
                <c:pt idx="11">
                  <c:v>6773677.9999999991</c:v>
                </c:pt>
                <c:pt idx="12">
                  <c:v>7080164</c:v>
                </c:pt>
                <c:pt idx="13">
                  <c:v>6083443.9999999991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2551706</c:v>
                </c:pt>
                <c:pt idx="1">
                  <c:v>2547225</c:v>
                </c:pt>
                <c:pt idx="2">
                  <c:v>2542740</c:v>
                </c:pt>
                <c:pt idx="3">
                  <c:v>2587129</c:v>
                </c:pt>
                <c:pt idx="4">
                  <c:v>2585904</c:v>
                </c:pt>
                <c:pt idx="5">
                  <c:v>2579305</c:v>
                </c:pt>
                <c:pt idx="6">
                  <c:v>2574842</c:v>
                </c:pt>
                <c:pt idx="7">
                  <c:v>2569410</c:v>
                </c:pt>
                <c:pt idx="8">
                  <c:v>2563152</c:v>
                </c:pt>
                <c:pt idx="9">
                  <c:v>2555068</c:v>
                </c:pt>
                <c:pt idx="10">
                  <c:v>2545899</c:v>
                </c:pt>
                <c:pt idx="11">
                  <c:v>2530609</c:v>
                </c:pt>
                <c:pt idx="12">
                  <c:v>2511494</c:v>
                </c:pt>
                <c:pt idx="13">
                  <c:v>2501269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京都府</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2107</v>
      </c>
      <c r="B9" s="77">
        <v>1</v>
      </c>
      <c r="C9" s="77">
        <v>1</v>
      </c>
      <c r="D9" s="77">
        <v>1</v>
      </c>
      <c r="E9" s="77">
        <v>1990</v>
      </c>
      <c r="F9" s="77" t="s">
        <v>788</v>
      </c>
      <c r="G9" s="1017" t="s">
        <v>1607</v>
      </c>
      <c r="H9" s="77" t="s">
        <v>1608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2108</v>
      </c>
      <c r="B10" s="77">
        <v>2</v>
      </c>
      <c r="C10" s="77">
        <v>2</v>
      </c>
      <c r="D10" s="77">
        <v>1</v>
      </c>
      <c r="E10" s="77">
        <v>2005</v>
      </c>
      <c r="F10" s="77" t="s">
        <v>790</v>
      </c>
      <c r="G10" s="1017" t="s">
        <v>1607</v>
      </c>
      <c r="H10" s="77" t="s">
        <v>1608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2109</v>
      </c>
      <c r="B11" s="77">
        <v>3</v>
      </c>
      <c r="C11" s="77">
        <v>3</v>
      </c>
      <c r="D11" s="77">
        <v>1</v>
      </c>
      <c r="E11" s="77">
        <v>2006</v>
      </c>
      <c r="F11" s="77" t="s">
        <v>791</v>
      </c>
      <c r="G11" s="1017" t="s">
        <v>1607</v>
      </c>
      <c r="H11" s="77" t="s">
        <v>1608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2110</v>
      </c>
      <c r="B12" s="77">
        <v>4</v>
      </c>
      <c r="C12" s="77">
        <v>4</v>
      </c>
      <c r="D12" s="77">
        <v>1</v>
      </c>
      <c r="E12" s="77">
        <v>2007</v>
      </c>
      <c r="F12" s="77" t="s">
        <v>792</v>
      </c>
      <c r="G12" s="1017" t="s">
        <v>1607</v>
      </c>
      <c r="H12" s="77" t="s">
        <v>1608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2111</v>
      </c>
      <c r="B13" s="77">
        <v>5</v>
      </c>
      <c r="C13" s="77">
        <v>5</v>
      </c>
      <c r="D13" s="77">
        <v>1</v>
      </c>
      <c r="E13" s="77">
        <v>2008</v>
      </c>
      <c r="F13" s="77" t="s">
        <v>793</v>
      </c>
      <c r="G13" s="1017" t="s">
        <v>1607</v>
      </c>
      <c r="H13" s="77" t="s">
        <v>1608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2112</v>
      </c>
      <c r="B14" s="77">
        <v>6</v>
      </c>
      <c r="C14" s="77">
        <v>6</v>
      </c>
      <c r="D14" s="77">
        <v>1</v>
      </c>
      <c r="E14" s="77">
        <v>2009</v>
      </c>
      <c r="F14" s="77" t="s">
        <v>177</v>
      </c>
      <c r="G14" s="1017" t="s">
        <v>1607</v>
      </c>
      <c r="H14" s="77" t="s">
        <v>1608</v>
      </c>
      <c r="I14" s="1018"/>
      <c r="J14" s="80">
        <v>0</v>
      </c>
      <c r="K14" s="80">
        <v>0</v>
      </c>
      <c r="L14" s="80">
        <v>0</v>
      </c>
      <c r="M14" s="80">
        <v>0</v>
      </c>
      <c r="N14" s="80">
        <v>3.91</v>
      </c>
      <c r="O14" s="80">
        <v>0</v>
      </c>
      <c r="P14" s="80">
        <v>0</v>
      </c>
      <c r="Q14" s="80">
        <v>0</v>
      </c>
      <c r="R14" s="80">
        <v>138.03399999999999</v>
      </c>
      <c r="S14" s="80">
        <v>153.6337</v>
      </c>
      <c r="T14" s="80">
        <v>182.971</v>
      </c>
      <c r="U14" s="80">
        <v>6.5389999999999997</v>
      </c>
      <c r="V14" s="80">
        <v>0</v>
      </c>
      <c r="W14" s="80">
        <v>46.473999999999997</v>
      </c>
      <c r="X14" s="80">
        <v>74.712999999999994</v>
      </c>
      <c r="Y14" s="80">
        <v>116.986</v>
      </c>
      <c r="Z14" s="80">
        <v>4.45</v>
      </c>
      <c r="AA14" s="80">
        <v>24.24</v>
      </c>
      <c r="AB14" s="80">
        <v>10.8</v>
      </c>
      <c r="AC14" s="80">
        <v>0</v>
      </c>
      <c r="AD14" s="80">
        <v>424.30700000000002</v>
      </c>
      <c r="AE14" s="80">
        <v>7.12</v>
      </c>
      <c r="AF14" s="80">
        <v>38.26</v>
      </c>
      <c r="AG14" s="80">
        <v>31.483000000000001</v>
      </c>
      <c r="AH14" s="80">
        <v>26.547999999999998</v>
      </c>
      <c r="AI14" s="80">
        <v>7.56</v>
      </c>
      <c r="AJ14" s="80">
        <v>17.565000000000001</v>
      </c>
      <c r="AK14" s="80">
        <v>239.917</v>
      </c>
      <c r="AL14" s="80">
        <v>103.547</v>
      </c>
      <c r="AM14" s="80">
        <v>8.4960000000000004</v>
      </c>
      <c r="AN14" s="80">
        <v>163.47499999999999</v>
      </c>
      <c r="AO14" s="80">
        <v>6.093</v>
      </c>
      <c r="AP14" s="80">
        <v>224.37</v>
      </c>
      <c r="AQ14" s="80">
        <v>0</v>
      </c>
      <c r="AR14" s="80">
        <v>0</v>
      </c>
      <c r="AS14" s="80">
        <v>79.375</v>
      </c>
      <c r="AT14" s="80">
        <v>17.09</v>
      </c>
      <c r="AU14" s="80">
        <v>0</v>
      </c>
      <c r="AV14" s="80">
        <v>3.42</v>
      </c>
      <c r="AW14" s="80">
        <v>0</v>
      </c>
      <c r="AX14" s="80">
        <v>3.71</v>
      </c>
      <c r="AY14" s="80">
        <v>0</v>
      </c>
      <c r="AZ14" s="80">
        <v>0</v>
      </c>
      <c r="BA14" s="80">
        <v>3.01</v>
      </c>
      <c r="BB14" s="80">
        <v>0</v>
      </c>
      <c r="BC14" s="80">
        <v>0</v>
      </c>
      <c r="BD14" s="80">
        <v>0</v>
      </c>
      <c r="BE14" s="80">
        <v>0</v>
      </c>
      <c r="BF14" s="80">
        <v>0</v>
      </c>
      <c r="BG14" s="80">
        <v>0</v>
      </c>
      <c r="BH14" s="80">
        <v>0</v>
      </c>
      <c r="BI14" s="80">
        <v>0</v>
      </c>
      <c r="BJ14" s="80">
        <v>0</v>
      </c>
      <c r="BK14" s="80">
        <v>0</v>
      </c>
      <c r="BL14" s="80">
        <v>0</v>
      </c>
      <c r="BM14" s="80">
        <v>118.467</v>
      </c>
      <c r="BN14" s="80">
        <v>3.62</v>
      </c>
      <c r="BO14" s="80">
        <v>0</v>
      </c>
      <c r="BP14" s="80">
        <v>0</v>
      </c>
      <c r="BQ14" s="80">
        <v>0</v>
      </c>
      <c r="BR14" s="80">
        <v>0</v>
      </c>
      <c r="BS14" s="80">
        <v>0</v>
      </c>
      <c r="BT14" s="80">
        <v>0</v>
      </c>
      <c r="BU14" s="80">
        <v>2.46</v>
      </c>
      <c r="BV14" s="80">
        <v>0</v>
      </c>
      <c r="BW14" s="80">
        <v>0</v>
      </c>
      <c r="BX14" s="80">
        <v>0</v>
      </c>
      <c r="BY14" s="80">
        <v>0</v>
      </c>
      <c r="BZ14" s="80">
        <v>67.536000000000001</v>
      </c>
      <c r="CA14" s="80">
        <v>0</v>
      </c>
      <c r="CB14" s="80">
        <v>4.0410000000000004</v>
      </c>
      <c r="CC14" s="80">
        <v>0</v>
      </c>
      <c r="CD14" s="80">
        <v>0</v>
      </c>
      <c r="CE14" s="80">
        <v>0</v>
      </c>
      <c r="CF14" s="80">
        <v>59.655000000000001</v>
      </c>
      <c r="CG14" s="80">
        <v>0</v>
      </c>
      <c r="CH14" s="80">
        <v>0</v>
      </c>
      <c r="CI14" s="80">
        <v>10.836</v>
      </c>
      <c r="CJ14" s="80">
        <v>0</v>
      </c>
      <c r="CK14" s="80">
        <v>11.586</v>
      </c>
      <c r="CL14" s="80">
        <v>166.208</v>
      </c>
      <c r="CM14" s="80">
        <v>3.6930000000000001</v>
      </c>
      <c r="CN14" s="80">
        <v>63.055</v>
      </c>
      <c r="CO14" s="80">
        <v>0</v>
      </c>
      <c r="CP14" s="80">
        <v>0</v>
      </c>
      <c r="CQ14" s="80">
        <v>0</v>
      </c>
      <c r="CR14" s="80">
        <v>0</v>
      </c>
      <c r="CS14" s="80">
        <v>118.604</v>
      </c>
      <c r="CT14" s="80">
        <v>0</v>
      </c>
      <c r="CU14" s="80">
        <v>0</v>
      </c>
      <c r="CV14" s="80">
        <v>0</v>
      </c>
      <c r="CW14" s="80">
        <v>6.13</v>
      </c>
      <c r="CX14" s="80">
        <v>0</v>
      </c>
      <c r="CY14" s="80">
        <v>0</v>
      </c>
      <c r="CZ14" s="80">
        <v>3.75</v>
      </c>
      <c r="DA14" s="80">
        <v>0</v>
      </c>
      <c r="DB14" s="80">
        <v>3.4460000000000002</v>
      </c>
      <c r="DC14" s="80">
        <v>8.49</v>
      </c>
      <c r="DD14" s="80">
        <v>0</v>
      </c>
      <c r="DE14" s="80">
        <v>0</v>
      </c>
      <c r="DF14" s="80">
        <v>0</v>
      </c>
      <c r="DG14" s="80">
        <v>224.37</v>
      </c>
      <c r="DH14" s="80">
        <v>0</v>
      </c>
      <c r="DI14" s="80">
        <v>0</v>
      </c>
      <c r="DJ14" s="80">
        <v>0</v>
      </c>
      <c r="DK14" s="80">
        <v>0</v>
      </c>
      <c r="DL14" s="80">
        <v>0</v>
      </c>
      <c r="DM14" s="80">
        <v>0</v>
      </c>
      <c r="DN14" s="80">
        <v>0</v>
      </c>
      <c r="DO14" s="80">
        <v>3.91</v>
      </c>
      <c r="DP14" s="80">
        <v>0</v>
      </c>
      <c r="DQ14" s="80">
        <v>0</v>
      </c>
      <c r="DR14" s="80">
        <v>0</v>
      </c>
      <c r="DS14" s="80">
        <v>138.03399999999999</v>
      </c>
      <c r="DT14" s="80">
        <v>153.6337</v>
      </c>
      <c r="DU14" s="80">
        <v>182.971</v>
      </c>
      <c r="DV14" s="80">
        <v>6.5389999999999997</v>
      </c>
      <c r="DW14" s="80">
        <v>0</v>
      </c>
      <c r="DX14" s="80">
        <v>46.473999999999997</v>
      </c>
      <c r="DY14" s="80">
        <v>74.712999999999994</v>
      </c>
      <c r="DZ14" s="80">
        <v>116.986</v>
      </c>
      <c r="EA14" s="80">
        <v>4.45</v>
      </c>
      <c r="EB14" s="80">
        <v>24.24</v>
      </c>
      <c r="EC14" s="80">
        <v>10.8</v>
      </c>
      <c r="ED14" s="80">
        <v>0</v>
      </c>
      <c r="EE14" s="80">
        <v>424.30700000000002</v>
      </c>
      <c r="EF14" s="80">
        <v>7.12</v>
      </c>
      <c r="EG14" s="80">
        <v>38.26</v>
      </c>
      <c r="EH14" s="80">
        <v>31.483000000000001</v>
      </c>
      <c r="EI14" s="80">
        <v>26.547999999999998</v>
      </c>
      <c r="EJ14" s="80">
        <v>7.56</v>
      </c>
      <c r="EK14" s="80">
        <v>17.565000000000001</v>
      </c>
      <c r="EL14" s="80">
        <v>239.917</v>
      </c>
      <c r="EM14" s="80">
        <v>103.547</v>
      </c>
      <c r="EN14" s="80">
        <v>8.4960000000000004</v>
      </c>
      <c r="EO14" s="80">
        <v>163.47499999999999</v>
      </c>
      <c r="EP14" s="80">
        <v>6.093</v>
      </c>
      <c r="EQ14" s="80">
        <v>0</v>
      </c>
      <c r="ER14" s="80">
        <v>0</v>
      </c>
      <c r="ES14" s="80">
        <v>0</v>
      </c>
      <c r="ET14" s="80">
        <v>79.375</v>
      </c>
      <c r="EU14" s="80">
        <v>17.09</v>
      </c>
      <c r="EV14" s="80">
        <v>0</v>
      </c>
      <c r="EW14" s="80">
        <v>3.42</v>
      </c>
      <c r="EX14" s="80">
        <v>0</v>
      </c>
      <c r="EY14" s="80">
        <v>3.71</v>
      </c>
      <c r="EZ14" s="80">
        <v>0</v>
      </c>
      <c r="FA14" s="80">
        <v>0</v>
      </c>
      <c r="FB14" s="80">
        <v>3.01</v>
      </c>
      <c r="FC14" s="80">
        <v>0</v>
      </c>
      <c r="FD14" s="80">
        <v>0</v>
      </c>
      <c r="FE14" s="80">
        <v>0</v>
      </c>
      <c r="FF14" s="80">
        <v>0</v>
      </c>
      <c r="FG14" s="80">
        <v>0</v>
      </c>
      <c r="FH14" s="80">
        <v>0</v>
      </c>
      <c r="FI14" s="80">
        <v>0</v>
      </c>
      <c r="FJ14" s="80">
        <v>0</v>
      </c>
      <c r="FK14" s="80">
        <v>0</v>
      </c>
      <c r="FL14" s="80">
        <v>0</v>
      </c>
      <c r="FM14" s="80">
        <v>0</v>
      </c>
      <c r="FN14" s="80">
        <v>118.467</v>
      </c>
      <c r="FO14" s="80">
        <v>3.62</v>
      </c>
      <c r="FP14" s="80">
        <v>0</v>
      </c>
      <c r="FQ14" s="80">
        <v>0</v>
      </c>
      <c r="FR14" s="80">
        <v>0</v>
      </c>
      <c r="FS14" s="80">
        <v>0</v>
      </c>
      <c r="FT14" s="80">
        <v>0</v>
      </c>
      <c r="FU14" s="80">
        <v>0</v>
      </c>
      <c r="FV14" s="80">
        <v>2.46</v>
      </c>
      <c r="FW14" s="80">
        <v>0</v>
      </c>
      <c r="FX14" s="80">
        <v>0</v>
      </c>
      <c r="FY14" s="80">
        <v>0</v>
      </c>
      <c r="FZ14" s="80">
        <v>0</v>
      </c>
      <c r="GA14" s="80">
        <v>67.536000000000001</v>
      </c>
      <c r="GB14" s="80">
        <v>0</v>
      </c>
      <c r="GC14" s="80">
        <v>4.0410000000000004</v>
      </c>
      <c r="GD14" s="80">
        <v>0</v>
      </c>
      <c r="GE14" s="80">
        <v>0</v>
      </c>
      <c r="GF14" s="80">
        <v>0</v>
      </c>
      <c r="GG14" s="80">
        <v>59.655000000000001</v>
      </c>
      <c r="GH14" s="80">
        <v>0</v>
      </c>
      <c r="GI14" s="80">
        <v>0</v>
      </c>
      <c r="GJ14" s="80">
        <v>10.836</v>
      </c>
      <c r="GK14" s="80">
        <v>0</v>
      </c>
      <c r="GL14" s="80">
        <v>11.586</v>
      </c>
      <c r="GM14" s="80">
        <v>166.208</v>
      </c>
      <c r="GN14" s="80">
        <v>3.6930000000000001</v>
      </c>
      <c r="GO14" s="80">
        <v>63.055</v>
      </c>
      <c r="GP14" s="80">
        <v>0</v>
      </c>
      <c r="GQ14" s="80">
        <v>0</v>
      </c>
      <c r="GR14" s="80">
        <v>0</v>
      </c>
      <c r="GS14" s="80">
        <v>0</v>
      </c>
      <c r="GT14" s="80">
        <v>118.604</v>
      </c>
      <c r="GU14" s="80">
        <v>0</v>
      </c>
      <c r="GV14" s="80">
        <v>0</v>
      </c>
      <c r="GW14" s="80">
        <v>0</v>
      </c>
      <c r="GX14" s="80">
        <v>6.13</v>
      </c>
      <c r="GY14" s="80">
        <v>0</v>
      </c>
      <c r="GZ14" s="80">
        <v>0</v>
      </c>
      <c r="HA14" s="80">
        <v>3.75</v>
      </c>
      <c r="HB14" s="80">
        <v>0</v>
      </c>
      <c r="HC14" s="80">
        <v>3.4460000000000002</v>
      </c>
      <c r="HD14" s="80">
        <v>8.49</v>
      </c>
      <c r="HE14" s="80">
        <v>0</v>
      </c>
      <c r="HF14" s="80">
        <v>224.37</v>
      </c>
      <c r="HG14" s="80">
        <v>0</v>
      </c>
      <c r="HH14" s="80">
        <v>0</v>
      </c>
      <c r="HI14" s="80">
        <v>3.91</v>
      </c>
      <c r="HJ14" s="80">
        <v>0</v>
      </c>
      <c r="HK14" s="80">
        <v>1833.2117000000001</v>
      </c>
      <c r="HL14" s="80">
        <v>79.375</v>
      </c>
      <c r="HM14" s="80">
        <v>24.22</v>
      </c>
      <c r="HN14" s="80">
        <v>3.01</v>
      </c>
      <c r="HO14" s="80">
        <v>122.087</v>
      </c>
      <c r="HP14" s="80">
        <v>2.46</v>
      </c>
      <c r="HQ14" s="80">
        <v>67.536000000000001</v>
      </c>
      <c r="HR14" s="80">
        <v>4.0410000000000004</v>
      </c>
      <c r="HS14" s="80">
        <v>59.655000000000001</v>
      </c>
      <c r="HT14" s="80">
        <v>22.422000000000001</v>
      </c>
      <c r="HU14" s="80">
        <v>169.90100000000001</v>
      </c>
      <c r="HV14" s="80">
        <v>63.055</v>
      </c>
      <c r="HW14" s="80">
        <v>0</v>
      </c>
      <c r="HX14" s="80">
        <v>128.48400000000001</v>
      </c>
      <c r="HY14" s="80">
        <v>11.936</v>
      </c>
      <c r="HZ14" s="80">
        <v>0</v>
      </c>
      <c r="IA14" s="80">
        <v>224.37</v>
      </c>
      <c r="IB14" s="80">
        <v>0</v>
      </c>
      <c r="IC14" s="80">
        <v>0</v>
      </c>
      <c r="ID14" s="80">
        <v>3.91</v>
      </c>
      <c r="IE14" s="80">
        <v>0</v>
      </c>
      <c r="IF14" s="80">
        <v>1833.2117000000001</v>
      </c>
      <c r="IG14" s="80">
        <v>303.745</v>
      </c>
      <c r="IH14" s="80">
        <v>24.22</v>
      </c>
      <c r="II14" s="80">
        <v>3.01</v>
      </c>
      <c r="IJ14" s="80">
        <v>122.087</v>
      </c>
      <c r="IK14" s="80">
        <v>2.46</v>
      </c>
      <c r="IL14" s="80">
        <v>67.536000000000001</v>
      </c>
      <c r="IM14" s="80">
        <v>4.0410000000000004</v>
      </c>
      <c r="IN14" s="80">
        <v>59.655000000000001</v>
      </c>
      <c r="IO14" s="80">
        <v>22.422000000000001</v>
      </c>
      <c r="IP14" s="80">
        <v>169.90100000000001</v>
      </c>
      <c r="IQ14" s="80">
        <v>63.055</v>
      </c>
      <c r="IR14" s="80">
        <v>0</v>
      </c>
      <c r="IS14" s="80">
        <v>128.48400000000001</v>
      </c>
      <c r="IT14" s="80">
        <v>11.936</v>
      </c>
      <c r="IU14" s="80">
        <v>0</v>
      </c>
      <c r="IV14" s="81">
        <v>0</v>
      </c>
      <c r="IW14" s="78">
        <v>0</v>
      </c>
      <c r="IX14" s="78">
        <v>0</v>
      </c>
      <c r="IY14" s="78">
        <v>0</v>
      </c>
      <c r="IZ14" s="78">
        <v>0</v>
      </c>
      <c r="JA14" s="78">
        <v>1</v>
      </c>
      <c r="JB14" s="78">
        <v>0</v>
      </c>
      <c r="JC14" s="78">
        <v>0</v>
      </c>
      <c r="JD14" s="78">
        <v>0</v>
      </c>
      <c r="JE14" s="78">
        <v>18</v>
      </c>
      <c r="JF14" s="78">
        <v>9</v>
      </c>
      <c r="JG14" s="78">
        <v>5</v>
      </c>
      <c r="JH14" s="78">
        <v>2</v>
      </c>
      <c r="JI14" s="78">
        <v>0</v>
      </c>
      <c r="JJ14" s="78">
        <v>3</v>
      </c>
      <c r="JK14" s="78">
        <v>8</v>
      </c>
      <c r="JL14" s="78">
        <v>13</v>
      </c>
      <c r="JM14" s="78">
        <v>1</v>
      </c>
      <c r="JN14" s="78">
        <v>8</v>
      </c>
      <c r="JO14" s="78">
        <v>1</v>
      </c>
      <c r="JP14" s="78">
        <v>0</v>
      </c>
      <c r="JQ14" s="78">
        <v>6</v>
      </c>
      <c r="JR14" s="78">
        <v>1</v>
      </c>
      <c r="JS14" s="78">
        <v>4</v>
      </c>
      <c r="JT14" s="78">
        <v>5</v>
      </c>
      <c r="JU14" s="78">
        <v>4</v>
      </c>
      <c r="JV14" s="78">
        <v>2</v>
      </c>
      <c r="JW14" s="78">
        <v>2</v>
      </c>
      <c r="JX14" s="78">
        <v>17</v>
      </c>
      <c r="JY14" s="78">
        <v>9</v>
      </c>
      <c r="JZ14" s="78">
        <v>1</v>
      </c>
      <c r="KA14" s="78">
        <v>11</v>
      </c>
      <c r="KB14" s="78">
        <v>2</v>
      </c>
      <c r="KC14" s="78">
        <v>2</v>
      </c>
      <c r="KD14" s="78">
        <v>0</v>
      </c>
      <c r="KE14" s="78">
        <v>0</v>
      </c>
      <c r="KF14" s="78">
        <v>10</v>
      </c>
      <c r="KG14" s="78">
        <v>3</v>
      </c>
      <c r="KH14" s="78">
        <v>0</v>
      </c>
      <c r="KI14" s="78">
        <v>1</v>
      </c>
      <c r="KJ14" s="78">
        <v>0</v>
      </c>
      <c r="KK14" s="78">
        <v>1</v>
      </c>
      <c r="KL14" s="78">
        <v>0</v>
      </c>
      <c r="KM14" s="78">
        <v>0</v>
      </c>
      <c r="KN14" s="78">
        <v>1</v>
      </c>
      <c r="KO14" s="78">
        <v>0</v>
      </c>
      <c r="KP14" s="78">
        <v>0</v>
      </c>
      <c r="KQ14" s="78">
        <v>0</v>
      </c>
      <c r="KR14" s="78">
        <v>0</v>
      </c>
      <c r="KS14" s="78">
        <v>0</v>
      </c>
      <c r="KT14" s="78">
        <v>0</v>
      </c>
      <c r="KU14" s="78">
        <v>0</v>
      </c>
      <c r="KV14" s="78">
        <v>0</v>
      </c>
      <c r="KW14" s="78">
        <v>0</v>
      </c>
      <c r="KX14" s="78">
        <v>0</v>
      </c>
      <c r="KY14" s="78">
        <v>0</v>
      </c>
      <c r="KZ14" s="78">
        <v>26</v>
      </c>
      <c r="LA14" s="78">
        <v>1</v>
      </c>
      <c r="LB14" s="78">
        <v>0</v>
      </c>
      <c r="LC14" s="78">
        <v>0</v>
      </c>
      <c r="LD14" s="78">
        <v>0</v>
      </c>
      <c r="LE14" s="78">
        <v>0</v>
      </c>
      <c r="LF14" s="78">
        <v>0</v>
      </c>
      <c r="LG14" s="78">
        <v>0</v>
      </c>
      <c r="LH14" s="78">
        <v>1</v>
      </c>
      <c r="LI14" s="78">
        <v>0</v>
      </c>
      <c r="LJ14" s="78">
        <v>0</v>
      </c>
      <c r="LK14" s="78">
        <v>0</v>
      </c>
      <c r="LL14" s="78">
        <v>0</v>
      </c>
      <c r="LM14" s="78">
        <v>5</v>
      </c>
      <c r="LN14" s="78">
        <v>0</v>
      </c>
      <c r="LO14" s="78">
        <v>1</v>
      </c>
      <c r="LP14" s="78">
        <v>0</v>
      </c>
      <c r="LQ14" s="78">
        <v>0</v>
      </c>
      <c r="LR14" s="78">
        <v>0</v>
      </c>
      <c r="LS14" s="78">
        <v>12</v>
      </c>
      <c r="LT14" s="78">
        <v>0</v>
      </c>
      <c r="LU14" s="78">
        <v>0</v>
      </c>
      <c r="LV14" s="78">
        <v>2</v>
      </c>
      <c r="LW14" s="78">
        <v>0</v>
      </c>
      <c r="LX14" s="78">
        <v>2</v>
      </c>
      <c r="LY14" s="78">
        <v>16</v>
      </c>
      <c r="LZ14" s="78">
        <v>1</v>
      </c>
      <c r="MA14" s="78">
        <v>15</v>
      </c>
      <c r="MB14" s="78">
        <v>0</v>
      </c>
      <c r="MC14" s="78">
        <v>0</v>
      </c>
      <c r="MD14" s="78">
        <v>0</v>
      </c>
      <c r="ME14" s="78">
        <v>0</v>
      </c>
      <c r="MF14" s="78">
        <v>9</v>
      </c>
      <c r="MG14" s="78">
        <v>0</v>
      </c>
      <c r="MH14" s="78">
        <v>0</v>
      </c>
      <c r="MI14" s="78">
        <v>0</v>
      </c>
      <c r="MJ14" s="78">
        <v>2</v>
      </c>
      <c r="MK14" s="78">
        <v>0</v>
      </c>
      <c r="ML14" s="78">
        <v>0</v>
      </c>
      <c r="MM14" s="78">
        <v>1</v>
      </c>
      <c r="MN14" s="78">
        <v>0</v>
      </c>
      <c r="MO14" s="78">
        <v>1</v>
      </c>
      <c r="MP14" s="78">
        <v>3</v>
      </c>
      <c r="MQ14" s="78">
        <v>0</v>
      </c>
      <c r="MR14" s="78">
        <v>0</v>
      </c>
      <c r="MS14" s="78">
        <v>0</v>
      </c>
      <c r="MT14" s="78">
        <v>2</v>
      </c>
      <c r="MU14" s="78">
        <v>0</v>
      </c>
      <c r="MV14" s="78">
        <v>0</v>
      </c>
      <c r="MW14" s="78">
        <v>0</v>
      </c>
      <c r="MX14" s="78">
        <v>0</v>
      </c>
      <c r="MY14" s="78">
        <v>0</v>
      </c>
      <c r="MZ14" s="78">
        <v>0</v>
      </c>
      <c r="NA14" s="78">
        <v>0</v>
      </c>
      <c r="NB14" s="78">
        <v>1</v>
      </c>
      <c r="NC14" s="78">
        <v>0</v>
      </c>
      <c r="ND14" s="78">
        <v>0</v>
      </c>
      <c r="NE14" s="78">
        <v>0</v>
      </c>
      <c r="NF14" s="78">
        <v>18</v>
      </c>
      <c r="NG14" s="78">
        <v>9</v>
      </c>
      <c r="NH14" s="78">
        <v>5</v>
      </c>
      <c r="NI14" s="78">
        <v>2</v>
      </c>
      <c r="NJ14" s="78">
        <v>0</v>
      </c>
      <c r="NK14" s="78">
        <v>3</v>
      </c>
      <c r="NL14" s="78">
        <v>8</v>
      </c>
      <c r="NM14" s="78">
        <v>13</v>
      </c>
      <c r="NN14" s="78">
        <v>1</v>
      </c>
      <c r="NO14" s="78">
        <v>8</v>
      </c>
      <c r="NP14" s="78">
        <v>1</v>
      </c>
      <c r="NQ14" s="78">
        <v>0</v>
      </c>
      <c r="NR14" s="78">
        <v>6</v>
      </c>
      <c r="NS14" s="78">
        <v>1</v>
      </c>
      <c r="NT14" s="78">
        <v>4</v>
      </c>
      <c r="NU14" s="78">
        <v>5</v>
      </c>
      <c r="NV14" s="78">
        <v>4</v>
      </c>
      <c r="NW14" s="78">
        <v>2</v>
      </c>
      <c r="NX14" s="78">
        <v>2</v>
      </c>
      <c r="NY14" s="78">
        <v>17</v>
      </c>
      <c r="NZ14" s="78">
        <v>9</v>
      </c>
      <c r="OA14" s="78">
        <v>1</v>
      </c>
      <c r="OB14" s="78">
        <v>11</v>
      </c>
      <c r="OC14" s="78">
        <v>2</v>
      </c>
      <c r="OD14" s="78">
        <v>0</v>
      </c>
      <c r="OE14" s="78">
        <v>0</v>
      </c>
      <c r="OF14" s="78">
        <v>0</v>
      </c>
      <c r="OG14" s="78">
        <v>10</v>
      </c>
      <c r="OH14" s="78">
        <v>3</v>
      </c>
      <c r="OI14" s="78">
        <v>0</v>
      </c>
      <c r="OJ14" s="78">
        <v>1</v>
      </c>
      <c r="OK14" s="78">
        <v>0</v>
      </c>
      <c r="OL14" s="78">
        <v>1</v>
      </c>
      <c r="OM14" s="78">
        <v>0</v>
      </c>
      <c r="ON14" s="78">
        <v>0</v>
      </c>
      <c r="OO14" s="78">
        <v>1</v>
      </c>
      <c r="OP14" s="78">
        <v>0</v>
      </c>
      <c r="OQ14" s="78">
        <v>0</v>
      </c>
      <c r="OR14" s="78">
        <v>0</v>
      </c>
      <c r="OS14" s="78">
        <v>0</v>
      </c>
      <c r="OT14" s="78">
        <v>0</v>
      </c>
      <c r="OU14" s="78">
        <v>0</v>
      </c>
      <c r="OV14" s="78">
        <v>0</v>
      </c>
      <c r="OW14" s="78">
        <v>0</v>
      </c>
      <c r="OX14" s="78">
        <v>0</v>
      </c>
      <c r="OY14" s="78">
        <v>0</v>
      </c>
      <c r="OZ14" s="78">
        <v>0</v>
      </c>
      <c r="PA14" s="78">
        <v>26</v>
      </c>
      <c r="PB14" s="78">
        <v>1</v>
      </c>
      <c r="PC14" s="78">
        <v>0</v>
      </c>
      <c r="PD14" s="78">
        <v>0</v>
      </c>
      <c r="PE14" s="78">
        <v>0</v>
      </c>
      <c r="PF14" s="78">
        <v>0</v>
      </c>
      <c r="PG14" s="78">
        <v>0</v>
      </c>
      <c r="PH14" s="78">
        <v>0</v>
      </c>
      <c r="PI14" s="78">
        <v>1</v>
      </c>
      <c r="PJ14" s="78">
        <v>0</v>
      </c>
      <c r="PK14" s="78">
        <v>0</v>
      </c>
      <c r="PL14" s="78">
        <v>0</v>
      </c>
      <c r="PM14" s="78">
        <v>0</v>
      </c>
      <c r="PN14" s="78">
        <v>5</v>
      </c>
      <c r="PO14" s="78">
        <v>0</v>
      </c>
      <c r="PP14" s="78">
        <v>1</v>
      </c>
      <c r="PQ14" s="78">
        <v>0</v>
      </c>
      <c r="PR14" s="78">
        <v>0</v>
      </c>
      <c r="PS14" s="78">
        <v>0</v>
      </c>
      <c r="PT14" s="78">
        <v>12</v>
      </c>
      <c r="PU14" s="78">
        <v>0</v>
      </c>
      <c r="PV14" s="78">
        <v>0</v>
      </c>
      <c r="PW14" s="78">
        <v>2</v>
      </c>
      <c r="PX14" s="78">
        <v>0</v>
      </c>
      <c r="PY14" s="78">
        <v>2</v>
      </c>
      <c r="PZ14" s="78">
        <v>16</v>
      </c>
      <c r="QA14" s="78">
        <v>1</v>
      </c>
      <c r="QB14" s="78">
        <v>15</v>
      </c>
      <c r="QC14" s="78">
        <v>0</v>
      </c>
      <c r="QD14" s="78">
        <v>0</v>
      </c>
      <c r="QE14" s="78">
        <v>0</v>
      </c>
      <c r="QF14" s="78">
        <v>0</v>
      </c>
      <c r="QG14" s="78">
        <v>9</v>
      </c>
      <c r="QH14" s="78">
        <v>0</v>
      </c>
      <c r="QI14" s="78">
        <v>0</v>
      </c>
      <c r="QJ14" s="78">
        <v>0</v>
      </c>
      <c r="QK14" s="78">
        <v>2</v>
      </c>
      <c r="QL14" s="78">
        <v>0</v>
      </c>
      <c r="QM14" s="78">
        <v>0</v>
      </c>
      <c r="QN14" s="78">
        <v>1</v>
      </c>
      <c r="QO14" s="78">
        <v>0</v>
      </c>
      <c r="QP14" s="78">
        <v>1</v>
      </c>
      <c r="QQ14" s="78">
        <v>3</v>
      </c>
      <c r="QR14" s="78">
        <v>0</v>
      </c>
      <c r="QS14" s="78">
        <v>2</v>
      </c>
      <c r="QT14" s="78">
        <v>0</v>
      </c>
      <c r="QU14" s="78">
        <v>0</v>
      </c>
      <c r="QV14" s="78">
        <v>1</v>
      </c>
      <c r="QW14" s="78">
        <v>0</v>
      </c>
      <c r="QX14" s="78">
        <v>132</v>
      </c>
      <c r="QY14" s="78">
        <v>10</v>
      </c>
      <c r="QZ14" s="78">
        <v>5</v>
      </c>
      <c r="RA14" s="78">
        <v>1</v>
      </c>
      <c r="RB14" s="78">
        <v>27</v>
      </c>
      <c r="RC14" s="78">
        <v>1</v>
      </c>
      <c r="RD14" s="78">
        <v>5</v>
      </c>
      <c r="RE14" s="78">
        <v>1</v>
      </c>
      <c r="RF14" s="78">
        <v>12</v>
      </c>
      <c r="RG14" s="78">
        <v>4</v>
      </c>
      <c r="RH14" s="78">
        <v>17</v>
      </c>
      <c r="RI14" s="78">
        <v>15</v>
      </c>
      <c r="RJ14" s="78">
        <v>0</v>
      </c>
      <c r="RK14" s="78">
        <v>12</v>
      </c>
      <c r="RL14" s="78">
        <v>4</v>
      </c>
      <c r="RM14" s="78">
        <v>0</v>
      </c>
      <c r="RN14" s="78">
        <v>2</v>
      </c>
      <c r="RO14" s="78">
        <v>0</v>
      </c>
      <c r="RP14" s="78">
        <v>0</v>
      </c>
      <c r="RQ14" s="78">
        <v>1</v>
      </c>
      <c r="RR14" s="78">
        <v>0</v>
      </c>
      <c r="RS14" s="78">
        <v>132</v>
      </c>
      <c r="RT14" s="78">
        <v>12</v>
      </c>
      <c r="RU14" s="78">
        <v>5</v>
      </c>
      <c r="RV14" s="78">
        <v>1</v>
      </c>
      <c r="RW14" s="78">
        <v>27</v>
      </c>
      <c r="RX14" s="78">
        <v>1</v>
      </c>
      <c r="RY14" s="78">
        <v>5</v>
      </c>
      <c r="RZ14" s="78">
        <v>1</v>
      </c>
      <c r="SA14" s="78">
        <v>12</v>
      </c>
      <c r="SB14" s="78">
        <v>4</v>
      </c>
      <c r="SC14" s="78">
        <v>17</v>
      </c>
      <c r="SD14" s="78">
        <v>15</v>
      </c>
      <c r="SE14" s="78">
        <v>0</v>
      </c>
      <c r="SF14" s="78">
        <v>12</v>
      </c>
      <c r="SG14" s="78">
        <v>4</v>
      </c>
      <c r="SH14" s="78">
        <v>0</v>
      </c>
    </row>
    <row r="15" spans="1:503">
      <c r="A15" s="17" t="s">
        <v>2113</v>
      </c>
      <c r="B15" s="77">
        <v>7</v>
      </c>
      <c r="C15" s="77">
        <v>7</v>
      </c>
      <c r="D15" s="77">
        <v>1</v>
      </c>
      <c r="E15" s="77">
        <v>2010</v>
      </c>
      <c r="F15" s="77" t="s">
        <v>178</v>
      </c>
      <c r="G15" s="1017" t="s">
        <v>1607</v>
      </c>
      <c r="H15" s="77" t="s">
        <v>1608</v>
      </c>
      <c r="I15" s="1018"/>
      <c r="J15" s="80">
        <v>3.0910000000000002</v>
      </c>
      <c r="K15" s="80">
        <v>0</v>
      </c>
      <c r="L15" s="80">
        <v>0</v>
      </c>
      <c r="M15" s="80">
        <v>0</v>
      </c>
      <c r="N15" s="80">
        <v>4.1120000000000001</v>
      </c>
      <c r="O15" s="80">
        <v>0</v>
      </c>
      <c r="P15" s="80">
        <v>0</v>
      </c>
      <c r="Q15" s="80">
        <v>0</v>
      </c>
      <c r="R15" s="80">
        <v>124.95699999999999</v>
      </c>
      <c r="S15" s="80">
        <v>115.834</v>
      </c>
      <c r="T15" s="80">
        <v>183.08199999999999</v>
      </c>
      <c r="U15" s="80">
        <v>3.1</v>
      </c>
      <c r="V15" s="80">
        <v>0</v>
      </c>
      <c r="W15" s="80">
        <v>45.23</v>
      </c>
      <c r="X15" s="80">
        <v>69.926000000000002</v>
      </c>
      <c r="Y15" s="80">
        <v>117.815</v>
      </c>
      <c r="Z15" s="80">
        <v>3.5579999999999998</v>
      </c>
      <c r="AA15" s="80">
        <v>22.574999999999999</v>
      </c>
      <c r="AB15" s="80">
        <v>11.737</v>
      </c>
      <c r="AC15" s="80">
        <v>0</v>
      </c>
      <c r="AD15" s="80">
        <v>446.75099999999998</v>
      </c>
      <c r="AE15" s="80">
        <v>157.04499999999999</v>
      </c>
      <c r="AF15" s="80">
        <v>40.031999999999996</v>
      </c>
      <c r="AG15" s="80">
        <v>17.53</v>
      </c>
      <c r="AH15" s="80">
        <v>25.152000000000001</v>
      </c>
      <c r="AI15" s="80">
        <v>7.7569999999999997</v>
      </c>
      <c r="AJ15" s="80">
        <v>16.382999999999999</v>
      </c>
      <c r="AK15" s="80">
        <v>191.80199999999999</v>
      </c>
      <c r="AL15" s="80">
        <v>106.05</v>
      </c>
      <c r="AM15" s="80">
        <v>7.9539999999999997</v>
      </c>
      <c r="AN15" s="80">
        <v>162.952</v>
      </c>
      <c r="AO15" s="80">
        <v>4.4340000000000002</v>
      </c>
      <c r="AP15" s="80">
        <v>463.06400000000002</v>
      </c>
      <c r="AQ15" s="80">
        <v>0</v>
      </c>
      <c r="AR15" s="80">
        <v>0</v>
      </c>
      <c r="AS15" s="80">
        <v>80.629000000000005</v>
      </c>
      <c r="AT15" s="80">
        <v>19.472999999999999</v>
      </c>
      <c r="AU15" s="80">
        <v>0</v>
      </c>
      <c r="AV15" s="80">
        <v>7.8150000000000004</v>
      </c>
      <c r="AW15" s="80">
        <v>0</v>
      </c>
      <c r="AX15" s="80">
        <v>3.1269999999999998</v>
      </c>
      <c r="AY15" s="80">
        <v>0</v>
      </c>
      <c r="AZ15" s="80">
        <v>0</v>
      </c>
      <c r="BA15" s="80">
        <v>2.67</v>
      </c>
      <c r="BB15" s="80">
        <v>0</v>
      </c>
      <c r="BC15" s="80">
        <v>0</v>
      </c>
      <c r="BD15" s="80">
        <v>0</v>
      </c>
      <c r="BE15" s="80">
        <v>0</v>
      </c>
      <c r="BF15" s="80">
        <v>0</v>
      </c>
      <c r="BG15" s="80">
        <v>0</v>
      </c>
      <c r="BH15" s="80">
        <v>0</v>
      </c>
      <c r="BI15" s="80">
        <v>0</v>
      </c>
      <c r="BJ15" s="80">
        <v>0</v>
      </c>
      <c r="BK15" s="80">
        <v>0</v>
      </c>
      <c r="BL15" s="80">
        <v>0</v>
      </c>
      <c r="BM15" s="80">
        <v>93.144000000000005</v>
      </c>
      <c r="BN15" s="80">
        <v>3.5350000000000001</v>
      </c>
      <c r="BO15" s="80">
        <v>0</v>
      </c>
      <c r="BP15" s="80">
        <v>0</v>
      </c>
      <c r="BQ15" s="80">
        <v>0</v>
      </c>
      <c r="BR15" s="80">
        <v>0</v>
      </c>
      <c r="BS15" s="80">
        <v>0</v>
      </c>
      <c r="BT15" s="80">
        <v>0</v>
      </c>
      <c r="BU15" s="80">
        <v>1.764</v>
      </c>
      <c r="BV15" s="80">
        <v>0</v>
      </c>
      <c r="BW15" s="80">
        <v>0</v>
      </c>
      <c r="BX15" s="80">
        <v>0</v>
      </c>
      <c r="BY15" s="80">
        <v>0</v>
      </c>
      <c r="BZ15" s="80">
        <v>65.781999999999996</v>
      </c>
      <c r="CA15" s="80">
        <v>0</v>
      </c>
      <c r="CB15" s="80">
        <v>3.3340000000000001</v>
      </c>
      <c r="CC15" s="80">
        <v>0</v>
      </c>
      <c r="CD15" s="80">
        <v>0</v>
      </c>
      <c r="CE15" s="80">
        <v>0</v>
      </c>
      <c r="CF15" s="80">
        <v>88.456000000000003</v>
      </c>
      <c r="CG15" s="80">
        <v>0</v>
      </c>
      <c r="CH15" s="80">
        <v>0</v>
      </c>
      <c r="CI15" s="80">
        <v>11.837</v>
      </c>
      <c r="CJ15" s="80">
        <v>0</v>
      </c>
      <c r="CK15" s="80">
        <v>10.013999999999999</v>
      </c>
      <c r="CL15" s="80">
        <v>161.71199999999999</v>
      </c>
      <c r="CM15" s="80">
        <v>3.89</v>
      </c>
      <c r="CN15" s="80">
        <v>70.947000000000003</v>
      </c>
      <c r="CO15" s="80">
        <v>0</v>
      </c>
      <c r="CP15" s="80">
        <v>0</v>
      </c>
      <c r="CQ15" s="80">
        <v>0</v>
      </c>
      <c r="CR15" s="80">
        <v>0</v>
      </c>
      <c r="CS15" s="80">
        <v>135.77699999999999</v>
      </c>
      <c r="CT15" s="80">
        <v>0</v>
      </c>
      <c r="CU15" s="80">
        <v>0</v>
      </c>
      <c r="CV15" s="80">
        <v>0</v>
      </c>
      <c r="CW15" s="80">
        <v>5.3390000000000004</v>
      </c>
      <c r="CX15" s="80">
        <v>0</v>
      </c>
      <c r="CY15" s="80">
        <v>0</v>
      </c>
      <c r="CZ15" s="80">
        <v>3.6040000000000001</v>
      </c>
      <c r="DA15" s="80">
        <v>0</v>
      </c>
      <c r="DB15" s="80">
        <v>4.1050000000000004</v>
      </c>
      <c r="DC15" s="80">
        <v>8.298</v>
      </c>
      <c r="DD15" s="80">
        <v>0</v>
      </c>
      <c r="DE15" s="80">
        <v>0</v>
      </c>
      <c r="DF15" s="80">
        <v>0</v>
      </c>
      <c r="DG15" s="80">
        <v>463.06400000000002</v>
      </c>
      <c r="DH15" s="80">
        <v>0</v>
      </c>
      <c r="DI15" s="80">
        <v>0</v>
      </c>
      <c r="DJ15" s="80">
        <v>0</v>
      </c>
      <c r="DK15" s="80">
        <v>3.0910000000000002</v>
      </c>
      <c r="DL15" s="80">
        <v>0</v>
      </c>
      <c r="DM15" s="80">
        <v>0</v>
      </c>
      <c r="DN15" s="80">
        <v>0</v>
      </c>
      <c r="DO15" s="80">
        <v>4.1120000000000001</v>
      </c>
      <c r="DP15" s="80">
        <v>0</v>
      </c>
      <c r="DQ15" s="80">
        <v>0</v>
      </c>
      <c r="DR15" s="80">
        <v>0</v>
      </c>
      <c r="DS15" s="80">
        <v>124.95699999999999</v>
      </c>
      <c r="DT15" s="80">
        <v>115.834</v>
      </c>
      <c r="DU15" s="80">
        <v>183.08199999999999</v>
      </c>
      <c r="DV15" s="80">
        <v>3.1</v>
      </c>
      <c r="DW15" s="80">
        <v>0</v>
      </c>
      <c r="DX15" s="80">
        <v>45.23</v>
      </c>
      <c r="DY15" s="80">
        <v>69.926000000000002</v>
      </c>
      <c r="DZ15" s="80">
        <v>117.815</v>
      </c>
      <c r="EA15" s="80">
        <v>3.5579999999999998</v>
      </c>
      <c r="EB15" s="80">
        <v>22.574999999999999</v>
      </c>
      <c r="EC15" s="80">
        <v>11.737</v>
      </c>
      <c r="ED15" s="80">
        <v>0</v>
      </c>
      <c r="EE15" s="80">
        <v>446.75099999999998</v>
      </c>
      <c r="EF15" s="80">
        <v>157.04499999999999</v>
      </c>
      <c r="EG15" s="80">
        <v>40.031999999999996</v>
      </c>
      <c r="EH15" s="80">
        <v>17.53</v>
      </c>
      <c r="EI15" s="80">
        <v>25.152000000000001</v>
      </c>
      <c r="EJ15" s="80">
        <v>7.7569999999999997</v>
      </c>
      <c r="EK15" s="80">
        <v>16.382999999999999</v>
      </c>
      <c r="EL15" s="80">
        <v>191.80199999999999</v>
      </c>
      <c r="EM15" s="80">
        <v>106.05</v>
      </c>
      <c r="EN15" s="80">
        <v>7.9539999999999997</v>
      </c>
      <c r="EO15" s="80">
        <v>162.952</v>
      </c>
      <c r="EP15" s="80">
        <v>4.4340000000000002</v>
      </c>
      <c r="EQ15" s="80">
        <v>0</v>
      </c>
      <c r="ER15" s="80">
        <v>0</v>
      </c>
      <c r="ES15" s="80">
        <v>0</v>
      </c>
      <c r="ET15" s="80">
        <v>80.629000000000005</v>
      </c>
      <c r="EU15" s="80">
        <v>19.472999999999999</v>
      </c>
      <c r="EV15" s="80">
        <v>0</v>
      </c>
      <c r="EW15" s="80">
        <v>7.8150000000000004</v>
      </c>
      <c r="EX15" s="80">
        <v>0</v>
      </c>
      <c r="EY15" s="80">
        <v>3.1269999999999998</v>
      </c>
      <c r="EZ15" s="80">
        <v>0</v>
      </c>
      <c r="FA15" s="80">
        <v>0</v>
      </c>
      <c r="FB15" s="80">
        <v>2.67</v>
      </c>
      <c r="FC15" s="80">
        <v>0</v>
      </c>
      <c r="FD15" s="80">
        <v>0</v>
      </c>
      <c r="FE15" s="80">
        <v>0</v>
      </c>
      <c r="FF15" s="80">
        <v>0</v>
      </c>
      <c r="FG15" s="80">
        <v>0</v>
      </c>
      <c r="FH15" s="80">
        <v>0</v>
      </c>
      <c r="FI15" s="80">
        <v>0</v>
      </c>
      <c r="FJ15" s="80">
        <v>0</v>
      </c>
      <c r="FK15" s="80">
        <v>0</v>
      </c>
      <c r="FL15" s="80">
        <v>0</v>
      </c>
      <c r="FM15" s="80">
        <v>0</v>
      </c>
      <c r="FN15" s="80">
        <v>93.144000000000005</v>
      </c>
      <c r="FO15" s="80">
        <v>3.5350000000000001</v>
      </c>
      <c r="FP15" s="80">
        <v>0</v>
      </c>
      <c r="FQ15" s="80">
        <v>0</v>
      </c>
      <c r="FR15" s="80">
        <v>0</v>
      </c>
      <c r="FS15" s="80">
        <v>0</v>
      </c>
      <c r="FT15" s="80">
        <v>0</v>
      </c>
      <c r="FU15" s="80">
        <v>0</v>
      </c>
      <c r="FV15" s="80">
        <v>1.764</v>
      </c>
      <c r="FW15" s="80">
        <v>0</v>
      </c>
      <c r="FX15" s="80">
        <v>0</v>
      </c>
      <c r="FY15" s="80">
        <v>0</v>
      </c>
      <c r="FZ15" s="80">
        <v>0</v>
      </c>
      <c r="GA15" s="80">
        <v>65.781999999999996</v>
      </c>
      <c r="GB15" s="80">
        <v>0</v>
      </c>
      <c r="GC15" s="80">
        <v>3.3340000000000001</v>
      </c>
      <c r="GD15" s="80">
        <v>0</v>
      </c>
      <c r="GE15" s="80">
        <v>0</v>
      </c>
      <c r="GF15" s="80">
        <v>0</v>
      </c>
      <c r="GG15" s="80">
        <v>88.456000000000003</v>
      </c>
      <c r="GH15" s="80">
        <v>0</v>
      </c>
      <c r="GI15" s="80">
        <v>0</v>
      </c>
      <c r="GJ15" s="80">
        <v>11.837</v>
      </c>
      <c r="GK15" s="80">
        <v>0</v>
      </c>
      <c r="GL15" s="80">
        <v>10.013999999999999</v>
      </c>
      <c r="GM15" s="80">
        <v>161.71199999999999</v>
      </c>
      <c r="GN15" s="80">
        <v>3.89</v>
      </c>
      <c r="GO15" s="80">
        <v>70.947000000000003</v>
      </c>
      <c r="GP15" s="80">
        <v>0</v>
      </c>
      <c r="GQ15" s="80">
        <v>0</v>
      </c>
      <c r="GR15" s="80">
        <v>0</v>
      </c>
      <c r="GS15" s="80">
        <v>0</v>
      </c>
      <c r="GT15" s="80">
        <v>135.77699999999999</v>
      </c>
      <c r="GU15" s="80">
        <v>0</v>
      </c>
      <c r="GV15" s="80">
        <v>0</v>
      </c>
      <c r="GW15" s="80">
        <v>0</v>
      </c>
      <c r="GX15" s="80">
        <v>5.3390000000000004</v>
      </c>
      <c r="GY15" s="80">
        <v>0</v>
      </c>
      <c r="GZ15" s="80">
        <v>0</v>
      </c>
      <c r="HA15" s="80">
        <v>3.6040000000000001</v>
      </c>
      <c r="HB15" s="80">
        <v>0</v>
      </c>
      <c r="HC15" s="80">
        <v>4.1050000000000004</v>
      </c>
      <c r="HD15" s="80">
        <v>8.298</v>
      </c>
      <c r="HE15" s="80">
        <v>0</v>
      </c>
      <c r="HF15" s="80">
        <v>463.06400000000002</v>
      </c>
      <c r="HG15" s="80">
        <v>3.0910000000000002</v>
      </c>
      <c r="HH15" s="80">
        <v>0</v>
      </c>
      <c r="HI15" s="80">
        <v>4.1120000000000001</v>
      </c>
      <c r="HJ15" s="80">
        <v>0</v>
      </c>
      <c r="HK15" s="80">
        <v>1881.6559999999999</v>
      </c>
      <c r="HL15" s="80">
        <v>80.629000000000005</v>
      </c>
      <c r="HM15" s="80">
        <v>30.414999999999999</v>
      </c>
      <c r="HN15" s="80">
        <v>2.67</v>
      </c>
      <c r="HO15" s="80">
        <v>96.679000000000002</v>
      </c>
      <c r="HP15" s="80">
        <v>1.764</v>
      </c>
      <c r="HQ15" s="80">
        <v>65.781999999999996</v>
      </c>
      <c r="HR15" s="80">
        <v>3.3340000000000001</v>
      </c>
      <c r="HS15" s="80">
        <v>88.456000000000003</v>
      </c>
      <c r="HT15" s="80">
        <v>21.850999999999999</v>
      </c>
      <c r="HU15" s="80">
        <v>165.602</v>
      </c>
      <c r="HV15" s="80">
        <v>70.947000000000003</v>
      </c>
      <c r="HW15" s="80">
        <v>0</v>
      </c>
      <c r="HX15" s="80">
        <v>144.72</v>
      </c>
      <c r="HY15" s="80">
        <v>12.403</v>
      </c>
      <c r="HZ15" s="80">
        <v>0</v>
      </c>
      <c r="IA15" s="80">
        <v>463.06400000000002</v>
      </c>
      <c r="IB15" s="80">
        <v>3.0910000000000002</v>
      </c>
      <c r="IC15" s="80">
        <v>0</v>
      </c>
      <c r="ID15" s="80">
        <v>4.1120000000000001</v>
      </c>
      <c r="IE15" s="80">
        <v>0</v>
      </c>
      <c r="IF15" s="80">
        <v>1881.6559999999999</v>
      </c>
      <c r="IG15" s="80">
        <v>543.69299999999998</v>
      </c>
      <c r="IH15" s="80">
        <v>30.414999999999999</v>
      </c>
      <c r="II15" s="80">
        <v>2.67</v>
      </c>
      <c r="IJ15" s="80">
        <v>96.679000000000002</v>
      </c>
      <c r="IK15" s="80">
        <v>1.764</v>
      </c>
      <c r="IL15" s="80">
        <v>65.781999999999996</v>
      </c>
      <c r="IM15" s="80">
        <v>3.3340000000000001</v>
      </c>
      <c r="IN15" s="80">
        <v>88.456000000000003</v>
      </c>
      <c r="IO15" s="80">
        <v>21.850999999999999</v>
      </c>
      <c r="IP15" s="80">
        <v>165.602</v>
      </c>
      <c r="IQ15" s="80">
        <v>70.947000000000003</v>
      </c>
      <c r="IR15" s="80">
        <v>0</v>
      </c>
      <c r="IS15" s="80">
        <v>144.72</v>
      </c>
      <c r="IT15" s="80">
        <v>12.403</v>
      </c>
      <c r="IU15" s="80">
        <v>0</v>
      </c>
      <c r="IV15" s="81">
        <v>0</v>
      </c>
      <c r="IW15" s="78">
        <v>1</v>
      </c>
      <c r="IX15" s="78">
        <v>0</v>
      </c>
      <c r="IY15" s="78">
        <v>0</v>
      </c>
      <c r="IZ15" s="78">
        <v>0</v>
      </c>
      <c r="JA15" s="78">
        <v>1</v>
      </c>
      <c r="JB15" s="78">
        <v>0</v>
      </c>
      <c r="JC15" s="78">
        <v>0</v>
      </c>
      <c r="JD15" s="78">
        <v>0</v>
      </c>
      <c r="JE15" s="78">
        <v>17</v>
      </c>
      <c r="JF15" s="78">
        <v>9</v>
      </c>
      <c r="JG15" s="78">
        <v>5</v>
      </c>
      <c r="JH15" s="78">
        <v>1</v>
      </c>
      <c r="JI15" s="78">
        <v>0</v>
      </c>
      <c r="JJ15" s="78">
        <v>4</v>
      </c>
      <c r="JK15" s="78">
        <v>8</v>
      </c>
      <c r="JL15" s="78">
        <v>13</v>
      </c>
      <c r="JM15" s="78">
        <v>1</v>
      </c>
      <c r="JN15" s="78">
        <v>8</v>
      </c>
      <c r="JO15" s="78">
        <v>1</v>
      </c>
      <c r="JP15" s="78">
        <v>0</v>
      </c>
      <c r="JQ15" s="78">
        <v>6</v>
      </c>
      <c r="JR15" s="78">
        <v>2</v>
      </c>
      <c r="JS15" s="78">
        <v>4</v>
      </c>
      <c r="JT15" s="78">
        <v>4</v>
      </c>
      <c r="JU15" s="78">
        <v>4</v>
      </c>
      <c r="JV15" s="78">
        <v>2</v>
      </c>
      <c r="JW15" s="78">
        <v>2</v>
      </c>
      <c r="JX15" s="78">
        <v>15</v>
      </c>
      <c r="JY15" s="78">
        <v>9</v>
      </c>
      <c r="JZ15" s="78">
        <v>1</v>
      </c>
      <c r="KA15" s="78">
        <v>12</v>
      </c>
      <c r="KB15" s="78">
        <v>2</v>
      </c>
      <c r="KC15" s="78">
        <v>2</v>
      </c>
      <c r="KD15" s="78">
        <v>0</v>
      </c>
      <c r="KE15" s="78">
        <v>0</v>
      </c>
      <c r="KF15" s="78">
        <v>10</v>
      </c>
      <c r="KG15" s="78">
        <v>4</v>
      </c>
      <c r="KH15" s="78">
        <v>0</v>
      </c>
      <c r="KI15" s="78">
        <v>2</v>
      </c>
      <c r="KJ15" s="78">
        <v>0</v>
      </c>
      <c r="KK15" s="78">
        <v>1</v>
      </c>
      <c r="KL15" s="78">
        <v>0</v>
      </c>
      <c r="KM15" s="78">
        <v>0</v>
      </c>
      <c r="KN15" s="78">
        <v>1</v>
      </c>
      <c r="KO15" s="78">
        <v>0</v>
      </c>
      <c r="KP15" s="78">
        <v>0</v>
      </c>
      <c r="KQ15" s="78">
        <v>0</v>
      </c>
      <c r="KR15" s="78">
        <v>0</v>
      </c>
      <c r="KS15" s="78">
        <v>0</v>
      </c>
      <c r="KT15" s="78">
        <v>0</v>
      </c>
      <c r="KU15" s="78">
        <v>0</v>
      </c>
      <c r="KV15" s="78">
        <v>0</v>
      </c>
      <c r="KW15" s="78">
        <v>0</v>
      </c>
      <c r="KX15" s="78">
        <v>0</v>
      </c>
      <c r="KY15" s="78">
        <v>0</v>
      </c>
      <c r="KZ15" s="78">
        <v>21</v>
      </c>
      <c r="LA15" s="78">
        <v>1</v>
      </c>
      <c r="LB15" s="78">
        <v>0</v>
      </c>
      <c r="LC15" s="78">
        <v>0</v>
      </c>
      <c r="LD15" s="78">
        <v>0</v>
      </c>
      <c r="LE15" s="78">
        <v>0</v>
      </c>
      <c r="LF15" s="78">
        <v>0</v>
      </c>
      <c r="LG15" s="78">
        <v>0</v>
      </c>
      <c r="LH15" s="78">
        <v>1</v>
      </c>
      <c r="LI15" s="78">
        <v>0</v>
      </c>
      <c r="LJ15" s="78">
        <v>0</v>
      </c>
      <c r="LK15" s="78">
        <v>0</v>
      </c>
      <c r="LL15" s="78">
        <v>0</v>
      </c>
      <c r="LM15" s="78">
        <v>5</v>
      </c>
      <c r="LN15" s="78">
        <v>0</v>
      </c>
      <c r="LO15" s="78">
        <v>1</v>
      </c>
      <c r="LP15" s="78">
        <v>0</v>
      </c>
      <c r="LQ15" s="78">
        <v>0</v>
      </c>
      <c r="LR15" s="78">
        <v>0</v>
      </c>
      <c r="LS15" s="78">
        <v>15</v>
      </c>
      <c r="LT15" s="78">
        <v>0</v>
      </c>
      <c r="LU15" s="78">
        <v>0</v>
      </c>
      <c r="LV15" s="78">
        <v>2</v>
      </c>
      <c r="LW15" s="78">
        <v>0</v>
      </c>
      <c r="LX15" s="78">
        <v>2</v>
      </c>
      <c r="LY15" s="78">
        <v>16</v>
      </c>
      <c r="LZ15" s="78">
        <v>1</v>
      </c>
      <c r="MA15" s="78">
        <v>16</v>
      </c>
      <c r="MB15" s="78">
        <v>0</v>
      </c>
      <c r="MC15" s="78">
        <v>0</v>
      </c>
      <c r="MD15" s="78">
        <v>0</v>
      </c>
      <c r="ME15" s="78">
        <v>0</v>
      </c>
      <c r="MF15" s="78">
        <v>8</v>
      </c>
      <c r="MG15" s="78">
        <v>0</v>
      </c>
      <c r="MH15" s="78">
        <v>0</v>
      </c>
      <c r="MI15" s="78">
        <v>0</v>
      </c>
      <c r="MJ15" s="78">
        <v>2</v>
      </c>
      <c r="MK15" s="78">
        <v>0</v>
      </c>
      <c r="ML15" s="78">
        <v>0</v>
      </c>
      <c r="MM15" s="78">
        <v>1</v>
      </c>
      <c r="MN15" s="78">
        <v>0</v>
      </c>
      <c r="MO15" s="78">
        <v>1</v>
      </c>
      <c r="MP15" s="78">
        <v>3</v>
      </c>
      <c r="MQ15" s="78">
        <v>0</v>
      </c>
      <c r="MR15" s="78">
        <v>0</v>
      </c>
      <c r="MS15" s="78">
        <v>0</v>
      </c>
      <c r="MT15" s="78">
        <v>2</v>
      </c>
      <c r="MU15" s="78">
        <v>0</v>
      </c>
      <c r="MV15" s="78">
        <v>0</v>
      </c>
      <c r="MW15" s="78">
        <v>0</v>
      </c>
      <c r="MX15" s="78">
        <v>1</v>
      </c>
      <c r="MY15" s="78">
        <v>0</v>
      </c>
      <c r="MZ15" s="78">
        <v>0</v>
      </c>
      <c r="NA15" s="78">
        <v>0</v>
      </c>
      <c r="NB15" s="78">
        <v>1</v>
      </c>
      <c r="NC15" s="78">
        <v>0</v>
      </c>
      <c r="ND15" s="78">
        <v>0</v>
      </c>
      <c r="NE15" s="78">
        <v>0</v>
      </c>
      <c r="NF15" s="78">
        <v>17</v>
      </c>
      <c r="NG15" s="78">
        <v>9</v>
      </c>
      <c r="NH15" s="78">
        <v>5</v>
      </c>
      <c r="NI15" s="78">
        <v>1</v>
      </c>
      <c r="NJ15" s="78">
        <v>0</v>
      </c>
      <c r="NK15" s="78">
        <v>4</v>
      </c>
      <c r="NL15" s="78">
        <v>8</v>
      </c>
      <c r="NM15" s="78">
        <v>13</v>
      </c>
      <c r="NN15" s="78">
        <v>1</v>
      </c>
      <c r="NO15" s="78">
        <v>8</v>
      </c>
      <c r="NP15" s="78">
        <v>1</v>
      </c>
      <c r="NQ15" s="78">
        <v>0</v>
      </c>
      <c r="NR15" s="78">
        <v>6</v>
      </c>
      <c r="NS15" s="78">
        <v>2</v>
      </c>
      <c r="NT15" s="78">
        <v>4</v>
      </c>
      <c r="NU15" s="78">
        <v>4</v>
      </c>
      <c r="NV15" s="78">
        <v>4</v>
      </c>
      <c r="NW15" s="78">
        <v>2</v>
      </c>
      <c r="NX15" s="78">
        <v>2</v>
      </c>
      <c r="NY15" s="78">
        <v>15</v>
      </c>
      <c r="NZ15" s="78">
        <v>9</v>
      </c>
      <c r="OA15" s="78">
        <v>1</v>
      </c>
      <c r="OB15" s="78">
        <v>12</v>
      </c>
      <c r="OC15" s="78">
        <v>2</v>
      </c>
      <c r="OD15" s="78">
        <v>0</v>
      </c>
      <c r="OE15" s="78">
        <v>0</v>
      </c>
      <c r="OF15" s="78">
        <v>0</v>
      </c>
      <c r="OG15" s="78">
        <v>10</v>
      </c>
      <c r="OH15" s="78">
        <v>4</v>
      </c>
      <c r="OI15" s="78">
        <v>0</v>
      </c>
      <c r="OJ15" s="78">
        <v>2</v>
      </c>
      <c r="OK15" s="78">
        <v>0</v>
      </c>
      <c r="OL15" s="78">
        <v>1</v>
      </c>
      <c r="OM15" s="78">
        <v>0</v>
      </c>
      <c r="ON15" s="78">
        <v>0</v>
      </c>
      <c r="OO15" s="78">
        <v>1</v>
      </c>
      <c r="OP15" s="78">
        <v>0</v>
      </c>
      <c r="OQ15" s="78">
        <v>0</v>
      </c>
      <c r="OR15" s="78">
        <v>0</v>
      </c>
      <c r="OS15" s="78">
        <v>0</v>
      </c>
      <c r="OT15" s="78">
        <v>0</v>
      </c>
      <c r="OU15" s="78">
        <v>0</v>
      </c>
      <c r="OV15" s="78">
        <v>0</v>
      </c>
      <c r="OW15" s="78">
        <v>0</v>
      </c>
      <c r="OX15" s="78">
        <v>0</v>
      </c>
      <c r="OY15" s="78">
        <v>0</v>
      </c>
      <c r="OZ15" s="78">
        <v>0</v>
      </c>
      <c r="PA15" s="78">
        <v>21</v>
      </c>
      <c r="PB15" s="78">
        <v>1</v>
      </c>
      <c r="PC15" s="78">
        <v>0</v>
      </c>
      <c r="PD15" s="78">
        <v>0</v>
      </c>
      <c r="PE15" s="78">
        <v>0</v>
      </c>
      <c r="PF15" s="78">
        <v>0</v>
      </c>
      <c r="PG15" s="78">
        <v>0</v>
      </c>
      <c r="PH15" s="78">
        <v>0</v>
      </c>
      <c r="PI15" s="78">
        <v>1</v>
      </c>
      <c r="PJ15" s="78">
        <v>0</v>
      </c>
      <c r="PK15" s="78">
        <v>0</v>
      </c>
      <c r="PL15" s="78">
        <v>0</v>
      </c>
      <c r="PM15" s="78">
        <v>0</v>
      </c>
      <c r="PN15" s="78">
        <v>5</v>
      </c>
      <c r="PO15" s="78">
        <v>0</v>
      </c>
      <c r="PP15" s="78">
        <v>1</v>
      </c>
      <c r="PQ15" s="78">
        <v>0</v>
      </c>
      <c r="PR15" s="78">
        <v>0</v>
      </c>
      <c r="PS15" s="78">
        <v>0</v>
      </c>
      <c r="PT15" s="78">
        <v>15</v>
      </c>
      <c r="PU15" s="78">
        <v>0</v>
      </c>
      <c r="PV15" s="78">
        <v>0</v>
      </c>
      <c r="PW15" s="78">
        <v>2</v>
      </c>
      <c r="PX15" s="78">
        <v>0</v>
      </c>
      <c r="PY15" s="78">
        <v>2</v>
      </c>
      <c r="PZ15" s="78">
        <v>16</v>
      </c>
      <c r="QA15" s="78">
        <v>1</v>
      </c>
      <c r="QB15" s="78">
        <v>16</v>
      </c>
      <c r="QC15" s="78">
        <v>0</v>
      </c>
      <c r="QD15" s="78">
        <v>0</v>
      </c>
      <c r="QE15" s="78">
        <v>0</v>
      </c>
      <c r="QF15" s="78">
        <v>0</v>
      </c>
      <c r="QG15" s="78">
        <v>8</v>
      </c>
      <c r="QH15" s="78">
        <v>0</v>
      </c>
      <c r="QI15" s="78">
        <v>0</v>
      </c>
      <c r="QJ15" s="78">
        <v>0</v>
      </c>
      <c r="QK15" s="78">
        <v>2</v>
      </c>
      <c r="QL15" s="78">
        <v>0</v>
      </c>
      <c r="QM15" s="78">
        <v>0</v>
      </c>
      <c r="QN15" s="78">
        <v>1</v>
      </c>
      <c r="QO15" s="78">
        <v>0</v>
      </c>
      <c r="QP15" s="78">
        <v>1</v>
      </c>
      <c r="QQ15" s="78">
        <v>3</v>
      </c>
      <c r="QR15" s="78">
        <v>0</v>
      </c>
      <c r="QS15" s="78">
        <v>2</v>
      </c>
      <c r="QT15" s="78">
        <v>1</v>
      </c>
      <c r="QU15" s="78">
        <v>0</v>
      </c>
      <c r="QV15" s="78">
        <v>1</v>
      </c>
      <c r="QW15" s="78">
        <v>0</v>
      </c>
      <c r="QX15" s="78">
        <v>130</v>
      </c>
      <c r="QY15" s="78">
        <v>10</v>
      </c>
      <c r="QZ15" s="78">
        <v>7</v>
      </c>
      <c r="RA15" s="78">
        <v>1</v>
      </c>
      <c r="RB15" s="78">
        <v>22</v>
      </c>
      <c r="RC15" s="78">
        <v>1</v>
      </c>
      <c r="RD15" s="78">
        <v>5</v>
      </c>
      <c r="RE15" s="78">
        <v>1</v>
      </c>
      <c r="RF15" s="78">
        <v>15</v>
      </c>
      <c r="RG15" s="78">
        <v>4</v>
      </c>
      <c r="RH15" s="78">
        <v>17</v>
      </c>
      <c r="RI15" s="78">
        <v>16</v>
      </c>
      <c r="RJ15" s="78">
        <v>0</v>
      </c>
      <c r="RK15" s="78">
        <v>11</v>
      </c>
      <c r="RL15" s="78">
        <v>4</v>
      </c>
      <c r="RM15" s="78">
        <v>0</v>
      </c>
      <c r="RN15" s="78">
        <v>2</v>
      </c>
      <c r="RO15" s="78">
        <v>1</v>
      </c>
      <c r="RP15" s="78">
        <v>0</v>
      </c>
      <c r="RQ15" s="78">
        <v>1</v>
      </c>
      <c r="RR15" s="78">
        <v>0</v>
      </c>
      <c r="RS15" s="78">
        <v>130</v>
      </c>
      <c r="RT15" s="78">
        <v>12</v>
      </c>
      <c r="RU15" s="78">
        <v>7</v>
      </c>
      <c r="RV15" s="78">
        <v>1</v>
      </c>
      <c r="RW15" s="78">
        <v>22</v>
      </c>
      <c r="RX15" s="78">
        <v>1</v>
      </c>
      <c r="RY15" s="78">
        <v>5</v>
      </c>
      <c r="RZ15" s="78">
        <v>1</v>
      </c>
      <c r="SA15" s="78">
        <v>15</v>
      </c>
      <c r="SB15" s="78">
        <v>4</v>
      </c>
      <c r="SC15" s="78">
        <v>17</v>
      </c>
      <c r="SD15" s="78">
        <v>16</v>
      </c>
      <c r="SE15" s="78">
        <v>0</v>
      </c>
      <c r="SF15" s="78">
        <v>11</v>
      </c>
      <c r="SG15" s="78">
        <v>4</v>
      </c>
      <c r="SH15" s="78">
        <v>0</v>
      </c>
    </row>
    <row r="16" spans="1:503">
      <c r="A16" s="17" t="s">
        <v>2114</v>
      </c>
      <c r="B16" s="77">
        <v>8</v>
      </c>
      <c r="C16" s="77">
        <v>8</v>
      </c>
      <c r="D16" s="77">
        <v>1</v>
      </c>
      <c r="E16" s="77">
        <v>2011</v>
      </c>
      <c r="F16" s="77" t="s">
        <v>179</v>
      </c>
      <c r="G16" s="1017" t="s">
        <v>1607</v>
      </c>
      <c r="H16" s="77" t="s">
        <v>1608</v>
      </c>
      <c r="I16" s="1018"/>
      <c r="J16" s="80">
        <v>3.7040000000000002</v>
      </c>
      <c r="K16" s="80">
        <v>0</v>
      </c>
      <c r="L16" s="80">
        <v>0</v>
      </c>
      <c r="M16" s="80">
        <v>0</v>
      </c>
      <c r="N16" s="80">
        <v>4.3940000000000001</v>
      </c>
      <c r="O16" s="80">
        <v>0</v>
      </c>
      <c r="P16" s="80">
        <v>0</v>
      </c>
      <c r="Q16" s="80">
        <v>0</v>
      </c>
      <c r="R16" s="80">
        <v>148.31</v>
      </c>
      <c r="S16" s="80">
        <v>116.583</v>
      </c>
      <c r="T16" s="80">
        <v>174.85</v>
      </c>
      <c r="U16" s="80">
        <v>8.6389999999999993</v>
      </c>
      <c r="V16" s="80">
        <v>0</v>
      </c>
      <c r="W16" s="80">
        <v>43.296999999999997</v>
      </c>
      <c r="X16" s="80">
        <v>67.031999999999996</v>
      </c>
      <c r="Y16" s="80">
        <v>119.986</v>
      </c>
      <c r="Z16" s="80">
        <v>4.008</v>
      </c>
      <c r="AA16" s="80">
        <v>24.565000000000001</v>
      </c>
      <c r="AB16" s="80">
        <v>12.997999999999999</v>
      </c>
      <c r="AC16" s="80">
        <v>0</v>
      </c>
      <c r="AD16" s="80">
        <v>373.42399999999998</v>
      </c>
      <c r="AE16" s="80">
        <v>167.76499999999999</v>
      </c>
      <c r="AF16" s="80">
        <v>41.701000000000001</v>
      </c>
      <c r="AG16" s="80">
        <v>19.954000000000001</v>
      </c>
      <c r="AH16" s="80">
        <v>26.263000000000002</v>
      </c>
      <c r="AI16" s="80">
        <v>7.9509999999999996</v>
      </c>
      <c r="AJ16" s="80">
        <v>15.079000000000001</v>
      </c>
      <c r="AK16" s="80">
        <v>145.714</v>
      </c>
      <c r="AL16" s="80">
        <v>99.748999999999995</v>
      </c>
      <c r="AM16" s="80">
        <v>7.2039999999999997</v>
      </c>
      <c r="AN16" s="80">
        <v>160.85300000000001</v>
      </c>
      <c r="AO16" s="80">
        <v>4.5739999999999998</v>
      </c>
      <c r="AP16" s="80">
        <v>515.15200000000004</v>
      </c>
      <c r="AQ16" s="80">
        <v>0</v>
      </c>
      <c r="AR16" s="80">
        <v>0</v>
      </c>
      <c r="AS16" s="80">
        <v>79.513999999999996</v>
      </c>
      <c r="AT16" s="80">
        <v>26.053000000000001</v>
      </c>
      <c r="AU16" s="80">
        <v>0</v>
      </c>
      <c r="AV16" s="80">
        <v>6.992</v>
      </c>
      <c r="AW16" s="80">
        <v>0</v>
      </c>
      <c r="AX16" s="80">
        <v>6.1639999999999997</v>
      </c>
      <c r="AY16" s="80">
        <v>0</v>
      </c>
      <c r="AZ16" s="80">
        <v>0</v>
      </c>
      <c r="BA16" s="80">
        <v>0</v>
      </c>
      <c r="BB16" s="80">
        <v>0</v>
      </c>
      <c r="BC16" s="80">
        <v>0</v>
      </c>
      <c r="BD16" s="80">
        <v>0</v>
      </c>
      <c r="BE16" s="80">
        <v>2.7090000000000001</v>
      </c>
      <c r="BF16" s="80">
        <v>1.996</v>
      </c>
      <c r="BG16" s="80">
        <v>0</v>
      </c>
      <c r="BH16" s="80">
        <v>0</v>
      </c>
      <c r="BI16" s="80">
        <v>0</v>
      </c>
      <c r="BJ16" s="80">
        <v>0</v>
      </c>
      <c r="BK16" s="80">
        <v>0</v>
      </c>
      <c r="BL16" s="80">
        <v>0</v>
      </c>
      <c r="BM16" s="80">
        <v>86.35</v>
      </c>
      <c r="BN16" s="80">
        <v>0</v>
      </c>
      <c r="BO16" s="80">
        <v>0</v>
      </c>
      <c r="BP16" s="80">
        <v>0</v>
      </c>
      <c r="BQ16" s="80">
        <v>0</v>
      </c>
      <c r="BR16" s="80">
        <v>0</v>
      </c>
      <c r="BS16" s="80">
        <v>1.877</v>
      </c>
      <c r="BT16" s="80">
        <v>0</v>
      </c>
      <c r="BU16" s="80">
        <v>1.83</v>
      </c>
      <c r="BV16" s="80">
        <v>0</v>
      </c>
      <c r="BW16" s="80">
        <v>0</v>
      </c>
      <c r="BX16" s="80">
        <v>0</v>
      </c>
      <c r="BY16" s="80">
        <v>0</v>
      </c>
      <c r="BZ16" s="80">
        <v>64.263000000000005</v>
      </c>
      <c r="CA16" s="80">
        <v>0</v>
      </c>
      <c r="CB16" s="80">
        <v>3.0470000000000002</v>
      </c>
      <c r="CC16" s="80">
        <v>0</v>
      </c>
      <c r="CD16" s="80">
        <v>0</v>
      </c>
      <c r="CE16" s="80">
        <v>0</v>
      </c>
      <c r="CF16" s="80">
        <v>66.480999999999995</v>
      </c>
      <c r="CG16" s="80">
        <v>0</v>
      </c>
      <c r="CH16" s="80">
        <v>0</v>
      </c>
      <c r="CI16" s="80">
        <v>12.058999999999999</v>
      </c>
      <c r="CJ16" s="80">
        <v>0</v>
      </c>
      <c r="CK16" s="80">
        <v>11.866</v>
      </c>
      <c r="CL16" s="80">
        <v>154.702</v>
      </c>
      <c r="CM16" s="80">
        <v>3.306</v>
      </c>
      <c r="CN16" s="80">
        <v>76.716999999999999</v>
      </c>
      <c r="CO16" s="80">
        <v>0</v>
      </c>
      <c r="CP16" s="80">
        <v>0</v>
      </c>
      <c r="CQ16" s="80">
        <v>0</v>
      </c>
      <c r="CR16" s="80">
        <v>0</v>
      </c>
      <c r="CS16" s="80">
        <v>278.57400000000001</v>
      </c>
      <c r="CT16" s="80">
        <v>0</v>
      </c>
      <c r="CU16" s="80">
        <v>0</v>
      </c>
      <c r="CV16" s="80">
        <v>0</v>
      </c>
      <c r="CW16" s="80">
        <v>5.1459999999999999</v>
      </c>
      <c r="CX16" s="80">
        <v>0</v>
      </c>
      <c r="CY16" s="80">
        <v>0</v>
      </c>
      <c r="CZ16" s="80">
        <v>10.941000000000001</v>
      </c>
      <c r="DA16" s="80">
        <v>0</v>
      </c>
      <c r="DB16" s="80">
        <v>3.4060000000000001</v>
      </c>
      <c r="DC16" s="80">
        <v>7.8639999999999999</v>
      </c>
      <c r="DD16" s="80">
        <v>0</v>
      </c>
      <c r="DE16" s="80">
        <v>0</v>
      </c>
      <c r="DF16" s="80">
        <v>0</v>
      </c>
      <c r="DG16" s="80">
        <v>515.15200000000004</v>
      </c>
      <c r="DH16" s="80">
        <v>0</v>
      </c>
      <c r="DI16" s="80">
        <v>0</v>
      </c>
      <c r="DJ16" s="80">
        <v>0</v>
      </c>
      <c r="DK16" s="80">
        <v>3.7040000000000002</v>
      </c>
      <c r="DL16" s="80">
        <v>0</v>
      </c>
      <c r="DM16" s="80">
        <v>0</v>
      </c>
      <c r="DN16" s="80">
        <v>0</v>
      </c>
      <c r="DO16" s="80">
        <v>4.3940000000000001</v>
      </c>
      <c r="DP16" s="80">
        <v>0</v>
      </c>
      <c r="DQ16" s="80">
        <v>0</v>
      </c>
      <c r="DR16" s="80">
        <v>0</v>
      </c>
      <c r="DS16" s="80">
        <v>148.31</v>
      </c>
      <c r="DT16" s="80">
        <v>116.583</v>
      </c>
      <c r="DU16" s="80">
        <v>174.85</v>
      </c>
      <c r="DV16" s="80">
        <v>8.6389999999999993</v>
      </c>
      <c r="DW16" s="80">
        <v>0</v>
      </c>
      <c r="DX16" s="80">
        <v>43.296999999999997</v>
      </c>
      <c r="DY16" s="80">
        <v>67.031999999999996</v>
      </c>
      <c r="DZ16" s="80">
        <v>119.986</v>
      </c>
      <c r="EA16" s="80">
        <v>4.008</v>
      </c>
      <c r="EB16" s="80">
        <v>24.565000000000001</v>
      </c>
      <c r="EC16" s="80">
        <v>12.997999999999999</v>
      </c>
      <c r="ED16" s="80">
        <v>0</v>
      </c>
      <c r="EE16" s="80">
        <v>373.42399999999998</v>
      </c>
      <c r="EF16" s="80">
        <v>167.76499999999999</v>
      </c>
      <c r="EG16" s="80">
        <v>41.701000000000001</v>
      </c>
      <c r="EH16" s="80">
        <v>19.954000000000001</v>
      </c>
      <c r="EI16" s="80">
        <v>26.263000000000002</v>
      </c>
      <c r="EJ16" s="80">
        <v>7.9509999999999996</v>
      </c>
      <c r="EK16" s="80">
        <v>15.079000000000001</v>
      </c>
      <c r="EL16" s="80">
        <v>145.714</v>
      </c>
      <c r="EM16" s="80">
        <v>99.748999999999995</v>
      </c>
      <c r="EN16" s="80">
        <v>7.2039999999999997</v>
      </c>
      <c r="EO16" s="80">
        <v>160.85300000000001</v>
      </c>
      <c r="EP16" s="80">
        <v>4.5739999999999998</v>
      </c>
      <c r="EQ16" s="80">
        <v>0</v>
      </c>
      <c r="ER16" s="80">
        <v>0</v>
      </c>
      <c r="ES16" s="80">
        <v>0</v>
      </c>
      <c r="ET16" s="80">
        <v>79.513999999999996</v>
      </c>
      <c r="EU16" s="80">
        <v>26.053000000000001</v>
      </c>
      <c r="EV16" s="80">
        <v>0</v>
      </c>
      <c r="EW16" s="80">
        <v>6.992</v>
      </c>
      <c r="EX16" s="80">
        <v>0</v>
      </c>
      <c r="EY16" s="80">
        <v>6.1639999999999997</v>
      </c>
      <c r="EZ16" s="80">
        <v>0</v>
      </c>
      <c r="FA16" s="80">
        <v>0</v>
      </c>
      <c r="FB16" s="80">
        <v>0</v>
      </c>
      <c r="FC16" s="80">
        <v>0</v>
      </c>
      <c r="FD16" s="80">
        <v>0</v>
      </c>
      <c r="FE16" s="80">
        <v>0</v>
      </c>
      <c r="FF16" s="80">
        <v>2.7090000000000001</v>
      </c>
      <c r="FG16" s="80">
        <v>1.996</v>
      </c>
      <c r="FH16" s="80">
        <v>0</v>
      </c>
      <c r="FI16" s="80">
        <v>0</v>
      </c>
      <c r="FJ16" s="80">
        <v>0</v>
      </c>
      <c r="FK16" s="80">
        <v>0</v>
      </c>
      <c r="FL16" s="80">
        <v>0</v>
      </c>
      <c r="FM16" s="80">
        <v>0</v>
      </c>
      <c r="FN16" s="80">
        <v>86.35</v>
      </c>
      <c r="FO16" s="80">
        <v>0</v>
      </c>
      <c r="FP16" s="80">
        <v>0</v>
      </c>
      <c r="FQ16" s="80">
        <v>0</v>
      </c>
      <c r="FR16" s="80">
        <v>0</v>
      </c>
      <c r="FS16" s="80">
        <v>0</v>
      </c>
      <c r="FT16" s="80">
        <v>1.877</v>
      </c>
      <c r="FU16" s="80">
        <v>0</v>
      </c>
      <c r="FV16" s="80">
        <v>1.83</v>
      </c>
      <c r="FW16" s="80">
        <v>0</v>
      </c>
      <c r="FX16" s="80">
        <v>0</v>
      </c>
      <c r="FY16" s="80">
        <v>0</v>
      </c>
      <c r="FZ16" s="80">
        <v>0</v>
      </c>
      <c r="GA16" s="80">
        <v>64.263000000000005</v>
      </c>
      <c r="GB16" s="80">
        <v>0</v>
      </c>
      <c r="GC16" s="80">
        <v>3.0470000000000002</v>
      </c>
      <c r="GD16" s="80">
        <v>0</v>
      </c>
      <c r="GE16" s="80">
        <v>0</v>
      </c>
      <c r="GF16" s="80">
        <v>0</v>
      </c>
      <c r="GG16" s="80">
        <v>66.480999999999995</v>
      </c>
      <c r="GH16" s="80">
        <v>0</v>
      </c>
      <c r="GI16" s="80">
        <v>0</v>
      </c>
      <c r="GJ16" s="80">
        <v>12.058999999999999</v>
      </c>
      <c r="GK16" s="80">
        <v>0</v>
      </c>
      <c r="GL16" s="80">
        <v>11.866</v>
      </c>
      <c r="GM16" s="80">
        <v>154.702</v>
      </c>
      <c r="GN16" s="80">
        <v>3.306</v>
      </c>
      <c r="GO16" s="80">
        <v>76.716999999999999</v>
      </c>
      <c r="GP16" s="80">
        <v>0</v>
      </c>
      <c r="GQ16" s="80">
        <v>0</v>
      </c>
      <c r="GR16" s="80">
        <v>0</v>
      </c>
      <c r="GS16" s="80">
        <v>0</v>
      </c>
      <c r="GT16" s="80">
        <v>278.57400000000001</v>
      </c>
      <c r="GU16" s="80">
        <v>0</v>
      </c>
      <c r="GV16" s="80">
        <v>0</v>
      </c>
      <c r="GW16" s="80">
        <v>0</v>
      </c>
      <c r="GX16" s="80">
        <v>5.1459999999999999</v>
      </c>
      <c r="GY16" s="80">
        <v>0</v>
      </c>
      <c r="GZ16" s="80">
        <v>0</v>
      </c>
      <c r="HA16" s="80">
        <v>10.941000000000001</v>
      </c>
      <c r="HB16" s="80">
        <v>0</v>
      </c>
      <c r="HC16" s="80">
        <v>3.4060000000000001</v>
      </c>
      <c r="HD16" s="80">
        <v>7.8639999999999999</v>
      </c>
      <c r="HE16" s="80">
        <v>0</v>
      </c>
      <c r="HF16" s="80">
        <v>515.15200000000004</v>
      </c>
      <c r="HG16" s="80">
        <v>3.7040000000000002</v>
      </c>
      <c r="HH16" s="80">
        <v>0</v>
      </c>
      <c r="HI16" s="80">
        <v>4.3940000000000001</v>
      </c>
      <c r="HJ16" s="80">
        <v>0</v>
      </c>
      <c r="HK16" s="80">
        <v>1790.499</v>
      </c>
      <c r="HL16" s="80">
        <v>79.513999999999996</v>
      </c>
      <c r="HM16" s="80">
        <v>39.209000000000003</v>
      </c>
      <c r="HN16" s="80">
        <v>4.7050000000000001</v>
      </c>
      <c r="HO16" s="80">
        <v>86.35</v>
      </c>
      <c r="HP16" s="80">
        <v>3.7069999999999999</v>
      </c>
      <c r="HQ16" s="80">
        <v>64.263000000000005</v>
      </c>
      <c r="HR16" s="80">
        <v>3.0470000000000002</v>
      </c>
      <c r="HS16" s="80">
        <v>66.480999999999995</v>
      </c>
      <c r="HT16" s="80">
        <v>23.925000000000001</v>
      </c>
      <c r="HU16" s="80">
        <v>158.00800000000001</v>
      </c>
      <c r="HV16" s="80">
        <v>76.716999999999999</v>
      </c>
      <c r="HW16" s="80">
        <v>0</v>
      </c>
      <c r="HX16" s="80">
        <v>294.661</v>
      </c>
      <c r="HY16" s="80">
        <v>11.27</v>
      </c>
      <c r="HZ16" s="80">
        <v>0</v>
      </c>
      <c r="IA16" s="80">
        <v>515.15200000000004</v>
      </c>
      <c r="IB16" s="80">
        <v>3.7040000000000002</v>
      </c>
      <c r="IC16" s="80">
        <v>0</v>
      </c>
      <c r="ID16" s="80">
        <v>4.3940000000000001</v>
      </c>
      <c r="IE16" s="80">
        <v>0</v>
      </c>
      <c r="IF16" s="80">
        <v>1790.499</v>
      </c>
      <c r="IG16" s="80">
        <v>594.66600000000005</v>
      </c>
      <c r="IH16" s="80">
        <v>39.209000000000003</v>
      </c>
      <c r="II16" s="80">
        <v>4.7050000000000001</v>
      </c>
      <c r="IJ16" s="80">
        <v>86.35</v>
      </c>
      <c r="IK16" s="80">
        <v>3.7069999999999999</v>
      </c>
      <c r="IL16" s="80">
        <v>64.263000000000005</v>
      </c>
      <c r="IM16" s="80">
        <v>3.0470000000000002</v>
      </c>
      <c r="IN16" s="80">
        <v>66.480999999999995</v>
      </c>
      <c r="IO16" s="80">
        <v>23.925000000000001</v>
      </c>
      <c r="IP16" s="80">
        <v>158.00800000000001</v>
      </c>
      <c r="IQ16" s="80">
        <v>76.716999999999999</v>
      </c>
      <c r="IR16" s="80">
        <v>0</v>
      </c>
      <c r="IS16" s="80">
        <v>294.661</v>
      </c>
      <c r="IT16" s="80">
        <v>11.27</v>
      </c>
      <c r="IU16" s="80">
        <v>0</v>
      </c>
      <c r="IV16" s="81">
        <v>0</v>
      </c>
      <c r="IW16" s="78">
        <v>1</v>
      </c>
      <c r="IX16" s="78">
        <v>0</v>
      </c>
      <c r="IY16" s="78">
        <v>0</v>
      </c>
      <c r="IZ16" s="78">
        <v>0</v>
      </c>
      <c r="JA16" s="78">
        <v>1</v>
      </c>
      <c r="JB16" s="78">
        <v>0</v>
      </c>
      <c r="JC16" s="78">
        <v>0</v>
      </c>
      <c r="JD16" s="78">
        <v>0</v>
      </c>
      <c r="JE16" s="78">
        <v>21</v>
      </c>
      <c r="JF16" s="78">
        <v>9</v>
      </c>
      <c r="JG16" s="78">
        <v>5</v>
      </c>
      <c r="JH16" s="78">
        <v>3</v>
      </c>
      <c r="JI16" s="78">
        <v>0</v>
      </c>
      <c r="JJ16" s="78">
        <v>4</v>
      </c>
      <c r="JK16" s="78">
        <v>7</v>
      </c>
      <c r="JL16" s="78">
        <v>14</v>
      </c>
      <c r="JM16" s="78">
        <v>1</v>
      </c>
      <c r="JN16" s="78">
        <v>9</v>
      </c>
      <c r="JO16" s="78">
        <v>1</v>
      </c>
      <c r="JP16" s="78">
        <v>0</v>
      </c>
      <c r="JQ16" s="78">
        <v>6</v>
      </c>
      <c r="JR16" s="78">
        <v>4</v>
      </c>
      <c r="JS16" s="78">
        <v>5</v>
      </c>
      <c r="JT16" s="78">
        <v>5</v>
      </c>
      <c r="JU16" s="78">
        <v>4</v>
      </c>
      <c r="JV16" s="78">
        <v>2</v>
      </c>
      <c r="JW16" s="78">
        <v>2</v>
      </c>
      <c r="JX16" s="78">
        <v>13</v>
      </c>
      <c r="JY16" s="78">
        <v>9</v>
      </c>
      <c r="JZ16" s="78">
        <v>1</v>
      </c>
      <c r="KA16" s="78">
        <v>11</v>
      </c>
      <c r="KB16" s="78">
        <v>2</v>
      </c>
      <c r="KC16" s="78">
        <v>2</v>
      </c>
      <c r="KD16" s="78">
        <v>0</v>
      </c>
      <c r="KE16" s="78">
        <v>0</v>
      </c>
      <c r="KF16" s="78">
        <v>10</v>
      </c>
      <c r="KG16" s="78">
        <v>6</v>
      </c>
      <c r="KH16" s="78">
        <v>0</v>
      </c>
      <c r="KI16" s="78">
        <v>2</v>
      </c>
      <c r="KJ16" s="78">
        <v>0</v>
      </c>
      <c r="KK16" s="78">
        <v>2</v>
      </c>
      <c r="KL16" s="78">
        <v>0</v>
      </c>
      <c r="KM16" s="78">
        <v>0</v>
      </c>
      <c r="KN16" s="78">
        <v>0</v>
      </c>
      <c r="KO16" s="78">
        <v>0</v>
      </c>
      <c r="KP16" s="78">
        <v>0</v>
      </c>
      <c r="KQ16" s="78">
        <v>0</v>
      </c>
      <c r="KR16" s="78">
        <v>1</v>
      </c>
      <c r="KS16" s="78">
        <v>1</v>
      </c>
      <c r="KT16" s="78">
        <v>0</v>
      </c>
      <c r="KU16" s="78">
        <v>0</v>
      </c>
      <c r="KV16" s="78">
        <v>0</v>
      </c>
      <c r="KW16" s="78">
        <v>0</v>
      </c>
      <c r="KX16" s="78">
        <v>0</v>
      </c>
      <c r="KY16" s="78">
        <v>0</v>
      </c>
      <c r="KZ16" s="78">
        <v>21</v>
      </c>
      <c r="LA16" s="78">
        <v>0</v>
      </c>
      <c r="LB16" s="78">
        <v>0</v>
      </c>
      <c r="LC16" s="78">
        <v>0</v>
      </c>
      <c r="LD16" s="78">
        <v>0</v>
      </c>
      <c r="LE16" s="78">
        <v>0</v>
      </c>
      <c r="LF16" s="78">
        <v>1</v>
      </c>
      <c r="LG16" s="78">
        <v>0</v>
      </c>
      <c r="LH16" s="78">
        <v>1</v>
      </c>
      <c r="LI16" s="78">
        <v>0</v>
      </c>
      <c r="LJ16" s="78">
        <v>0</v>
      </c>
      <c r="LK16" s="78">
        <v>0</v>
      </c>
      <c r="LL16" s="78">
        <v>0</v>
      </c>
      <c r="LM16" s="78">
        <v>6</v>
      </c>
      <c r="LN16" s="78">
        <v>0</v>
      </c>
      <c r="LO16" s="78">
        <v>1</v>
      </c>
      <c r="LP16" s="78">
        <v>0</v>
      </c>
      <c r="LQ16" s="78">
        <v>0</v>
      </c>
      <c r="LR16" s="78">
        <v>0</v>
      </c>
      <c r="LS16" s="78">
        <v>14</v>
      </c>
      <c r="LT16" s="78">
        <v>0</v>
      </c>
      <c r="LU16" s="78">
        <v>0</v>
      </c>
      <c r="LV16" s="78">
        <v>2</v>
      </c>
      <c r="LW16" s="78">
        <v>0</v>
      </c>
      <c r="LX16" s="78">
        <v>2</v>
      </c>
      <c r="LY16" s="78">
        <v>16</v>
      </c>
      <c r="LZ16" s="78">
        <v>1</v>
      </c>
      <c r="MA16" s="78">
        <v>17</v>
      </c>
      <c r="MB16" s="78">
        <v>0</v>
      </c>
      <c r="MC16" s="78">
        <v>0</v>
      </c>
      <c r="MD16" s="78">
        <v>0</v>
      </c>
      <c r="ME16" s="78">
        <v>0</v>
      </c>
      <c r="MF16" s="78">
        <v>13</v>
      </c>
      <c r="MG16" s="78">
        <v>0</v>
      </c>
      <c r="MH16" s="78">
        <v>0</v>
      </c>
      <c r="MI16" s="78">
        <v>0</v>
      </c>
      <c r="MJ16" s="78">
        <v>2</v>
      </c>
      <c r="MK16" s="78">
        <v>0</v>
      </c>
      <c r="ML16" s="78">
        <v>0</v>
      </c>
      <c r="MM16" s="78">
        <v>2</v>
      </c>
      <c r="MN16" s="78">
        <v>0</v>
      </c>
      <c r="MO16" s="78">
        <v>1</v>
      </c>
      <c r="MP16" s="78">
        <v>3</v>
      </c>
      <c r="MQ16" s="78">
        <v>0</v>
      </c>
      <c r="MR16" s="78">
        <v>0</v>
      </c>
      <c r="MS16" s="78">
        <v>0</v>
      </c>
      <c r="MT16" s="78">
        <v>2</v>
      </c>
      <c r="MU16" s="78">
        <v>0</v>
      </c>
      <c r="MV16" s="78">
        <v>0</v>
      </c>
      <c r="MW16" s="78">
        <v>0</v>
      </c>
      <c r="MX16" s="78">
        <v>1</v>
      </c>
      <c r="MY16" s="78">
        <v>0</v>
      </c>
      <c r="MZ16" s="78">
        <v>0</v>
      </c>
      <c r="NA16" s="78">
        <v>0</v>
      </c>
      <c r="NB16" s="78">
        <v>1</v>
      </c>
      <c r="NC16" s="78">
        <v>0</v>
      </c>
      <c r="ND16" s="78">
        <v>0</v>
      </c>
      <c r="NE16" s="78">
        <v>0</v>
      </c>
      <c r="NF16" s="78">
        <v>21</v>
      </c>
      <c r="NG16" s="78">
        <v>9</v>
      </c>
      <c r="NH16" s="78">
        <v>5</v>
      </c>
      <c r="NI16" s="78">
        <v>3</v>
      </c>
      <c r="NJ16" s="78">
        <v>0</v>
      </c>
      <c r="NK16" s="78">
        <v>4</v>
      </c>
      <c r="NL16" s="78">
        <v>7</v>
      </c>
      <c r="NM16" s="78">
        <v>14</v>
      </c>
      <c r="NN16" s="78">
        <v>1</v>
      </c>
      <c r="NO16" s="78">
        <v>9</v>
      </c>
      <c r="NP16" s="78">
        <v>1</v>
      </c>
      <c r="NQ16" s="78">
        <v>0</v>
      </c>
      <c r="NR16" s="78">
        <v>6</v>
      </c>
      <c r="NS16" s="78">
        <v>4</v>
      </c>
      <c r="NT16" s="78">
        <v>5</v>
      </c>
      <c r="NU16" s="78">
        <v>5</v>
      </c>
      <c r="NV16" s="78">
        <v>4</v>
      </c>
      <c r="NW16" s="78">
        <v>2</v>
      </c>
      <c r="NX16" s="78">
        <v>2</v>
      </c>
      <c r="NY16" s="78">
        <v>13</v>
      </c>
      <c r="NZ16" s="78">
        <v>9</v>
      </c>
      <c r="OA16" s="78">
        <v>1</v>
      </c>
      <c r="OB16" s="78">
        <v>11</v>
      </c>
      <c r="OC16" s="78">
        <v>2</v>
      </c>
      <c r="OD16" s="78">
        <v>0</v>
      </c>
      <c r="OE16" s="78">
        <v>0</v>
      </c>
      <c r="OF16" s="78">
        <v>0</v>
      </c>
      <c r="OG16" s="78">
        <v>10</v>
      </c>
      <c r="OH16" s="78">
        <v>6</v>
      </c>
      <c r="OI16" s="78">
        <v>0</v>
      </c>
      <c r="OJ16" s="78">
        <v>2</v>
      </c>
      <c r="OK16" s="78">
        <v>0</v>
      </c>
      <c r="OL16" s="78">
        <v>2</v>
      </c>
      <c r="OM16" s="78">
        <v>0</v>
      </c>
      <c r="ON16" s="78">
        <v>0</v>
      </c>
      <c r="OO16" s="78">
        <v>0</v>
      </c>
      <c r="OP16" s="78">
        <v>0</v>
      </c>
      <c r="OQ16" s="78">
        <v>0</v>
      </c>
      <c r="OR16" s="78">
        <v>0</v>
      </c>
      <c r="OS16" s="78">
        <v>1</v>
      </c>
      <c r="OT16" s="78">
        <v>1</v>
      </c>
      <c r="OU16" s="78">
        <v>0</v>
      </c>
      <c r="OV16" s="78">
        <v>0</v>
      </c>
      <c r="OW16" s="78">
        <v>0</v>
      </c>
      <c r="OX16" s="78">
        <v>0</v>
      </c>
      <c r="OY16" s="78">
        <v>0</v>
      </c>
      <c r="OZ16" s="78">
        <v>0</v>
      </c>
      <c r="PA16" s="78">
        <v>21</v>
      </c>
      <c r="PB16" s="78">
        <v>0</v>
      </c>
      <c r="PC16" s="78">
        <v>0</v>
      </c>
      <c r="PD16" s="78">
        <v>0</v>
      </c>
      <c r="PE16" s="78">
        <v>0</v>
      </c>
      <c r="PF16" s="78">
        <v>0</v>
      </c>
      <c r="PG16" s="78">
        <v>1</v>
      </c>
      <c r="PH16" s="78">
        <v>0</v>
      </c>
      <c r="PI16" s="78">
        <v>1</v>
      </c>
      <c r="PJ16" s="78">
        <v>0</v>
      </c>
      <c r="PK16" s="78">
        <v>0</v>
      </c>
      <c r="PL16" s="78">
        <v>0</v>
      </c>
      <c r="PM16" s="78">
        <v>0</v>
      </c>
      <c r="PN16" s="78">
        <v>6</v>
      </c>
      <c r="PO16" s="78">
        <v>0</v>
      </c>
      <c r="PP16" s="78">
        <v>1</v>
      </c>
      <c r="PQ16" s="78">
        <v>0</v>
      </c>
      <c r="PR16" s="78">
        <v>0</v>
      </c>
      <c r="PS16" s="78">
        <v>0</v>
      </c>
      <c r="PT16" s="78">
        <v>14</v>
      </c>
      <c r="PU16" s="78">
        <v>0</v>
      </c>
      <c r="PV16" s="78">
        <v>0</v>
      </c>
      <c r="PW16" s="78">
        <v>2</v>
      </c>
      <c r="PX16" s="78">
        <v>0</v>
      </c>
      <c r="PY16" s="78">
        <v>2</v>
      </c>
      <c r="PZ16" s="78">
        <v>16</v>
      </c>
      <c r="QA16" s="78">
        <v>1</v>
      </c>
      <c r="QB16" s="78">
        <v>17</v>
      </c>
      <c r="QC16" s="78">
        <v>0</v>
      </c>
      <c r="QD16" s="78">
        <v>0</v>
      </c>
      <c r="QE16" s="78">
        <v>0</v>
      </c>
      <c r="QF16" s="78">
        <v>0</v>
      </c>
      <c r="QG16" s="78">
        <v>13</v>
      </c>
      <c r="QH16" s="78">
        <v>0</v>
      </c>
      <c r="QI16" s="78">
        <v>0</v>
      </c>
      <c r="QJ16" s="78">
        <v>0</v>
      </c>
      <c r="QK16" s="78">
        <v>2</v>
      </c>
      <c r="QL16" s="78">
        <v>0</v>
      </c>
      <c r="QM16" s="78">
        <v>0</v>
      </c>
      <c r="QN16" s="78">
        <v>2</v>
      </c>
      <c r="QO16" s="78">
        <v>0</v>
      </c>
      <c r="QP16" s="78">
        <v>1</v>
      </c>
      <c r="QQ16" s="78">
        <v>3</v>
      </c>
      <c r="QR16" s="78">
        <v>0</v>
      </c>
      <c r="QS16" s="78">
        <v>2</v>
      </c>
      <c r="QT16" s="78">
        <v>1</v>
      </c>
      <c r="QU16" s="78">
        <v>0</v>
      </c>
      <c r="QV16" s="78">
        <v>1</v>
      </c>
      <c r="QW16" s="78">
        <v>0</v>
      </c>
      <c r="QX16" s="78">
        <v>138</v>
      </c>
      <c r="QY16" s="78">
        <v>10</v>
      </c>
      <c r="QZ16" s="78">
        <v>10</v>
      </c>
      <c r="RA16" s="78">
        <v>2</v>
      </c>
      <c r="RB16" s="78">
        <v>21</v>
      </c>
      <c r="RC16" s="78">
        <v>2</v>
      </c>
      <c r="RD16" s="78">
        <v>6</v>
      </c>
      <c r="RE16" s="78">
        <v>1</v>
      </c>
      <c r="RF16" s="78">
        <v>14</v>
      </c>
      <c r="RG16" s="78">
        <v>4</v>
      </c>
      <c r="RH16" s="78">
        <v>17</v>
      </c>
      <c r="RI16" s="78">
        <v>17</v>
      </c>
      <c r="RJ16" s="78">
        <v>0</v>
      </c>
      <c r="RK16" s="78">
        <v>17</v>
      </c>
      <c r="RL16" s="78">
        <v>4</v>
      </c>
      <c r="RM16" s="78">
        <v>0</v>
      </c>
      <c r="RN16" s="78">
        <v>2</v>
      </c>
      <c r="RO16" s="78">
        <v>1</v>
      </c>
      <c r="RP16" s="78">
        <v>0</v>
      </c>
      <c r="RQ16" s="78">
        <v>1</v>
      </c>
      <c r="RR16" s="78">
        <v>0</v>
      </c>
      <c r="RS16" s="78">
        <v>138</v>
      </c>
      <c r="RT16" s="78">
        <v>12</v>
      </c>
      <c r="RU16" s="78">
        <v>10</v>
      </c>
      <c r="RV16" s="78">
        <v>2</v>
      </c>
      <c r="RW16" s="78">
        <v>21</v>
      </c>
      <c r="RX16" s="78">
        <v>2</v>
      </c>
      <c r="RY16" s="78">
        <v>6</v>
      </c>
      <c r="RZ16" s="78">
        <v>1</v>
      </c>
      <c r="SA16" s="78">
        <v>14</v>
      </c>
      <c r="SB16" s="78">
        <v>4</v>
      </c>
      <c r="SC16" s="78">
        <v>17</v>
      </c>
      <c r="SD16" s="78">
        <v>17</v>
      </c>
      <c r="SE16" s="78">
        <v>0</v>
      </c>
      <c r="SF16" s="78">
        <v>17</v>
      </c>
      <c r="SG16" s="78">
        <v>4</v>
      </c>
      <c r="SH16" s="78">
        <v>0</v>
      </c>
    </row>
    <row r="17" spans="1:502">
      <c r="A17" s="17" t="s">
        <v>2115</v>
      </c>
      <c r="B17" s="77">
        <v>9</v>
      </c>
      <c r="C17" s="77">
        <v>9</v>
      </c>
      <c r="D17" s="77">
        <v>1</v>
      </c>
      <c r="E17" s="77">
        <v>2012</v>
      </c>
      <c r="F17" s="77" t="s">
        <v>180</v>
      </c>
      <c r="G17" s="1017" t="s">
        <v>1607</v>
      </c>
      <c r="H17" s="77" t="s">
        <v>1608</v>
      </c>
      <c r="I17" s="1018"/>
      <c r="J17" s="80">
        <v>4.8840000000000003</v>
      </c>
      <c r="K17" s="80">
        <v>0</v>
      </c>
      <c r="L17" s="80">
        <v>0</v>
      </c>
      <c r="M17" s="80">
        <v>0</v>
      </c>
      <c r="N17" s="80">
        <v>4.5949999999999998</v>
      </c>
      <c r="O17" s="80">
        <v>0</v>
      </c>
      <c r="P17" s="80">
        <v>0</v>
      </c>
      <c r="Q17" s="80">
        <v>0</v>
      </c>
      <c r="R17" s="80">
        <v>164.18299999999999</v>
      </c>
      <c r="S17" s="80">
        <v>133.09100000000001</v>
      </c>
      <c r="T17" s="80">
        <v>163.37100000000001</v>
      </c>
      <c r="U17" s="80">
        <v>12.082000000000001</v>
      </c>
      <c r="V17" s="80">
        <v>0</v>
      </c>
      <c r="W17" s="80">
        <v>50.283000000000001</v>
      </c>
      <c r="X17" s="80">
        <v>21.765000000000001</v>
      </c>
      <c r="Y17" s="80">
        <v>128.643</v>
      </c>
      <c r="Z17" s="80">
        <v>4.3150000000000004</v>
      </c>
      <c r="AA17" s="80">
        <v>27.376999999999999</v>
      </c>
      <c r="AB17" s="80">
        <v>13.914999999999999</v>
      </c>
      <c r="AC17" s="80">
        <v>0</v>
      </c>
      <c r="AD17" s="80">
        <v>484.14800000000002</v>
      </c>
      <c r="AE17" s="80">
        <v>175.32900000000001</v>
      </c>
      <c r="AF17" s="80">
        <v>46.901000000000003</v>
      </c>
      <c r="AG17" s="80">
        <v>45.67</v>
      </c>
      <c r="AH17" s="80">
        <v>33.46</v>
      </c>
      <c r="AI17" s="80">
        <v>9.85</v>
      </c>
      <c r="AJ17" s="80">
        <v>19.699000000000002</v>
      </c>
      <c r="AK17" s="80">
        <v>150.01900000000001</v>
      </c>
      <c r="AL17" s="80">
        <v>104.968</v>
      </c>
      <c r="AM17" s="80">
        <v>49.863</v>
      </c>
      <c r="AN17" s="80">
        <v>192.00399999999999</v>
      </c>
      <c r="AO17" s="80">
        <v>3.6040000000000001</v>
      </c>
      <c r="AP17" s="80">
        <v>594.19500000000005</v>
      </c>
      <c r="AQ17" s="80">
        <v>0</v>
      </c>
      <c r="AR17" s="80">
        <v>0</v>
      </c>
      <c r="AS17" s="80">
        <v>143.88900000000001</v>
      </c>
      <c r="AT17" s="80">
        <v>27.962</v>
      </c>
      <c r="AU17" s="80">
        <v>0</v>
      </c>
      <c r="AV17" s="80">
        <v>7.968</v>
      </c>
      <c r="AW17" s="80">
        <v>0</v>
      </c>
      <c r="AX17" s="80">
        <v>4.0460000000000003</v>
      </c>
      <c r="AY17" s="80">
        <v>0</v>
      </c>
      <c r="AZ17" s="80">
        <v>0</v>
      </c>
      <c r="BA17" s="80">
        <v>0</v>
      </c>
      <c r="BB17" s="80">
        <v>0</v>
      </c>
      <c r="BC17" s="80">
        <v>0</v>
      </c>
      <c r="BD17" s="80">
        <v>0</v>
      </c>
      <c r="BE17" s="80">
        <v>3.298</v>
      </c>
      <c r="BF17" s="80">
        <v>0</v>
      </c>
      <c r="BG17" s="80">
        <v>0</v>
      </c>
      <c r="BH17" s="80">
        <v>0</v>
      </c>
      <c r="BI17" s="80">
        <v>0</v>
      </c>
      <c r="BJ17" s="80">
        <v>0</v>
      </c>
      <c r="BK17" s="80">
        <v>0</v>
      </c>
      <c r="BL17" s="80">
        <v>0</v>
      </c>
      <c r="BM17" s="80">
        <v>102.15</v>
      </c>
      <c r="BN17" s="80">
        <v>0</v>
      </c>
      <c r="BO17" s="80">
        <v>0</v>
      </c>
      <c r="BP17" s="80">
        <v>0</v>
      </c>
      <c r="BQ17" s="80">
        <v>0</v>
      </c>
      <c r="BR17" s="80">
        <v>0</v>
      </c>
      <c r="BS17" s="80">
        <v>1.762</v>
      </c>
      <c r="BT17" s="80">
        <v>0</v>
      </c>
      <c r="BU17" s="80">
        <v>0</v>
      </c>
      <c r="BV17" s="80">
        <v>0</v>
      </c>
      <c r="BW17" s="80">
        <v>0</v>
      </c>
      <c r="BX17" s="80">
        <v>0</v>
      </c>
      <c r="BY17" s="80">
        <v>0</v>
      </c>
      <c r="BZ17" s="80">
        <v>64.673000000000002</v>
      </c>
      <c r="CA17" s="80">
        <v>0</v>
      </c>
      <c r="CB17" s="80">
        <v>3.742</v>
      </c>
      <c r="CC17" s="80">
        <v>0</v>
      </c>
      <c r="CD17" s="80">
        <v>0</v>
      </c>
      <c r="CE17" s="80">
        <v>0</v>
      </c>
      <c r="CF17" s="80">
        <v>81.006</v>
      </c>
      <c r="CG17" s="80">
        <v>3.4940000000000002</v>
      </c>
      <c r="CH17" s="80">
        <v>0</v>
      </c>
      <c r="CI17" s="80">
        <v>15.853999999999999</v>
      </c>
      <c r="CJ17" s="80">
        <v>0</v>
      </c>
      <c r="CK17" s="80">
        <v>12.827999999999999</v>
      </c>
      <c r="CL17" s="80">
        <v>190.19499999999999</v>
      </c>
      <c r="CM17" s="80">
        <v>2.65</v>
      </c>
      <c r="CN17" s="80">
        <v>83.021000000000001</v>
      </c>
      <c r="CO17" s="80">
        <v>0</v>
      </c>
      <c r="CP17" s="80">
        <v>4.4139999999999997</v>
      </c>
      <c r="CQ17" s="80">
        <v>0</v>
      </c>
      <c r="CR17" s="80">
        <v>0</v>
      </c>
      <c r="CS17" s="80">
        <v>249.33500000000001</v>
      </c>
      <c r="CT17" s="80">
        <v>0</v>
      </c>
      <c r="CU17" s="80">
        <v>0</v>
      </c>
      <c r="CV17" s="80">
        <v>0</v>
      </c>
      <c r="CW17" s="80">
        <v>5.9359999999999999</v>
      </c>
      <c r="CX17" s="80">
        <v>0</v>
      </c>
      <c r="CY17" s="80">
        <v>0</v>
      </c>
      <c r="CZ17" s="80">
        <v>11.673999999999999</v>
      </c>
      <c r="DA17" s="80">
        <v>0</v>
      </c>
      <c r="DB17" s="80">
        <v>3.8260000000000001</v>
      </c>
      <c r="DC17" s="80">
        <v>9.9130000000000003</v>
      </c>
      <c r="DD17" s="80">
        <v>0</v>
      </c>
      <c r="DE17" s="80">
        <v>0</v>
      </c>
      <c r="DF17" s="80">
        <v>0</v>
      </c>
      <c r="DG17" s="80">
        <v>594.19500000000005</v>
      </c>
      <c r="DH17" s="80">
        <v>0</v>
      </c>
      <c r="DI17" s="80">
        <v>0</v>
      </c>
      <c r="DJ17" s="80">
        <v>0</v>
      </c>
      <c r="DK17" s="80">
        <v>4.8840000000000003</v>
      </c>
      <c r="DL17" s="80">
        <v>0</v>
      </c>
      <c r="DM17" s="80">
        <v>0</v>
      </c>
      <c r="DN17" s="80">
        <v>0</v>
      </c>
      <c r="DO17" s="80">
        <v>4.5949999999999998</v>
      </c>
      <c r="DP17" s="80">
        <v>0</v>
      </c>
      <c r="DQ17" s="80">
        <v>0</v>
      </c>
      <c r="DR17" s="80">
        <v>0</v>
      </c>
      <c r="DS17" s="80">
        <v>164.18299999999999</v>
      </c>
      <c r="DT17" s="80">
        <v>133.09100000000001</v>
      </c>
      <c r="DU17" s="80">
        <v>163.37100000000001</v>
      </c>
      <c r="DV17" s="80">
        <v>12.082000000000001</v>
      </c>
      <c r="DW17" s="80">
        <v>0</v>
      </c>
      <c r="DX17" s="80">
        <v>50.283000000000001</v>
      </c>
      <c r="DY17" s="80">
        <v>21.765000000000001</v>
      </c>
      <c r="DZ17" s="80">
        <v>128.643</v>
      </c>
      <c r="EA17" s="80">
        <v>4.3150000000000004</v>
      </c>
      <c r="EB17" s="80">
        <v>27.376999999999999</v>
      </c>
      <c r="EC17" s="80">
        <v>13.914999999999999</v>
      </c>
      <c r="ED17" s="80">
        <v>0</v>
      </c>
      <c r="EE17" s="80">
        <v>484.14800000000002</v>
      </c>
      <c r="EF17" s="80">
        <v>175.32900000000001</v>
      </c>
      <c r="EG17" s="80">
        <v>46.901000000000003</v>
      </c>
      <c r="EH17" s="80">
        <v>45.67</v>
      </c>
      <c r="EI17" s="80">
        <v>33.46</v>
      </c>
      <c r="EJ17" s="80">
        <v>9.85</v>
      </c>
      <c r="EK17" s="80">
        <v>19.699000000000002</v>
      </c>
      <c r="EL17" s="80">
        <v>150.01900000000001</v>
      </c>
      <c r="EM17" s="80">
        <v>104.968</v>
      </c>
      <c r="EN17" s="80">
        <v>49.863</v>
      </c>
      <c r="EO17" s="80">
        <v>192.00399999999999</v>
      </c>
      <c r="EP17" s="80">
        <v>3.6040000000000001</v>
      </c>
      <c r="EQ17" s="80">
        <v>0</v>
      </c>
      <c r="ER17" s="80">
        <v>0</v>
      </c>
      <c r="ES17" s="80">
        <v>0</v>
      </c>
      <c r="ET17" s="80">
        <v>143.88900000000001</v>
      </c>
      <c r="EU17" s="80">
        <v>27.962</v>
      </c>
      <c r="EV17" s="80">
        <v>0</v>
      </c>
      <c r="EW17" s="80">
        <v>7.968</v>
      </c>
      <c r="EX17" s="80">
        <v>0</v>
      </c>
      <c r="EY17" s="80">
        <v>4.0460000000000003</v>
      </c>
      <c r="EZ17" s="80">
        <v>0</v>
      </c>
      <c r="FA17" s="80">
        <v>0</v>
      </c>
      <c r="FB17" s="80">
        <v>0</v>
      </c>
      <c r="FC17" s="80">
        <v>0</v>
      </c>
      <c r="FD17" s="80">
        <v>0</v>
      </c>
      <c r="FE17" s="80">
        <v>0</v>
      </c>
      <c r="FF17" s="80">
        <v>3.298</v>
      </c>
      <c r="FG17" s="80">
        <v>0</v>
      </c>
      <c r="FH17" s="80">
        <v>0</v>
      </c>
      <c r="FI17" s="80">
        <v>0</v>
      </c>
      <c r="FJ17" s="80">
        <v>0</v>
      </c>
      <c r="FK17" s="80">
        <v>0</v>
      </c>
      <c r="FL17" s="80">
        <v>0</v>
      </c>
      <c r="FM17" s="80">
        <v>0</v>
      </c>
      <c r="FN17" s="80">
        <v>102.15</v>
      </c>
      <c r="FO17" s="80">
        <v>0</v>
      </c>
      <c r="FP17" s="80">
        <v>0</v>
      </c>
      <c r="FQ17" s="80">
        <v>0</v>
      </c>
      <c r="FR17" s="80">
        <v>0</v>
      </c>
      <c r="FS17" s="80">
        <v>0</v>
      </c>
      <c r="FT17" s="80">
        <v>1.762</v>
      </c>
      <c r="FU17" s="80">
        <v>0</v>
      </c>
      <c r="FV17" s="80">
        <v>0</v>
      </c>
      <c r="FW17" s="80">
        <v>0</v>
      </c>
      <c r="FX17" s="80">
        <v>0</v>
      </c>
      <c r="FY17" s="80">
        <v>0</v>
      </c>
      <c r="FZ17" s="80">
        <v>0</v>
      </c>
      <c r="GA17" s="80">
        <v>64.673000000000002</v>
      </c>
      <c r="GB17" s="80">
        <v>0</v>
      </c>
      <c r="GC17" s="80">
        <v>3.742</v>
      </c>
      <c r="GD17" s="80">
        <v>0</v>
      </c>
      <c r="GE17" s="80">
        <v>0</v>
      </c>
      <c r="GF17" s="80">
        <v>0</v>
      </c>
      <c r="GG17" s="80">
        <v>81.006</v>
      </c>
      <c r="GH17" s="80">
        <v>3.4940000000000002</v>
      </c>
      <c r="GI17" s="80">
        <v>0</v>
      </c>
      <c r="GJ17" s="80">
        <v>15.853999999999999</v>
      </c>
      <c r="GK17" s="80">
        <v>0</v>
      </c>
      <c r="GL17" s="80">
        <v>12.827999999999999</v>
      </c>
      <c r="GM17" s="80">
        <v>190.19499999999999</v>
      </c>
      <c r="GN17" s="80">
        <v>2.65</v>
      </c>
      <c r="GO17" s="80">
        <v>83.021000000000001</v>
      </c>
      <c r="GP17" s="80">
        <v>0</v>
      </c>
      <c r="GQ17" s="80">
        <v>4.4139999999999997</v>
      </c>
      <c r="GR17" s="80">
        <v>0</v>
      </c>
      <c r="GS17" s="80">
        <v>0</v>
      </c>
      <c r="GT17" s="80">
        <v>249.33500000000001</v>
      </c>
      <c r="GU17" s="80">
        <v>0</v>
      </c>
      <c r="GV17" s="80">
        <v>0</v>
      </c>
      <c r="GW17" s="80">
        <v>0</v>
      </c>
      <c r="GX17" s="80">
        <v>5.9359999999999999</v>
      </c>
      <c r="GY17" s="80">
        <v>0</v>
      </c>
      <c r="GZ17" s="80">
        <v>0</v>
      </c>
      <c r="HA17" s="80">
        <v>11.673999999999999</v>
      </c>
      <c r="HB17" s="80">
        <v>0</v>
      </c>
      <c r="HC17" s="80">
        <v>3.8260000000000001</v>
      </c>
      <c r="HD17" s="80">
        <v>9.9130000000000003</v>
      </c>
      <c r="HE17" s="80">
        <v>0</v>
      </c>
      <c r="HF17" s="80">
        <v>594.19500000000005</v>
      </c>
      <c r="HG17" s="80">
        <v>4.8840000000000003</v>
      </c>
      <c r="HH17" s="80">
        <v>0</v>
      </c>
      <c r="HI17" s="80">
        <v>4.5949999999999998</v>
      </c>
      <c r="HJ17" s="80">
        <v>0</v>
      </c>
      <c r="HK17" s="80">
        <v>2034.54</v>
      </c>
      <c r="HL17" s="80">
        <v>143.88900000000001</v>
      </c>
      <c r="HM17" s="80">
        <v>39.975999999999999</v>
      </c>
      <c r="HN17" s="80">
        <v>3.298</v>
      </c>
      <c r="HO17" s="80">
        <v>102.15</v>
      </c>
      <c r="HP17" s="80">
        <v>1.762</v>
      </c>
      <c r="HQ17" s="80">
        <v>64.673000000000002</v>
      </c>
      <c r="HR17" s="80">
        <v>3.742</v>
      </c>
      <c r="HS17" s="80">
        <v>84.5</v>
      </c>
      <c r="HT17" s="80">
        <v>28.681999999999999</v>
      </c>
      <c r="HU17" s="80">
        <v>192.845</v>
      </c>
      <c r="HV17" s="80">
        <v>87.435000000000002</v>
      </c>
      <c r="HW17" s="80">
        <v>0</v>
      </c>
      <c r="HX17" s="80">
        <v>266.94499999999999</v>
      </c>
      <c r="HY17" s="80">
        <v>13.739000000000001</v>
      </c>
      <c r="HZ17" s="80">
        <v>0</v>
      </c>
      <c r="IA17" s="80">
        <v>594.19500000000005</v>
      </c>
      <c r="IB17" s="80">
        <v>4.8840000000000003</v>
      </c>
      <c r="IC17" s="80">
        <v>0</v>
      </c>
      <c r="ID17" s="80">
        <v>4.5949999999999998</v>
      </c>
      <c r="IE17" s="80">
        <v>0</v>
      </c>
      <c r="IF17" s="80">
        <v>2034.54</v>
      </c>
      <c r="IG17" s="80">
        <v>738.08399999999995</v>
      </c>
      <c r="IH17" s="80">
        <v>39.975999999999999</v>
      </c>
      <c r="II17" s="80">
        <v>3.298</v>
      </c>
      <c r="IJ17" s="80">
        <v>102.15</v>
      </c>
      <c r="IK17" s="80">
        <v>1.762</v>
      </c>
      <c r="IL17" s="80">
        <v>64.673000000000002</v>
      </c>
      <c r="IM17" s="80">
        <v>3.742</v>
      </c>
      <c r="IN17" s="80">
        <v>84.5</v>
      </c>
      <c r="IO17" s="80">
        <v>28.681999999999999</v>
      </c>
      <c r="IP17" s="80">
        <v>192.845</v>
      </c>
      <c r="IQ17" s="80">
        <v>87.435000000000002</v>
      </c>
      <c r="IR17" s="80">
        <v>0</v>
      </c>
      <c r="IS17" s="80">
        <v>266.94499999999999</v>
      </c>
      <c r="IT17" s="80">
        <v>13.739000000000001</v>
      </c>
      <c r="IU17" s="80">
        <v>0</v>
      </c>
      <c r="IV17" s="81">
        <v>0</v>
      </c>
      <c r="IW17" s="78">
        <v>1</v>
      </c>
      <c r="IX17" s="78">
        <v>0</v>
      </c>
      <c r="IY17" s="78">
        <v>0</v>
      </c>
      <c r="IZ17" s="78">
        <v>0</v>
      </c>
      <c r="JA17" s="78">
        <v>1</v>
      </c>
      <c r="JB17" s="78">
        <v>0</v>
      </c>
      <c r="JC17" s="78">
        <v>0</v>
      </c>
      <c r="JD17" s="78">
        <v>0</v>
      </c>
      <c r="JE17" s="78">
        <v>21</v>
      </c>
      <c r="JF17" s="78">
        <v>9</v>
      </c>
      <c r="JG17" s="78">
        <v>5</v>
      </c>
      <c r="JH17" s="78">
        <v>3</v>
      </c>
      <c r="JI17" s="78">
        <v>0</v>
      </c>
      <c r="JJ17" s="78">
        <v>3</v>
      </c>
      <c r="JK17" s="78">
        <v>4</v>
      </c>
      <c r="JL17" s="78">
        <v>14</v>
      </c>
      <c r="JM17" s="78">
        <v>1</v>
      </c>
      <c r="JN17" s="78">
        <v>6</v>
      </c>
      <c r="JO17" s="78">
        <v>1</v>
      </c>
      <c r="JP17" s="78">
        <v>0</v>
      </c>
      <c r="JQ17" s="78">
        <v>6</v>
      </c>
      <c r="JR17" s="78">
        <v>4</v>
      </c>
      <c r="JS17" s="78">
        <v>5</v>
      </c>
      <c r="JT17" s="78">
        <v>6</v>
      </c>
      <c r="JU17" s="78">
        <v>4</v>
      </c>
      <c r="JV17" s="78">
        <v>2</v>
      </c>
      <c r="JW17" s="78">
        <v>2</v>
      </c>
      <c r="JX17" s="78">
        <v>13</v>
      </c>
      <c r="JY17" s="78">
        <v>7</v>
      </c>
      <c r="JZ17" s="78">
        <v>5</v>
      </c>
      <c r="KA17" s="78">
        <v>11</v>
      </c>
      <c r="KB17" s="78">
        <v>1</v>
      </c>
      <c r="KC17" s="78">
        <v>3</v>
      </c>
      <c r="KD17" s="78">
        <v>0</v>
      </c>
      <c r="KE17" s="78">
        <v>0</v>
      </c>
      <c r="KF17" s="78">
        <v>10</v>
      </c>
      <c r="KG17" s="78">
        <v>6</v>
      </c>
      <c r="KH17" s="78">
        <v>0</v>
      </c>
      <c r="KI17" s="78">
        <v>2</v>
      </c>
      <c r="KJ17" s="78">
        <v>0</v>
      </c>
      <c r="KK17" s="78">
        <v>1</v>
      </c>
      <c r="KL17" s="78">
        <v>0</v>
      </c>
      <c r="KM17" s="78">
        <v>0</v>
      </c>
      <c r="KN17" s="78">
        <v>0</v>
      </c>
      <c r="KO17" s="78">
        <v>0</v>
      </c>
      <c r="KP17" s="78">
        <v>0</v>
      </c>
      <c r="KQ17" s="78">
        <v>0</v>
      </c>
      <c r="KR17" s="78">
        <v>1</v>
      </c>
      <c r="KS17" s="78">
        <v>0</v>
      </c>
      <c r="KT17" s="78">
        <v>0</v>
      </c>
      <c r="KU17" s="78">
        <v>0</v>
      </c>
      <c r="KV17" s="78">
        <v>0</v>
      </c>
      <c r="KW17" s="78">
        <v>0</v>
      </c>
      <c r="KX17" s="78">
        <v>0</v>
      </c>
      <c r="KY17" s="78">
        <v>0</v>
      </c>
      <c r="KZ17" s="78">
        <v>22</v>
      </c>
      <c r="LA17" s="78">
        <v>0</v>
      </c>
      <c r="LB17" s="78">
        <v>0</v>
      </c>
      <c r="LC17" s="78">
        <v>0</v>
      </c>
      <c r="LD17" s="78">
        <v>0</v>
      </c>
      <c r="LE17" s="78">
        <v>0</v>
      </c>
      <c r="LF17" s="78">
        <v>1</v>
      </c>
      <c r="LG17" s="78">
        <v>0</v>
      </c>
      <c r="LH17" s="78">
        <v>0</v>
      </c>
      <c r="LI17" s="78">
        <v>0</v>
      </c>
      <c r="LJ17" s="78">
        <v>0</v>
      </c>
      <c r="LK17" s="78">
        <v>0</v>
      </c>
      <c r="LL17" s="78">
        <v>0</v>
      </c>
      <c r="LM17" s="78">
        <v>6</v>
      </c>
      <c r="LN17" s="78">
        <v>0</v>
      </c>
      <c r="LO17" s="78">
        <v>1</v>
      </c>
      <c r="LP17" s="78">
        <v>0</v>
      </c>
      <c r="LQ17" s="78">
        <v>0</v>
      </c>
      <c r="LR17" s="78">
        <v>0</v>
      </c>
      <c r="LS17" s="78">
        <v>16</v>
      </c>
      <c r="LT17" s="78">
        <v>1</v>
      </c>
      <c r="LU17" s="78">
        <v>0</v>
      </c>
      <c r="LV17" s="78">
        <v>3</v>
      </c>
      <c r="LW17" s="78">
        <v>0</v>
      </c>
      <c r="LX17" s="78">
        <v>2</v>
      </c>
      <c r="LY17" s="78">
        <v>16</v>
      </c>
      <c r="LZ17" s="78">
        <v>1</v>
      </c>
      <c r="MA17" s="78">
        <v>16</v>
      </c>
      <c r="MB17" s="78">
        <v>0</v>
      </c>
      <c r="MC17" s="78">
        <v>1</v>
      </c>
      <c r="MD17" s="78">
        <v>0</v>
      </c>
      <c r="ME17" s="78">
        <v>0</v>
      </c>
      <c r="MF17" s="78">
        <v>12</v>
      </c>
      <c r="MG17" s="78">
        <v>0</v>
      </c>
      <c r="MH17" s="78">
        <v>0</v>
      </c>
      <c r="MI17" s="78">
        <v>0</v>
      </c>
      <c r="MJ17" s="78">
        <v>2</v>
      </c>
      <c r="MK17" s="78">
        <v>0</v>
      </c>
      <c r="ML17" s="78">
        <v>0</v>
      </c>
      <c r="MM17" s="78">
        <v>2</v>
      </c>
      <c r="MN17" s="78">
        <v>0</v>
      </c>
      <c r="MO17" s="78">
        <v>1</v>
      </c>
      <c r="MP17" s="78">
        <v>3</v>
      </c>
      <c r="MQ17" s="78">
        <v>0</v>
      </c>
      <c r="MR17" s="78">
        <v>0</v>
      </c>
      <c r="MS17" s="78">
        <v>0</v>
      </c>
      <c r="MT17" s="78">
        <v>3</v>
      </c>
      <c r="MU17" s="78">
        <v>0</v>
      </c>
      <c r="MV17" s="78">
        <v>0</v>
      </c>
      <c r="MW17" s="78">
        <v>0</v>
      </c>
      <c r="MX17" s="78">
        <v>1</v>
      </c>
      <c r="MY17" s="78">
        <v>0</v>
      </c>
      <c r="MZ17" s="78">
        <v>0</v>
      </c>
      <c r="NA17" s="78">
        <v>0</v>
      </c>
      <c r="NB17" s="78">
        <v>1</v>
      </c>
      <c r="NC17" s="78">
        <v>0</v>
      </c>
      <c r="ND17" s="78">
        <v>0</v>
      </c>
      <c r="NE17" s="78">
        <v>0</v>
      </c>
      <c r="NF17" s="78">
        <v>21</v>
      </c>
      <c r="NG17" s="78">
        <v>9</v>
      </c>
      <c r="NH17" s="78">
        <v>5</v>
      </c>
      <c r="NI17" s="78">
        <v>3</v>
      </c>
      <c r="NJ17" s="78">
        <v>0</v>
      </c>
      <c r="NK17" s="78">
        <v>3</v>
      </c>
      <c r="NL17" s="78">
        <v>4</v>
      </c>
      <c r="NM17" s="78">
        <v>14</v>
      </c>
      <c r="NN17" s="78">
        <v>1</v>
      </c>
      <c r="NO17" s="78">
        <v>6</v>
      </c>
      <c r="NP17" s="78">
        <v>1</v>
      </c>
      <c r="NQ17" s="78">
        <v>0</v>
      </c>
      <c r="NR17" s="78">
        <v>6</v>
      </c>
      <c r="NS17" s="78">
        <v>4</v>
      </c>
      <c r="NT17" s="78">
        <v>5</v>
      </c>
      <c r="NU17" s="78">
        <v>6</v>
      </c>
      <c r="NV17" s="78">
        <v>4</v>
      </c>
      <c r="NW17" s="78">
        <v>2</v>
      </c>
      <c r="NX17" s="78">
        <v>2</v>
      </c>
      <c r="NY17" s="78">
        <v>13</v>
      </c>
      <c r="NZ17" s="78">
        <v>7</v>
      </c>
      <c r="OA17" s="78">
        <v>5</v>
      </c>
      <c r="OB17" s="78">
        <v>11</v>
      </c>
      <c r="OC17" s="78">
        <v>1</v>
      </c>
      <c r="OD17" s="78">
        <v>0</v>
      </c>
      <c r="OE17" s="78">
        <v>0</v>
      </c>
      <c r="OF17" s="78">
        <v>0</v>
      </c>
      <c r="OG17" s="78">
        <v>10</v>
      </c>
      <c r="OH17" s="78">
        <v>6</v>
      </c>
      <c r="OI17" s="78">
        <v>0</v>
      </c>
      <c r="OJ17" s="78">
        <v>2</v>
      </c>
      <c r="OK17" s="78">
        <v>0</v>
      </c>
      <c r="OL17" s="78">
        <v>1</v>
      </c>
      <c r="OM17" s="78">
        <v>0</v>
      </c>
      <c r="ON17" s="78">
        <v>0</v>
      </c>
      <c r="OO17" s="78">
        <v>0</v>
      </c>
      <c r="OP17" s="78">
        <v>0</v>
      </c>
      <c r="OQ17" s="78">
        <v>0</v>
      </c>
      <c r="OR17" s="78">
        <v>0</v>
      </c>
      <c r="OS17" s="78">
        <v>1</v>
      </c>
      <c r="OT17" s="78">
        <v>0</v>
      </c>
      <c r="OU17" s="78">
        <v>0</v>
      </c>
      <c r="OV17" s="78">
        <v>0</v>
      </c>
      <c r="OW17" s="78">
        <v>0</v>
      </c>
      <c r="OX17" s="78">
        <v>0</v>
      </c>
      <c r="OY17" s="78">
        <v>0</v>
      </c>
      <c r="OZ17" s="78">
        <v>0</v>
      </c>
      <c r="PA17" s="78">
        <v>22</v>
      </c>
      <c r="PB17" s="78">
        <v>0</v>
      </c>
      <c r="PC17" s="78">
        <v>0</v>
      </c>
      <c r="PD17" s="78">
        <v>0</v>
      </c>
      <c r="PE17" s="78">
        <v>0</v>
      </c>
      <c r="PF17" s="78">
        <v>0</v>
      </c>
      <c r="PG17" s="78">
        <v>1</v>
      </c>
      <c r="PH17" s="78">
        <v>0</v>
      </c>
      <c r="PI17" s="78">
        <v>0</v>
      </c>
      <c r="PJ17" s="78">
        <v>0</v>
      </c>
      <c r="PK17" s="78">
        <v>0</v>
      </c>
      <c r="PL17" s="78">
        <v>0</v>
      </c>
      <c r="PM17" s="78">
        <v>0</v>
      </c>
      <c r="PN17" s="78">
        <v>6</v>
      </c>
      <c r="PO17" s="78">
        <v>0</v>
      </c>
      <c r="PP17" s="78">
        <v>1</v>
      </c>
      <c r="PQ17" s="78">
        <v>0</v>
      </c>
      <c r="PR17" s="78">
        <v>0</v>
      </c>
      <c r="PS17" s="78">
        <v>0</v>
      </c>
      <c r="PT17" s="78">
        <v>16</v>
      </c>
      <c r="PU17" s="78">
        <v>1</v>
      </c>
      <c r="PV17" s="78">
        <v>0</v>
      </c>
      <c r="PW17" s="78">
        <v>3</v>
      </c>
      <c r="PX17" s="78">
        <v>0</v>
      </c>
      <c r="PY17" s="78">
        <v>2</v>
      </c>
      <c r="PZ17" s="78">
        <v>16</v>
      </c>
      <c r="QA17" s="78">
        <v>1</v>
      </c>
      <c r="QB17" s="78">
        <v>16</v>
      </c>
      <c r="QC17" s="78">
        <v>0</v>
      </c>
      <c r="QD17" s="78">
        <v>1</v>
      </c>
      <c r="QE17" s="78">
        <v>0</v>
      </c>
      <c r="QF17" s="78">
        <v>0</v>
      </c>
      <c r="QG17" s="78">
        <v>12</v>
      </c>
      <c r="QH17" s="78">
        <v>0</v>
      </c>
      <c r="QI17" s="78">
        <v>0</v>
      </c>
      <c r="QJ17" s="78">
        <v>0</v>
      </c>
      <c r="QK17" s="78">
        <v>2</v>
      </c>
      <c r="QL17" s="78">
        <v>0</v>
      </c>
      <c r="QM17" s="78">
        <v>0</v>
      </c>
      <c r="QN17" s="78">
        <v>2</v>
      </c>
      <c r="QO17" s="78">
        <v>0</v>
      </c>
      <c r="QP17" s="78">
        <v>1</v>
      </c>
      <c r="QQ17" s="78">
        <v>3</v>
      </c>
      <c r="QR17" s="78">
        <v>0</v>
      </c>
      <c r="QS17" s="78">
        <v>3</v>
      </c>
      <c r="QT17" s="78">
        <v>1</v>
      </c>
      <c r="QU17" s="78">
        <v>0</v>
      </c>
      <c r="QV17" s="78">
        <v>1</v>
      </c>
      <c r="QW17" s="78">
        <v>0</v>
      </c>
      <c r="QX17" s="78">
        <v>133</v>
      </c>
      <c r="QY17" s="78">
        <v>10</v>
      </c>
      <c r="QZ17" s="78">
        <v>9</v>
      </c>
      <c r="RA17" s="78">
        <v>1</v>
      </c>
      <c r="RB17" s="78">
        <v>22</v>
      </c>
      <c r="RC17" s="78">
        <v>1</v>
      </c>
      <c r="RD17" s="78">
        <v>6</v>
      </c>
      <c r="RE17" s="78">
        <v>1</v>
      </c>
      <c r="RF17" s="78">
        <v>17</v>
      </c>
      <c r="RG17" s="78">
        <v>5</v>
      </c>
      <c r="RH17" s="78">
        <v>17</v>
      </c>
      <c r="RI17" s="78">
        <v>17</v>
      </c>
      <c r="RJ17" s="78">
        <v>0</v>
      </c>
      <c r="RK17" s="78">
        <v>16</v>
      </c>
      <c r="RL17" s="78">
        <v>4</v>
      </c>
      <c r="RM17" s="78">
        <v>0</v>
      </c>
      <c r="RN17" s="78">
        <v>3</v>
      </c>
      <c r="RO17" s="78">
        <v>1</v>
      </c>
      <c r="RP17" s="78">
        <v>0</v>
      </c>
      <c r="RQ17" s="78">
        <v>1</v>
      </c>
      <c r="RR17" s="78">
        <v>0</v>
      </c>
      <c r="RS17" s="78">
        <v>133</v>
      </c>
      <c r="RT17" s="78">
        <v>13</v>
      </c>
      <c r="RU17" s="78">
        <v>9</v>
      </c>
      <c r="RV17" s="78">
        <v>1</v>
      </c>
      <c r="RW17" s="78">
        <v>22</v>
      </c>
      <c r="RX17" s="78">
        <v>1</v>
      </c>
      <c r="RY17" s="78">
        <v>6</v>
      </c>
      <c r="RZ17" s="78">
        <v>1</v>
      </c>
      <c r="SA17" s="78">
        <v>17</v>
      </c>
      <c r="SB17" s="78">
        <v>5</v>
      </c>
      <c r="SC17" s="78">
        <v>17</v>
      </c>
      <c r="SD17" s="78">
        <v>17</v>
      </c>
      <c r="SE17" s="78">
        <v>0</v>
      </c>
      <c r="SF17" s="78">
        <v>16</v>
      </c>
      <c r="SG17" s="78">
        <v>4</v>
      </c>
      <c r="SH17" s="78">
        <v>0</v>
      </c>
    </row>
    <row r="18" spans="1:502">
      <c r="A18" s="17" t="s">
        <v>2116</v>
      </c>
      <c r="B18" s="77">
        <v>10</v>
      </c>
      <c r="C18" s="77">
        <v>10</v>
      </c>
      <c r="D18" s="77">
        <v>1</v>
      </c>
      <c r="E18" s="77">
        <v>2013</v>
      </c>
      <c r="F18" s="77" t="s">
        <v>181</v>
      </c>
      <c r="G18" s="1017" t="s">
        <v>1607</v>
      </c>
      <c r="H18" s="77" t="s">
        <v>1608</v>
      </c>
      <c r="I18" s="1018"/>
      <c r="J18" s="80">
        <v>6.2149999999999999</v>
      </c>
      <c r="K18" s="80">
        <v>0</v>
      </c>
      <c r="L18" s="80">
        <v>0</v>
      </c>
      <c r="M18" s="80">
        <v>0</v>
      </c>
      <c r="N18" s="80">
        <v>4.8719999999999999</v>
      </c>
      <c r="O18" s="80">
        <v>0</v>
      </c>
      <c r="P18" s="80">
        <v>0</v>
      </c>
      <c r="Q18" s="80">
        <v>0</v>
      </c>
      <c r="R18" s="80">
        <v>163.21899999999999</v>
      </c>
      <c r="S18" s="80">
        <v>131.696</v>
      </c>
      <c r="T18" s="80">
        <v>163.38399999999999</v>
      </c>
      <c r="U18" s="80">
        <v>14.297000000000001</v>
      </c>
      <c r="V18" s="80">
        <v>0</v>
      </c>
      <c r="W18" s="80">
        <v>67.421000000000006</v>
      </c>
      <c r="X18" s="80">
        <v>85.022999999999996</v>
      </c>
      <c r="Y18" s="80">
        <v>144.52799999999999</v>
      </c>
      <c r="Z18" s="80">
        <v>4.734</v>
      </c>
      <c r="AA18" s="80">
        <v>34.65</v>
      </c>
      <c r="AB18" s="80">
        <v>15.785</v>
      </c>
      <c r="AC18" s="80">
        <v>0</v>
      </c>
      <c r="AD18" s="80">
        <v>458.60500000000002</v>
      </c>
      <c r="AE18" s="80">
        <v>184.62700000000001</v>
      </c>
      <c r="AF18" s="80">
        <v>47.076000000000001</v>
      </c>
      <c r="AG18" s="80">
        <v>51.213999999999999</v>
      </c>
      <c r="AH18" s="80">
        <v>37.948999999999998</v>
      </c>
      <c r="AI18" s="80">
        <v>12.03</v>
      </c>
      <c r="AJ18" s="80">
        <v>23.475000000000001</v>
      </c>
      <c r="AK18" s="80">
        <v>223.63200000000001</v>
      </c>
      <c r="AL18" s="80">
        <v>147.32900000000001</v>
      </c>
      <c r="AM18" s="80">
        <v>15.17</v>
      </c>
      <c r="AN18" s="80">
        <v>221.06800000000001</v>
      </c>
      <c r="AO18" s="80">
        <v>4.1440000000000001</v>
      </c>
      <c r="AP18" s="80">
        <v>564.17399999999998</v>
      </c>
      <c r="AQ18" s="80">
        <v>0</v>
      </c>
      <c r="AR18" s="80">
        <v>0</v>
      </c>
      <c r="AS18" s="80">
        <v>150.57900000000001</v>
      </c>
      <c r="AT18" s="80">
        <v>31.518999999999998</v>
      </c>
      <c r="AU18" s="80">
        <v>0</v>
      </c>
      <c r="AV18" s="80">
        <v>9.0660000000000007</v>
      </c>
      <c r="AW18" s="80">
        <v>0</v>
      </c>
      <c r="AX18" s="80">
        <v>4.4770000000000003</v>
      </c>
      <c r="AY18" s="80">
        <v>0</v>
      </c>
      <c r="AZ18" s="80">
        <v>0</v>
      </c>
      <c r="BA18" s="80">
        <v>3.7490000000000001</v>
      </c>
      <c r="BB18" s="80">
        <v>0</v>
      </c>
      <c r="BC18" s="80">
        <v>0</v>
      </c>
      <c r="BD18" s="80">
        <v>0</v>
      </c>
      <c r="BE18" s="80">
        <v>0</v>
      </c>
      <c r="BF18" s="80">
        <v>0</v>
      </c>
      <c r="BG18" s="80">
        <v>0</v>
      </c>
      <c r="BH18" s="80">
        <v>0</v>
      </c>
      <c r="BI18" s="80">
        <v>0</v>
      </c>
      <c r="BJ18" s="80">
        <v>0</v>
      </c>
      <c r="BK18" s="80">
        <v>0</v>
      </c>
      <c r="BL18" s="80">
        <v>0</v>
      </c>
      <c r="BM18" s="80">
        <v>103.139</v>
      </c>
      <c r="BN18" s="80">
        <v>0</v>
      </c>
      <c r="BO18" s="80">
        <v>0</v>
      </c>
      <c r="BP18" s="80">
        <v>0</v>
      </c>
      <c r="BQ18" s="80">
        <v>0</v>
      </c>
      <c r="BR18" s="80">
        <v>0</v>
      </c>
      <c r="BS18" s="80">
        <v>0</v>
      </c>
      <c r="BT18" s="80">
        <v>0</v>
      </c>
      <c r="BU18" s="80">
        <v>0</v>
      </c>
      <c r="BV18" s="80">
        <v>0</v>
      </c>
      <c r="BW18" s="80">
        <v>0</v>
      </c>
      <c r="BX18" s="80">
        <v>0</v>
      </c>
      <c r="BY18" s="80">
        <v>0</v>
      </c>
      <c r="BZ18" s="80">
        <v>61.393000000000001</v>
      </c>
      <c r="CA18" s="80">
        <v>0</v>
      </c>
      <c r="CB18" s="80">
        <v>4.0069999999999997</v>
      </c>
      <c r="CC18" s="80">
        <v>0</v>
      </c>
      <c r="CD18" s="80">
        <v>0</v>
      </c>
      <c r="CE18" s="80">
        <v>0</v>
      </c>
      <c r="CF18" s="80">
        <v>83.52</v>
      </c>
      <c r="CG18" s="80">
        <v>3.9409999999999998</v>
      </c>
      <c r="CH18" s="80">
        <v>0</v>
      </c>
      <c r="CI18" s="80">
        <v>16.088000000000001</v>
      </c>
      <c r="CJ18" s="80">
        <v>0</v>
      </c>
      <c r="CK18" s="80">
        <v>14.375</v>
      </c>
      <c r="CL18" s="80">
        <v>215.404</v>
      </c>
      <c r="CM18" s="80">
        <v>5.7430000000000003</v>
      </c>
      <c r="CN18" s="80">
        <v>88.078000000000003</v>
      </c>
      <c r="CO18" s="80">
        <v>0</v>
      </c>
      <c r="CP18" s="80">
        <v>0</v>
      </c>
      <c r="CQ18" s="80">
        <v>0</v>
      </c>
      <c r="CR18" s="80">
        <v>0</v>
      </c>
      <c r="CS18" s="80">
        <v>272.995</v>
      </c>
      <c r="CT18" s="80">
        <v>0</v>
      </c>
      <c r="CU18" s="80">
        <v>0</v>
      </c>
      <c r="CV18" s="80">
        <v>0</v>
      </c>
      <c r="CW18" s="80">
        <v>6.492</v>
      </c>
      <c r="CX18" s="80">
        <v>0</v>
      </c>
      <c r="CY18" s="80">
        <v>0</v>
      </c>
      <c r="CZ18" s="80">
        <v>12.638999999999999</v>
      </c>
      <c r="DA18" s="80">
        <v>0</v>
      </c>
      <c r="DB18" s="80">
        <v>4.0419999999999998</v>
      </c>
      <c r="DC18" s="80">
        <v>10.975</v>
      </c>
      <c r="DD18" s="80">
        <v>0</v>
      </c>
      <c r="DE18" s="80">
        <v>0</v>
      </c>
      <c r="DF18" s="80">
        <v>0</v>
      </c>
      <c r="DG18" s="80">
        <v>564.17399999999998</v>
      </c>
      <c r="DH18" s="80">
        <v>0</v>
      </c>
      <c r="DI18" s="80">
        <v>0</v>
      </c>
      <c r="DJ18" s="80">
        <v>0</v>
      </c>
      <c r="DK18" s="80">
        <v>6.2149999999999999</v>
      </c>
      <c r="DL18" s="80">
        <v>0</v>
      </c>
      <c r="DM18" s="80">
        <v>0</v>
      </c>
      <c r="DN18" s="80">
        <v>0</v>
      </c>
      <c r="DO18" s="80">
        <v>4.8719999999999999</v>
      </c>
      <c r="DP18" s="80">
        <v>0</v>
      </c>
      <c r="DQ18" s="80">
        <v>0</v>
      </c>
      <c r="DR18" s="80">
        <v>0</v>
      </c>
      <c r="DS18" s="80">
        <v>163.21899999999999</v>
      </c>
      <c r="DT18" s="80">
        <v>131.696</v>
      </c>
      <c r="DU18" s="80">
        <v>163.38399999999999</v>
      </c>
      <c r="DV18" s="80">
        <v>14.297000000000001</v>
      </c>
      <c r="DW18" s="80">
        <v>0</v>
      </c>
      <c r="DX18" s="80">
        <v>67.421000000000006</v>
      </c>
      <c r="DY18" s="80">
        <v>85.022999999999996</v>
      </c>
      <c r="DZ18" s="80">
        <v>144.52799999999999</v>
      </c>
      <c r="EA18" s="80">
        <v>4.734</v>
      </c>
      <c r="EB18" s="80">
        <v>34.65</v>
      </c>
      <c r="EC18" s="80">
        <v>15.785</v>
      </c>
      <c r="ED18" s="80">
        <v>0</v>
      </c>
      <c r="EE18" s="80">
        <v>458.60500000000002</v>
      </c>
      <c r="EF18" s="80">
        <v>184.62700000000001</v>
      </c>
      <c r="EG18" s="80">
        <v>47.076000000000001</v>
      </c>
      <c r="EH18" s="80">
        <v>51.213999999999999</v>
      </c>
      <c r="EI18" s="80">
        <v>37.948999999999998</v>
      </c>
      <c r="EJ18" s="80">
        <v>12.03</v>
      </c>
      <c r="EK18" s="80">
        <v>23.475000000000001</v>
      </c>
      <c r="EL18" s="80">
        <v>223.63200000000001</v>
      </c>
      <c r="EM18" s="80">
        <v>147.32900000000001</v>
      </c>
      <c r="EN18" s="80">
        <v>15.17</v>
      </c>
      <c r="EO18" s="80">
        <v>221.06800000000001</v>
      </c>
      <c r="EP18" s="80">
        <v>4.1440000000000001</v>
      </c>
      <c r="EQ18" s="80">
        <v>0</v>
      </c>
      <c r="ER18" s="80">
        <v>0</v>
      </c>
      <c r="ES18" s="80">
        <v>0</v>
      </c>
      <c r="ET18" s="80">
        <v>150.57900000000001</v>
      </c>
      <c r="EU18" s="80">
        <v>31.518999999999998</v>
      </c>
      <c r="EV18" s="80">
        <v>0</v>
      </c>
      <c r="EW18" s="80">
        <v>9.0660000000000007</v>
      </c>
      <c r="EX18" s="80">
        <v>0</v>
      </c>
      <c r="EY18" s="80">
        <v>4.4770000000000003</v>
      </c>
      <c r="EZ18" s="80">
        <v>0</v>
      </c>
      <c r="FA18" s="80">
        <v>0</v>
      </c>
      <c r="FB18" s="80">
        <v>3.7490000000000001</v>
      </c>
      <c r="FC18" s="80">
        <v>0</v>
      </c>
      <c r="FD18" s="80">
        <v>0</v>
      </c>
      <c r="FE18" s="80">
        <v>0</v>
      </c>
      <c r="FF18" s="80">
        <v>0</v>
      </c>
      <c r="FG18" s="80">
        <v>0</v>
      </c>
      <c r="FH18" s="80">
        <v>0</v>
      </c>
      <c r="FI18" s="80">
        <v>0</v>
      </c>
      <c r="FJ18" s="80">
        <v>0</v>
      </c>
      <c r="FK18" s="80">
        <v>0</v>
      </c>
      <c r="FL18" s="80">
        <v>0</v>
      </c>
      <c r="FM18" s="80">
        <v>0</v>
      </c>
      <c r="FN18" s="80">
        <v>103.139</v>
      </c>
      <c r="FO18" s="80">
        <v>0</v>
      </c>
      <c r="FP18" s="80">
        <v>0</v>
      </c>
      <c r="FQ18" s="80">
        <v>0</v>
      </c>
      <c r="FR18" s="80">
        <v>0</v>
      </c>
      <c r="FS18" s="80">
        <v>0</v>
      </c>
      <c r="FT18" s="80">
        <v>0</v>
      </c>
      <c r="FU18" s="80">
        <v>0</v>
      </c>
      <c r="FV18" s="80">
        <v>0</v>
      </c>
      <c r="FW18" s="80">
        <v>0</v>
      </c>
      <c r="FX18" s="80">
        <v>0</v>
      </c>
      <c r="FY18" s="80">
        <v>0</v>
      </c>
      <c r="FZ18" s="80">
        <v>0</v>
      </c>
      <c r="GA18" s="80">
        <v>61.393000000000001</v>
      </c>
      <c r="GB18" s="80">
        <v>0</v>
      </c>
      <c r="GC18" s="80">
        <v>4.0069999999999997</v>
      </c>
      <c r="GD18" s="80">
        <v>0</v>
      </c>
      <c r="GE18" s="80">
        <v>0</v>
      </c>
      <c r="GF18" s="80">
        <v>0</v>
      </c>
      <c r="GG18" s="80">
        <v>83.52</v>
      </c>
      <c r="GH18" s="80">
        <v>3.9409999999999998</v>
      </c>
      <c r="GI18" s="80">
        <v>0</v>
      </c>
      <c r="GJ18" s="80">
        <v>16.088000000000001</v>
      </c>
      <c r="GK18" s="80">
        <v>0</v>
      </c>
      <c r="GL18" s="80">
        <v>14.375</v>
      </c>
      <c r="GM18" s="80">
        <v>215.404</v>
      </c>
      <c r="GN18" s="80">
        <v>5.7430000000000003</v>
      </c>
      <c r="GO18" s="80">
        <v>88.078000000000003</v>
      </c>
      <c r="GP18" s="80">
        <v>0</v>
      </c>
      <c r="GQ18" s="80">
        <v>0</v>
      </c>
      <c r="GR18" s="80">
        <v>0</v>
      </c>
      <c r="GS18" s="80">
        <v>0</v>
      </c>
      <c r="GT18" s="80">
        <v>272.995</v>
      </c>
      <c r="GU18" s="80">
        <v>0</v>
      </c>
      <c r="GV18" s="80">
        <v>0</v>
      </c>
      <c r="GW18" s="80">
        <v>0</v>
      </c>
      <c r="GX18" s="80">
        <v>6.492</v>
      </c>
      <c r="GY18" s="80">
        <v>0</v>
      </c>
      <c r="GZ18" s="80">
        <v>0</v>
      </c>
      <c r="HA18" s="80">
        <v>12.638999999999999</v>
      </c>
      <c r="HB18" s="80">
        <v>0</v>
      </c>
      <c r="HC18" s="80">
        <v>4.0419999999999998</v>
      </c>
      <c r="HD18" s="80">
        <v>10.975</v>
      </c>
      <c r="HE18" s="80">
        <v>0</v>
      </c>
      <c r="HF18" s="80">
        <v>564.17399999999998</v>
      </c>
      <c r="HG18" s="80">
        <v>6.2149999999999999</v>
      </c>
      <c r="HH18" s="80">
        <v>0</v>
      </c>
      <c r="HI18" s="80">
        <v>4.8719999999999999</v>
      </c>
      <c r="HJ18" s="80">
        <v>0</v>
      </c>
      <c r="HK18" s="80">
        <v>2251.056</v>
      </c>
      <c r="HL18" s="80">
        <v>150.57900000000001</v>
      </c>
      <c r="HM18" s="80">
        <v>45.061999999999998</v>
      </c>
      <c r="HN18" s="80">
        <v>3.7490000000000001</v>
      </c>
      <c r="HO18" s="80">
        <v>103.139</v>
      </c>
      <c r="HP18" s="80">
        <v>0</v>
      </c>
      <c r="HQ18" s="80">
        <v>61.393000000000001</v>
      </c>
      <c r="HR18" s="80">
        <v>4.0069999999999997</v>
      </c>
      <c r="HS18" s="80">
        <v>87.460999999999999</v>
      </c>
      <c r="HT18" s="80">
        <v>30.463000000000001</v>
      </c>
      <c r="HU18" s="80">
        <v>221.14699999999999</v>
      </c>
      <c r="HV18" s="80">
        <v>88.078000000000003</v>
      </c>
      <c r="HW18" s="80">
        <v>0</v>
      </c>
      <c r="HX18" s="80">
        <v>292.12599999999998</v>
      </c>
      <c r="HY18" s="80">
        <v>15.016999999999999</v>
      </c>
      <c r="HZ18" s="80">
        <v>0</v>
      </c>
      <c r="IA18" s="80">
        <v>564.17399999999998</v>
      </c>
      <c r="IB18" s="80">
        <v>6.2149999999999999</v>
      </c>
      <c r="IC18" s="80">
        <v>0</v>
      </c>
      <c r="ID18" s="80">
        <v>4.8719999999999999</v>
      </c>
      <c r="IE18" s="80">
        <v>0</v>
      </c>
      <c r="IF18" s="80">
        <v>2251.056</v>
      </c>
      <c r="IG18" s="80">
        <v>714.75300000000004</v>
      </c>
      <c r="IH18" s="80">
        <v>45.061999999999998</v>
      </c>
      <c r="II18" s="80">
        <v>3.7490000000000001</v>
      </c>
      <c r="IJ18" s="80">
        <v>103.139</v>
      </c>
      <c r="IK18" s="80">
        <v>0</v>
      </c>
      <c r="IL18" s="80">
        <v>61.393000000000001</v>
      </c>
      <c r="IM18" s="80">
        <v>4.0069999999999997</v>
      </c>
      <c r="IN18" s="80">
        <v>87.460999999999999</v>
      </c>
      <c r="IO18" s="80">
        <v>30.463000000000001</v>
      </c>
      <c r="IP18" s="80">
        <v>221.14699999999999</v>
      </c>
      <c r="IQ18" s="80">
        <v>88.078000000000003</v>
      </c>
      <c r="IR18" s="80">
        <v>0</v>
      </c>
      <c r="IS18" s="80">
        <v>292.12599999999998</v>
      </c>
      <c r="IT18" s="80">
        <v>15.016999999999999</v>
      </c>
      <c r="IU18" s="80">
        <v>0</v>
      </c>
      <c r="IV18" s="81">
        <v>0</v>
      </c>
      <c r="IW18" s="78">
        <v>1</v>
      </c>
      <c r="IX18" s="78">
        <v>0</v>
      </c>
      <c r="IY18" s="78">
        <v>0</v>
      </c>
      <c r="IZ18" s="78">
        <v>0</v>
      </c>
      <c r="JA18" s="78">
        <v>1</v>
      </c>
      <c r="JB18" s="78">
        <v>0</v>
      </c>
      <c r="JC18" s="78">
        <v>0</v>
      </c>
      <c r="JD18" s="78">
        <v>0</v>
      </c>
      <c r="JE18" s="78">
        <v>18</v>
      </c>
      <c r="JF18" s="78">
        <v>9</v>
      </c>
      <c r="JG18" s="78">
        <v>5</v>
      </c>
      <c r="JH18" s="78">
        <v>3</v>
      </c>
      <c r="JI18" s="78">
        <v>0</v>
      </c>
      <c r="JJ18" s="78">
        <v>3</v>
      </c>
      <c r="JK18" s="78">
        <v>6</v>
      </c>
      <c r="JL18" s="78">
        <v>13</v>
      </c>
      <c r="JM18" s="78">
        <v>1</v>
      </c>
      <c r="JN18" s="78">
        <v>7</v>
      </c>
      <c r="JO18" s="78">
        <v>1</v>
      </c>
      <c r="JP18" s="78">
        <v>0</v>
      </c>
      <c r="JQ18" s="78">
        <v>5</v>
      </c>
      <c r="JR18" s="78">
        <v>3</v>
      </c>
      <c r="JS18" s="78">
        <v>4</v>
      </c>
      <c r="JT18" s="78">
        <v>6</v>
      </c>
      <c r="JU18" s="78">
        <v>4</v>
      </c>
      <c r="JV18" s="78">
        <v>2</v>
      </c>
      <c r="JW18" s="78">
        <v>2</v>
      </c>
      <c r="JX18" s="78">
        <v>15</v>
      </c>
      <c r="JY18" s="78">
        <v>8</v>
      </c>
      <c r="JZ18" s="78">
        <v>1</v>
      </c>
      <c r="KA18" s="78">
        <v>11</v>
      </c>
      <c r="KB18" s="78">
        <v>1</v>
      </c>
      <c r="KC18" s="78">
        <v>3</v>
      </c>
      <c r="KD18" s="78">
        <v>0</v>
      </c>
      <c r="KE18" s="78">
        <v>0</v>
      </c>
      <c r="KF18" s="78">
        <v>10</v>
      </c>
      <c r="KG18" s="78">
        <v>5</v>
      </c>
      <c r="KH18" s="78">
        <v>0</v>
      </c>
      <c r="KI18" s="78">
        <v>2</v>
      </c>
      <c r="KJ18" s="78">
        <v>0</v>
      </c>
      <c r="KK18" s="78">
        <v>1</v>
      </c>
      <c r="KL18" s="78">
        <v>0</v>
      </c>
      <c r="KM18" s="78">
        <v>0</v>
      </c>
      <c r="KN18" s="78">
        <v>1</v>
      </c>
      <c r="KO18" s="78">
        <v>0</v>
      </c>
      <c r="KP18" s="78">
        <v>0</v>
      </c>
      <c r="KQ18" s="78">
        <v>0</v>
      </c>
      <c r="KR18" s="78">
        <v>0</v>
      </c>
      <c r="KS18" s="78">
        <v>0</v>
      </c>
      <c r="KT18" s="78">
        <v>0</v>
      </c>
      <c r="KU18" s="78">
        <v>0</v>
      </c>
      <c r="KV18" s="78">
        <v>0</v>
      </c>
      <c r="KW18" s="78">
        <v>0</v>
      </c>
      <c r="KX18" s="78">
        <v>0</v>
      </c>
      <c r="KY18" s="78">
        <v>0</v>
      </c>
      <c r="KZ18" s="78">
        <v>19</v>
      </c>
      <c r="LA18" s="78">
        <v>0</v>
      </c>
      <c r="LB18" s="78">
        <v>0</v>
      </c>
      <c r="LC18" s="78">
        <v>0</v>
      </c>
      <c r="LD18" s="78">
        <v>0</v>
      </c>
      <c r="LE18" s="78">
        <v>0</v>
      </c>
      <c r="LF18" s="78">
        <v>0</v>
      </c>
      <c r="LG18" s="78">
        <v>0</v>
      </c>
      <c r="LH18" s="78">
        <v>0</v>
      </c>
      <c r="LI18" s="78">
        <v>0</v>
      </c>
      <c r="LJ18" s="78">
        <v>0</v>
      </c>
      <c r="LK18" s="78">
        <v>0</v>
      </c>
      <c r="LL18" s="78">
        <v>0</v>
      </c>
      <c r="LM18" s="78">
        <v>5</v>
      </c>
      <c r="LN18" s="78">
        <v>0</v>
      </c>
      <c r="LO18" s="78">
        <v>1</v>
      </c>
      <c r="LP18" s="78">
        <v>0</v>
      </c>
      <c r="LQ18" s="78">
        <v>0</v>
      </c>
      <c r="LR18" s="78">
        <v>0</v>
      </c>
      <c r="LS18" s="78">
        <v>15</v>
      </c>
      <c r="LT18" s="78">
        <v>1</v>
      </c>
      <c r="LU18" s="78">
        <v>0</v>
      </c>
      <c r="LV18" s="78">
        <v>3</v>
      </c>
      <c r="LW18" s="78">
        <v>0</v>
      </c>
      <c r="LX18" s="78">
        <v>2</v>
      </c>
      <c r="LY18" s="78">
        <v>16</v>
      </c>
      <c r="LZ18" s="78">
        <v>2</v>
      </c>
      <c r="MA18" s="78">
        <v>15</v>
      </c>
      <c r="MB18" s="78">
        <v>0</v>
      </c>
      <c r="MC18" s="78">
        <v>0</v>
      </c>
      <c r="MD18" s="78">
        <v>0</v>
      </c>
      <c r="ME18" s="78">
        <v>0</v>
      </c>
      <c r="MF18" s="78">
        <v>11</v>
      </c>
      <c r="MG18" s="78">
        <v>0</v>
      </c>
      <c r="MH18" s="78">
        <v>0</v>
      </c>
      <c r="MI18" s="78">
        <v>0</v>
      </c>
      <c r="MJ18" s="78">
        <v>2</v>
      </c>
      <c r="MK18" s="78">
        <v>0</v>
      </c>
      <c r="ML18" s="78">
        <v>0</v>
      </c>
      <c r="MM18" s="78">
        <v>2</v>
      </c>
      <c r="MN18" s="78">
        <v>0</v>
      </c>
      <c r="MO18" s="78">
        <v>1</v>
      </c>
      <c r="MP18" s="78">
        <v>3</v>
      </c>
      <c r="MQ18" s="78">
        <v>0</v>
      </c>
      <c r="MR18" s="78">
        <v>0</v>
      </c>
      <c r="MS18" s="78">
        <v>0</v>
      </c>
      <c r="MT18" s="78">
        <v>3</v>
      </c>
      <c r="MU18" s="78">
        <v>0</v>
      </c>
      <c r="MV18" s="78">
        <v>0</v>
      </c>
      <c r="MW18" s="78">
        <v>0</v>
      </c>
      <c r="MX18" s="78">
        <v>1</v>
      </c>
      <c r="MY18" s="78">
        <v>0</v>
      </c>
      <c r="MZ18" s="78">
        <v>0</v>
      </c>
      <c r="NA18" s="78">
        <v>0</v>
      </c>
      <c r="NB18" s="78">
        <v>1</v>
      </c>
      <c r="NC18" s="78">
        <v>0</v>
      </c>
      <c r="ND18" s="78">
        <v>0</v>
      </c>
      <c r="NE18" s="78">
        <v>0</v>
      </c>
      <c r="NF18" s="78">
        <v>18</v>
      </c>
      <c r="NG18" s="78">
        <v>9</v>
      </c>
      <c r="NH18" s="78">
        <v>5</v>
      </c>
      <c r="NI18" s="78">
        <v>3</v>
      </c>
      <c r="NJ18" s="78">
        <v>0</v>
      </c>
      <c r="NK18" s="78">
        <v>3</v>
      </c>
      <c r="NL18" s="78">
        <v>6</v>
      </c>
      <c r="NM18" s="78">
        <v>13</v>
      </c>
      <c r="NN18" s="78">
        <v>1</v>
      </c>
      <c r="NO18" s="78">
        <v>7</v>
      </c>
      <c r="NP18" s="78">
        <v>1</v>
      </c>
      <c r="NQ18" s="78">
        <v>0</v>
      </c>
      <c r="NR18" s="78">
        <v>5</v>
      </c>
      <c r="NS18" s="78">
        <v>3</v>
      </c>
      <c r="NT18" s="78">
        <v>4</v>
      </c>
      <c r="NU18" s="78">
        <v>6</v>
      </c>
      <c r="NV18" s="78">
        <v>4</v>
      </c>
      <c r="NW18" s="78">
        <v>2</v>
      </c>
      <c r="NX18" s="78">
        <v>2</v>
      </c>
      <c r="NY18" s="78">
        <v>15</v>
      </c>
      <c r="NZ18" s="78">
        <v>8</v>
      </c>
      <c r="OA18" s="78">
        <v>1</v>
      </c>
      <c r="OB18" s="78">
        <v>11</v>
      </c>
      <c r="OC18" s="78">
        <v>1</v>
      </c>
      <c r="OD18" s="78">
        <v>0</v>
      </c>
      <c r="OE18" s="78">
        <v>0</v>
      </c>
      <c r="OF18" s="78">
        <v>0</v>
      </c>
      <c r="OG18" s="78">
        <v>10</v>
      </c>
      <c r="OH18" s="78">
        <v>5</v>
      </c>
      <c r="OI18" s="78">
        <v>0</v>
      </c>
      <c r="OJ18" s="78">
        <v>2</v>
      </c>
      <c r="OK18" s="78">
        <v>0</v>
      </c>
      <c r="OL18" s="78">
        <v>1</v>
      </c>
      <c r="OM18" s="78">
        <v>0</v>
      </c>
      <c r="ON18" s="78">
        <v>0</v>
      </c>
      <c r="OO18" s="78">
        <v>1</v>
      </c>
      <c r="OP18" s="78">
        <v>0</v>
      </c>
      <c r="OQ18" s="78">
        <v>0</v>
      </c>
      <c r="OR18" s="78">
        <v>0</v>
      </c>
      <c r="OS18" s="78">
        <v>0</v>
      </c>
      <c r="OT18" s="78">
        <v>0</v>
      </c>
      <c r="OU18" s="78">
        <v>0</v>
      </c>
      <c r="OV18" s="78">
        <v>0</v>
      </c>
      <c r="OW18" s="78">
        <v>0</v>
      </c>
      <c r="OX18" s="78">
        <v>0</v>
      </c>
      <c r="OY18" s="78">
        <v>0</v>
      </c>
      <c r="OZ18" s="78">
        <v>0</v>
      </c>
      <c r="PA18" s="78">
        <v>19</v>
      </c>
      <c r="PB18" s="78">
        <v>0</v>
      </c>
      <c r="PC18" s="78">
        <v>0</v>
      </c>
      <c r="PD18" s="78">
        <v>0</v>
      </c>
      <c r="PE18" s="78">
        <v>0</v>
      </c>
      <c r="PF18" s="78">
        <v>0</v>
      </c>
      <c r="PG18" s="78">
        <v>0</v>
      </c>
      <c r="PH18" s="78">
        <v>0</v>
      </c>
      <c r="PI18" s="78">
        <v>0</v>
      </c>
      <c r="PJ18" s="78">
        <v>0</v>
      </c>
      <c r="PK18" s="78">
        <v>0</v>
      </c>
      <c r="PL18" s="78">
        <v>0</v>
      </c>
      <c r="PM18" s="78">
        <v>0</v>
      </c>
      <c r="PN18" s="78">
        <v>5</v>
      </c>
      <c r="PO18" s="78">
        <v>0</v>
      </c>
      <c r="PP18" s="78">
        <v>1</v>
      </c>
      <c r="PQ18" s="78">
        <v>0</v>
      </c>
      <c r="PR18" s="78">
        <v>0</v>
      </c>
      <c r="PS18" s="78">
        <v>0</v>
      </c>
      <c r="PT18" s="78">
        <v>15</v>
      </c>
      <c r="PU18" s="78">
        <v>1</v>
      </c>
      <c r="PV18" s="78">
        <v>0</v>
      </c>
      <c r="PW18" s="78">
        <v>3</v>
      </c>
      <c r="PX18" s="78">
        <v>0</v>
      </c>
      <c r="PY18" s="78">
        <v>2</v>
      </c>
      <c r="PZ18" s="78">
        <v>16</v>
      </c>
      <c r="QA18" s="78">
        <v>2</v>
      </c>
      <c r="QB18" s="78">
        <v>15</v>
      </c>
      <c r="QC18" s="78">
        <v>0</v>
      </c>
      <c r="QD18" s="78">
        <v>0</v>
      </c>
      <c r="QE18" s="78">
        <v>0</v>
      </c>
      <c r="QF18" s="78">
        <v>0</v>
      </c>
      <c r="QG18" s="78">
        <v>11</v>
      </c>
      <c r="QH18" s="78">
        <v>0</v>
      </c>
      <c r="QI18" s="78">
        <v>0</v>
      </c>
      <c r="QJ18" s="78">
        <v>0</v>
      </c>
      <c r="QK18" s="78">
        <v>2</v>
      </c>
      <c r="QL18" s="78">
        <v>0</v>
      </c>
      <c r="QM18" s="78">
        <v>0</v>
      </c>
      <c r="QN18" s="78">
        <v>2</v>
      </c>
      <c r="QO18" s="78">
        <v>0</v>
      </c>
      <c r="QP18" s="78">
        <v>1</v>
      </c>
      <c r="QQ18" s="78">
        <v>3</v>
      </c>
      <c r="QR18" s="78">
        <v>0</v>
      </c>
      <c r="QS18" s="78">
        <v>3</v>
      </c>
      <c r="QT18" s="78">
        <v>1</v>
      </c>
      <c r="QU18" s="78">
        <v>0</v>
      </c>
      <c r="QV18" s="78">
        <v>1</v>
      </c>
      <c r="QW18" s="78">
        <v>0</v>
      </c>
      <c r="QX18" s="78">
        <v>128</v>
      </c>
      <c r="QY18" s="78">
        <v>10</v>
      </c>
      <c r="QZ18" s="78">
        <v>8</v>
      </c>
      <c r="RA18" s="78">
        <v>1</v>
      </c>
      <c r="RB18" s="78">
        <v>19</v>
      </c>
      <c r="RC18" s="78">
        <v>0</v>
      </c>
      <c r="RD18" s="78">
        <v>5</v>
      </c>
      <c r="RE18" s="78">
        <v>1</v>
      </c>
      <c r="RF18" s="78">
        <v>16</v>
      </c>
      <c r="RG18" s="78">
        <v>5</v>
      </c>
      <c r="RH18" s="78">
        <v>18</v>
      </c>
      <c r="RI18" s="78">
        <v>15</v>
      </c>
      <c r="RJ18" s="78">
        <v>0</v>
      </c>
      <c r="RK18" s="78">
        <v>15</v>
      </c>
      <c r="RL18" s="78">
        <v>4</v>
      </c>
      <c r="RM18" s="78">
        <v>0</v>
      </c>
      <c r="RN18" s="78">
        <v>3</v>
      </c>
      <c r="RO18" s="78">
        <v>1</v>
      </c>
      <c r="RP18" s="78">
        <v>0</v>
      </c>
      <c r="RQ18" s="78">
        <v>1</v>
      </c>
      <c r="RR18" s="78">
        <v>0</v>
      </c>
      <c r="RS18" s="78">
        <v>128</v>
      </c>
      <c r="RT18" s="78">
        <v>13</v>
      </c>
      <c r="RU18" s="78">
        <v>8</v>
      </c>
      <c r="RV18" s="78">
        <v>1</v>
      </c>
      <c r="RW18" s="78">
        <v>19</v>
      </c>
      <c r="RX18" s="78">
        <v>0</v>
      </c>
      <c r="RY18" s="78">
        <v>5</v>
      </c>
      <c r="RZ18" s="78">
        <v>1</v>
      </c>
      <c r="SA18" s="78">
        <v>16</v>
      </c>
      <c r="SB18" s="78">
        <v>5</v>
      </c>
      <c r="SC18" s="78">
        <v>18</v>
      </c>
      <c r="SD18" s="78">
        <v>15</v>
      </c>
      <c r="SE18" s="78">
        <v>0</v>
      </c>
      <c r="SF18" s="78">
        <v>15</v>
      </c>
      <c r="SG18" s="78">
        <v>4</v>
      </c>
      <c r="SH18" s="78">
        <v>0</v>
      </c>
    </row>
    <row r="19" spans="1:502">
      <c r="A19" s="17" t="s">
        <v>2117</v>
      </c>
      <c r="B19" s="77">
        <v>11</v>
      </c>
      <c r="C19" s="77">
        <v>11</v>
      </c>
      <c r="D19" s="77">
        <v>1</v>
      </c>
      <c r="E19" s="77">
        <v>2014</v>
      </c>
      <c r="F19" s="77" t="s">
        <v>182</v>
      </c>
      <c r="G19" s="1017" t="s">
        <v>1607</v>
      </c>
      <c r="H19" s="77" t="s">
        <v>1608</v>
      </c>
      <c r="I19" s="1018"/>
      <c r="J19" s="80">
        <v>6.6779999999999999</v>
      </c>
      <c r="K19" s="80">
        <v>0</v>
      </c>
      <c r="L19" s="80">
        <v>0</v>
      </c>
      <c r="M19" s="80">
        <v>0</v>
      </c>
      <c r="N19" s="80">
        <v>4.9379999999999997</v>
      </c>
      <c r="O19" s="80">
        <v>0</v>
      </c>
      <c r="P19" s="80">
        <v>0</v>
      </c>
      <c r="Q19" s="80">
        <v>0</v>
      </c>
      <c r="R19" s="80">
        <v>177.387</v>
      </c>
      <c r="S19" s="80">
        <v>111.236</v>
      </c>
      <c r="T19" s="80">
        <v>161.886</v>
      </c>
      <c r="U19" s="80">
        <v>12.522</v>
      </c>
      <c r="V19" s="80">
        <v>0</v>
      </c>
      <c r="W19" s="80">
        <v>67.046999999999997</v>
      </c>
      <c r="X19" s="80">
        <v>80.915000000000006</v>
      </c>
      <c r="Y19" s="80">
        <v>150.04900000000001</v>
      </c>
      <c r="Z19" s="80">
        <v>4.6689999999999996</v>
      </c>
      <c r="AA19" s="80">
        <v>47.082000000000001</v>
      </c>
      <c r="AB19" s="80">
        <v>16.989999999999998</v>
      </c>
      <c r="AC19" s="80">
        <v>0</v>
      </c>
      <c r="AD19" s="80">
        <v>469.17700000000002</v>
      </c>
      <c r="AE19" s="80">
        <v>175.21600000000001</v>
      </c>
      <c r="AF19" s="80">
        <v>48.170999999999999</v>
      </c>
      <c r="AG19" s="80">
        <v>52.176000000000002</v>
      </c>
      <c r="AH19" s="80">
        <v>40.218000000000004</v>
      </c>
      <c r="AI19" s="80">
        <v>6.3360000000000003</v>
      </c>
      <c r="AJ19" s="80">
        <v>24.265000000000001</v>
      </c>
      <c r="AK19" s="80">
        <v>234.21299999999999</v>
      </c>
      <c r="AL19" s="80">
        <v>150.50200000000001</v>
      </c>
      <c r="AM19" s="80">
        <v>14.551</v>
      </c>
      <c r="AN19" s="80">
        <v>224.42</v>
      </c>
      <c r="AO19" s="80">
        <v>2.3410000000000002</v>
      </c>
      <c r="AP19" s="80">
        <v>554.10199999999998</v>
      </c>
      <c r="AQ19" s="80">
        <v>0</v>
      </c>
      <c r="AR19" s="80">
        <v>0</v>
      </c>
      <c r="AS19" s="80">
        <v>112.583</v>
      </c>
      <c r="AT19" s="80">
        <v>20.701000000000001</v>
      </c>
      <c r="AU19" s="80">
        <v>0</v>
      </c>
      <c r="AV19" s="80">
        <v>9.0239999999999991</v>
      </c>
      <c r="AW19" s="80">
        <v>3.1869999999999998</v>
      </c>
      <c r="AX19" s="80">
        <v>4.327</v>
      </c>
      <c r="AY19" s="80">
        <v>0</v>
      </c>
      <c r="AZ19" s="80">
        <v>0</v>
      </c>
      <c r="BA19" s="80">
        <v>3.9910000000000001</v>
      </c>
      <c r="BB19" s="80">
        <v>0</v>
      </c>
      <c r="BC19" s="80">
        <v>0</v>
      </c>
      <c r="BD19" s="80">
        <v>0</v>
      </c>
      <c r="BE19" s="80">
        <v>0</v>
      </c>
      <c r="BF19" s="80">
        <v>3.2490000000000001</v>
      </c>
      <c r="BG19" s="80">
        <v>0</v>
      </c>
      <c r="BH19" s="80">
        <v>0</v>
      </c>
      <c r="BI19" s="80">
        <v>0</v>
      </c>
      <c r="BJ19" s="80">
        <v>0</v>
      </c>
      <c r="BK19" s="80">
        <v>0</v>
      </c>
      <c r="BL19" s="80">
        <v>0</v>
      </c>
      <c r="BM19" s="80">
        <v>93.754000000000005</v>
      </c>
      <c r="BN19" s="80">
        <v>0</v>
      </c>
      <c r="BO19" s="80">
        <v>0</v>
      </c>
      <c r="BP19" s="80">
        <v>0</v>
      </c>
      <c r="BQ19" s="80">
        <v>0</v>
      </c>
      <c r="BR19" s="80">
        <v>0</v>
      </c>
      <c r="BS19" s="80">
        <v>0</v>
      </c>
      <c r="BT19" s="80">
        <v>0</v>
      </c>
      <c r="BU19" s="80">
        <v>0</v>
      </c>
      <c r="BV19" s="80">
        <v>0</v>
      </c>
      <c r="BW19" s="80">
        <v>0</v>
      </c>
      <c r="BX19" s="80">
        <v>0</v>
      </c>
      <c r="BY19" s="80">
        <v>0</v>
      </c>
      <c r="BZ19" s="80">
        <v>64.926000000000002</v>
      </c>
      <c r="CA19" s="80">
        <v>0</v>
      </c>
      <c r="CB19" s="80">
        <v>8.7319999999999993</v>
      </c>
      <c r="CC19" s="80">
        <v>0</v>
      </c>
      <c r="CD19" s="80">
        <v>0</v>
      </c>
      <c r="CE19" s="80">
        <v>0</v>
      </c>
      <c r="CF19" s="80">
        <v>60.818899999999999</v>
      </c>
      <c r="CG19" s="80">
        <v>0</v>
      </c>
      <c r="CH19" s="80">
        <v>0</v>
      </c>
      <c r="CI19" s="80">
        <v>16.077000000000002</v>
      </c>
      <c r="CJ19" s="80">
        <v>0</v>
      </c>
      <c r="CK19" s="80">
        <v>11.37</v>
      </c>
      <c r="CL19" s="80">
        <v>218.23400000000001</v>
      </c>
      <c r="CM19" s="80">
        <v>2.9209999999999998</v>
      </c>
      <c r="CN19" s="80">
        <v>84.53</v>
      </c>
      <c r="CO19" s="80">
        <v>0</v>
      </c>
      <c r="CP19" s="80">
        <v>0</v>
      </c>
      <c r="CQ19" s="80">
        <v>0</v>
      </c>
      <c r="CR19" s="80">
        <v>0</v>
      </c>
      <c r="CS19" s="80">
        <v>248.62899999999999</v>
      </c>
      <c r="CT19" s="80">
        <v>0</v>
      </c>
      <c r="CU19" s="80">
        <v>0</v>
      </c>
      <c r="CV19" s="80">
        <v>0</v>
      </c>
      <c r="CW19" s="80">
        <v>6.2880000000000003</v>
      </c>
      <c r="CX19" s="80">
        <v>0</v>
      </c>
      <c r="CY19" s="80">
        <v>0</v>
      </c>
      <c r="CZ19" s="80">
        <v>12.461</v>
      </c>
      <c r="DA19" s="80">
        <v>0</v>
      </c>
      <c r="DB19" s="80">
        <v>4.375</v>
      </c>
      <c r="DC19" s="80">
        <v>10.768000000000001</v>
      </c>
      <c r="DD19" s="80">
        <v>0</v>
      </c>
      <c r="DE19" s="80">
        <v>0</v>
      </c>
      <c r="DF19" s="80">
        <v>0</v>
      </c>
      <c r="DG19" s="80">
        <v>554.10199999999998</v>
      </c>
      <c r="DH19" s="80">
        <v>0</v>
      </c>
      <c r="DI19" s="80">
        <v>0</v>
      </c>
      <c r="DJ19" s="80">
        <v>0</v>
      </c>
      <c r="DK19" s="80">
        <v>6.6779999999999999</v>
      </c>
      <c r="DL19" s="80">
        <v>0</v>
      </c>
      <c r="DM19" s="80">
        <v>0</v>
      </c>
      <c r="DN19" s="80">
        <v>0</v>
      </c>
      <c r="DO19" s="80">
        <v>4.9379999999999997</v>
      </c>
      <c r="DP19" s="80">
        <v>0</v>
      </c>
      <c r="DQ19" s="80">
        <v>0</v>
      </c>
      <c r="DR19" s="80">
        <v>0</v>
      </c>
      <c r="DS19" s="80">
        <v>177.387</v>
      </c>
      <c r="DT19" s="80">
        <v>111.236</v>
      </c>
      <c r="DU19" s="80">
        <v>161.886</v>
      </c>
      <c r="DV19" s="80">
        <v>12.522</v>
      </c>
      <c r="DW19" s="80">
        <v>0</v>
      </c>
      <c r="DX19" s="80">
        <v>67.046999999999997</v>
      </c>
      <c r="DY19" s="80">
        <v>80.915000000000006</v>
      </c>
      <c r="DZ19" s="80">
        <v>150.04900000000001</v>
      </c>
      <c r="EA19" s="80">
        <v>4.6689999999999996</v>
      </c>
      <c r="EB19" s="80">
        <v>47.082000000000001</v>
      </c>
      <c r="EC19" s="80">
        <v>16.989999999999998</v>
      </c>
      <c r="ED19" s="80">
        <v>0</v>
      </c>
      <c r="EE19" s="80">
        <v>469.17700000000002</v>
      </c>
      <c r="EF19" s="80">
        <v>175.21600000000001</v>
      </c>
      <c r="EG19" s="80">
        <v>48.170999999999999</v>
      </c>
      <c r="EH19" s="80">
        <v>52.176000000000002</v>
      </c>
      <c r="EI19" s="80">
        <v>40.218000000000004</v>
      </c>
      <c r="EJ19" s="80">
        <v>6.3360000000000003</v>
      </c>
      <c r="EK19" s="80">
        <v>24.265000000000001</v>
      </c>
      <c r="EL19" s="80">
        <v>234.21299999999999</v>
      </c>
      <c r="EM19" s="80">
        <v>150.50200000000001</v>
      </c>
      <c r="EN19" s="80">
        <v>14.551</v>
      </c>
      <c r="EO19" s="80">
        <v>224.42</v>
      </c>
      <c r="EP19" s="80">
        <v>2.3410000000000002</v>
      </c>
      <c r="EQ19" s="80">
        <v>0</v>
      </c>
      <c r="ER19" s="80">
        <v>0</v>
      </c>
      <c r="ES19" s="80">
        <v>0</v>
      </c>
      <c r="ET19" s="80">
        <v>112.583</v>
      </c>
      <c r="EU19" s="80">
        <v>20.701000000000001</v>
      </c>
      <c r="EV19" s="80">
        <v>0</v>
      </c>
      <c r="EW19" s="80">
        <v>9.0239999999999991</v>
      </c>
      <c r="EX19" s="80">
        <v>3.1869999999999998</v>
      </c>
      <c r="EY19" s="80">
        <v>4.327</v>
      </c>
      <c r="EZ19" s="80">
        <v>0</v>
      </c>
      <c r="FA19" s="80">
        <v>0</v>
      </c>
      <c r="FB19" s="80">
        <v>3.9910000000000001</v>
      </c>
      <c r="FC19" s="80">
        <v>0</v>
      </c>
      <c r="FD19" s="80">
        <v>0</v>
      </c>
      <c r="FE19" s="80">
        <v>0</v>
      </c>
      <c r="FF19" s="80">
        <v>0</v>
      </c>
      <c r="FG19" s="80">
        <v>3.2490000000000001</v>
      </c>
      <c r="FH19" s="80">
        <v>0</v>
      </c>
      <c r="FI19" s="80">
        <v>0</v>
      </c>
      <c r="FJ19" s="80">
        <v>0</v>
      </c>
      <c r="FK19" s="80">
        <v>0</v>
      </c>
      <c r="FL19" s="80">
        <v>0</v>
      </c>
      <c r="FM19" s="80">
        <v>0</v>
      </c>
      <c r="FN19" s="80">
        <v>93.754000000000005</v>
      </c>
      <c r="FO19" s="80">
        <v>0</v>
      </c>
      <c r="FP19" s="80">
        <v>0</v>
      </c>
      <c r="FQ19" s="80">
        <v>0</v>
      </c>
      <c r="FR19" s="80">
        <v>0</v>
      </c>
      <c r="FS19" s="80">
        <v>0</v>
      </c>
      <c r="FT19" s="80">
        <v>0</v>
      </c>
      <c r="FU19" s="80">
        <v>0</v>
      </c>
      <c r="FV19" s="80">
        <v>0</v>
      </c>
      <c r="FW19" s="80">
        <v>0</v>
      </c>
      <c r="FX19" s="80">
        <v>0</v>
      </c>
      <c r="FY19" s="80">
        <v>0</v>
      </c>
      <c r="FZ19" s="80">
        <v>0</v>
      </c>
      <c r="GA19" s="80">
        <v>64.926000000000002</v>
      </c>
      <c r="GB19" s="80">
        <v>0</v>
      </c>
      <c r="GC19" s="80">
        <v>8.7319999999999993</v>
      </c>
      <c r="GD19" s="80">
        <v>0</v>
      </c>
      <c r="GE19" s="80">
        <v>0</v>
      </c>
      <c r="GF19" s="80">
        <v>0</v>
      </c>
      <c r="GG19" s="80">
        <v>60.818899999999999</v>
      </c>
      <c r="GH19" s="80">
        <v>0</v>
      </c>
      <c r="GI19" s="80">
        <v>0</v>
      </c>
      <c r="GJ19" s="80">
        <v>16.077000000000002</v>
      </c>
      <c r="GK19" s="80">
        <v>0</v>
      </c>
      <c r="GL19" s="80">
        <v>11.37</v>
      </c>
      <c r="GM19" s="80">
        <v>218.23400000000001</v>
      </c>
      <c r="GN19" s="80">
        <v>2.9209999999999998</v>
      </c>
      <c r="GO19" s="80">
        <v>84.53</v>
      </c>
      <c r="GP19" s="80">
        <v>0</v>
      </c>
      <c r="GQ19" s="80">
        <v>0</v>
      </c>
      <c r="GR19" s="80">
        <v>0</v>
      </c>
      <c r="GS19" s="80">
        <v>0</v>
      </c>
      <c r="GT19" s="80">
        <v>248.62899999999999</v>
      </c>
      <c r="GU19" s="80">
        <v>0</v>
      </c>
      <c r="GV19" s="80">
        <v>0</v>
      </c>
      <c r="GW19" s="80">
        <v>0</v>
      </c>
      <c r="GX19" s="80">
        <v>6.2880000000000003</v>
      </c>
      <c r="GY19" s="80">
        <v>0</v>
      </c>
      <c r="GZ19" s="80">
        <v>0</v>
      </c>
      <c r="HA19" s="80">
        <v>12.461</v>
      </c>
      <c r="HB19" s="80">
        <v>0</v>
      </c>
      <c r="HC19" s="80">
        <v>4.375</v>
      </c>
      <c r="HD19" s="80">
        <v>10.768000000000001</v>
      </c>
      <c r="HE19" s="80">
        <v>0</v>
      </c>
      <c r="HF19" s="80">
        <v>554.10199999999998</v>
      </c>
      <c r="HG19" s="80">
        <v>6.6779999999999999</v>
      </c>
      <c r="HH19" s="80">
        <v>0</v>
      </c>
      <c r="HI19" s="80">
        <v>4.9379999999999997</v>
      </c>
      <c r="HJ19" s="80">
        <v>0</v>
      </c>
      <c r="HK19" s="80">
        <v>2271.3690000000001</v>
      </c>
      <c r="HL19" s="80">
        <v>112.583</v>
      </c>
      <c r="HM19" s="80">
        <v>37.238999999999997</v>
      </c>
      <c r="HN19" s="80">
        <v>7.24</v>
      </c>
      <c r="HO19" s="80">
        <v>93.754000000000005</v>
      </c>
      <c r="HP19" s="80">
        <v>0</v>
      </c>
      <c r="HQ19" s="80">
        <v>64.926000000000002</v>
      </c>
      <c r="HR19" s="80">
        <v>8.7319999999999993</v>
      </c>
      <c r="HS19" s="80">
        <v>60.818899999999999</v>
      </c>
      <c r="HT19" s="80">
        <v>27.446999999999999</v>
      </c>
      <c r="HU19" s="80">
        <v>221.155</v>
      </c>
      <c r="HV19" s="80">
        <v>84.53</v>
      </c>
      <c r="HW19" s="80">
        <v>0</v>
      </c>
      <c r="HX19" s="80">
        <v>267.37799999999999</v>
      </c>
      <c r="HY19" s="80">
        <v>15.143000000000001</v>
      </c>
      <c r="HZ19" s="80">
        <v>0</v>
      </c>
      <c r="IA19" s="80">
        <v>554.10199999999998</v>
      </c>
      <c r="IB19" s="80">
        <v>6.6779999999999999</v>
      </c>
      <c r="IC19" s="80">
        <v>0</v>
      </c>
      <c r="ID19" s="80">
        <v>4.9379999999999997</v>
      </c>
      <c r="IE19" s="80">
        <v>0</v>
      </c>
      <c r="IF19" s="80">
        <v>2271.3690000000001</v>
      </c>
      <c r="IG19" s="80">
        <v>666.68499999999995</v>
      </c>
      <c r="IH19" s="80">
        <v>37.238999999999997</v>
      </c>
      <c r="II19" s="80">
        <v>7.24</v>
      </c>
      <c r="IJ19" s="80">
        <v>93.754000000000005</v>
      </c>
      <c r="IK19" s="80">
        <v>0</v>
      </c>
      <c r="IL19" s="80">
        <v>64.926000000000002</v>
      </c>
      <c r="IM19" s="80">
        <v>8.7319999999999993</v>
      </c>
      <c r="IN19" s="80">
        <v>60.818899999999999</v>
      </c>
      <c r="IO19" s="80">
        <v>27.446999999999999</v>
      </c>
      <c r="IP19" s="80">
        <v>221.155</v>
      </c>
      <c r="IQ19" s="80">
        <v>84.53</v>
      </c>
      <c r="IR19" s="80">
        <v>0</v>
      </c>
      <c r="IS19" s="80">
        <v>267.37799999999999</v>
      </c>
      <c r="IT19" s="80">
        <v>15.143000000000001</v>
      </c>
      <c r="IU19" s="80">
        <v>0</v>
      </c>
      <c r="IV19" s="81">
        <v>0</v>
      </c>
      <c r="IW19" s="78">
        <v>1</v>
      </c>
      <c r="IX19" s="78">
        <v>0</v>
      </c>
      <c r="IY19" s="78">
        <v>0</v>
      </c>
      <c r="IZ19" s="78">
        <v>0</v>
      </c>
      <c r="JA19" s="78">
        <v>1</v>
      </c>
      <c r="JB19" s="78">
        <v>0</v>
      </c>
      <c r="JC19" s="78">
        <v>0</v>
      </c>
      <c r="JD19" s="78">
        <v>0</v>
      </c>
      <c r="JE19" s="78">
        <v>20</v>
      </c>
      <c r="JF19" s="78">
        <v>8</v>
      </c>
      <c r="JG19" s="78">
        <v>5</v>
      </c>
      <c r="JH19" s="78">
        <v>3</v>
      </c>
      <c r="JI19" s="78">
        <v>0</v>
      </c>
      <c r="JJ19" s="78">
        <v>3</v>
      </c>
      <c r="JK19" s="78">
        <v>7</v>
      </c>
      <c r="JL19" s="78">
        <v>14</v>
      </c>
      <c r="JM19" s="78">
        <v>1</v>
      </c>
      <c r="JN19" s="78">
        <v>9</v>
      </c>
      <c r="JO19" s="78">
        <v>1</v>
      </c>
      <c r="JP19" s="78">
        <v>0</v>
      </c>
      <c r="JQ19" s="78">
        <v>5</v>
      </c>
      <c r="JR19" s="78">
        <v>3</v>
      </c>
      <c r="JS19" s="78">
        <v>4</v>
      </c>
      <c r="JT19" s="78">
        <v>6</v>
      </c>
      <c r="JU19" s="78">
        <v>4</v>
      </c>
      <c r="JV19" s="78">
        <v>1</v>
      </c>
      <c r="JW19" s="78">
        <v>2</v>
      </c>
      <c r="JX19" s="78">
        <v>15</v>
      </c>
      <c r="JY19" s="78">
        <v>8</v>
      </c>
      <c r="JZ19" s="78">
        <v>1</v>
      </c>
      <c r="KA19" s="78">
        <v>11</v>
      </c>
      <c r="KB19" s="78">
        <v>1</v>
      </c>
      <c r="KC19" s="78">
        <v>3</v>
      </c>
      <c r="KD19" s="78">
        <v>0</v>
      </c>
      <c r="KE19" s="78">
        <v>0</v>
      </c>
      <c r="KF19" s="78">
        <v>5</v>
      </c>
      <c r="KG19" s="78">
        <v>4</v>
      </c>
      <c r="KH19" s="78">
        <v>0</v>
      </c>
      <c r="KI19" s="78">
        <v>2</v>
      </c>
      <c r="KJ19" s="78">
        <v>1</v>
      </c>
      <c r="KK19" s="78">
        <v>1</v>
      </c>
      <c r="KL19" s="78">
        <v>0</v>
      </c>
      <c r="KM19" s="78">
        <v>0</v>
      </c>
      <c r="KN19" s="78">
        <v>1</v>
      </c>
      <c r="KO19" s="78">
        <v>0</v>
      </c>
      <c r="KP19" s="78">
        <v>0</v>
      </c>
      <c r="KQ19" s="78">
        <v>0</v>
      </c>
      <c r="KR19" s="78">
        <v>0</v>
      </c>
      <c r="KS19" s="78">
        <v>1</v>
      </c>
      <c r="KT19" s="78">
        <v>0</v>
      </c>
      <c r="KU19" s="78">
        <v>0</v>
      </c>
      <c r="KV19" s="78">
        <v>0</v>
      </c>
      <c r="KW19" s="78">
        <v>0</v>
      </c>
      <c r="KX19" s="78">
        <v>0</v>
      </c>
      <c r="KY19" s="78">
        <v>0</v>
      </c>
      <c r="KZ19" s="78">
        <v>18</v>
      </c>
      <c r="LA19" s="78">
        <v>0</v>
      </c>
      <c r="LB19" s="78">
        <v>0</v>
      </c>
      <c r="LC19" s="78">
        <v>0</v>
      </c>
      <c r="LD19" s="78">
        <v>0</v>
      </c>
      <c r="LE19" s="78">
        <v>0</v>
      </c>
      <c r="LF19" s="78">
        <v>0</v>
      </c>
      <c r="LG19" s="78">
        <v>0</v>
      </c>
      <c r="LH19" s="78">
        <v>0</v>
      </c>
      <c r="LI19" s="78">
        <v>0</v>
      </c>
      <c r="LJ19" s="78">
        <v>0</v>
      </c>
      <c r="LK19" s="78">
        <v>0</v>
      </c>
      <c r="LL19" s="78">
        <v>0</v>
      </c>
      <c r="LM19" s="78">
        <v>7</v>
      </c>
      <c r="LN19" s="78">
        <v>0</v>
      </c>
      <c r="LO19" s="78">
        <v>2</v>
      </c>
      <c r="LP19" s="78">
        <v>0</v>
      </c>
      <c r="LQ19" s="78">
        <v>0</v>
      </c>
      <c r="LR19" s="78">
        <v>0</v>
      </c>
      <c r="LS19" s="78">
        <v>12</v>
      </c>
      <c r="LT19" s="78">
        <v>0</v>
      </c>
      <c r="LU19" s="78">
        <v>0</v>
      </c>
      <c r="LV19" s="78">
        <v>3</v>
      </c>
      <c r="LW19" s="78">
        <v>0</v>
      </c>
      <c r="LX19" s="78">
        <v>2</v>
      </c>
      <c r="LY19" s="78">
        <v>17</v>
      </c>
      <c r="LZ19" s="78">
        <v>1</v>
      </c>
      <c r="MA19" s="78">
        <v>15</v>
      </c>
      <c r="MB19" s="78">
        <v>0</v>
      </c>
      <c r="MC19" s="78">
        <v>0</v>
      </c>
      <c r="MD19" s="78">
        <v>0</v>
      </c>
      <c r="ME19" s="78">
        <v>0</v>
      </c>
      <c r="MF19" s="78">
        <v>11</v>
      </c>
      <c r="MG19" s="78">
        <v>0</v>
      </c>
      <c r="MH19" s="78">
        <v>0</v>
      </c>
      <c r="MI19" s="78">
        <v>0</v>
      </c>
      <c r="MJ19" s="78">
        <v>2</v>
      </c>
      <c r="MK19" s="78">
        <v>0</v>
      </c>
      <c r="ML19" s="78">
        <v>0</v>
      </c>
      <c r="MM19" s="78">
        <v>2</v>
      </c>
      <c r="MN19" s="78">
        <v>0</v>
      </c>
      <c r="MO19" s="78">
        <v>1</v>
      </c>
      <c r="MP19" s="78">
        <v>3</v>
      </c>
      <c r="MQ19" s="78">
        <v>0</v>
      </c>
      <c r="MR19" s="78">
        <v>0</v>
      </c>
      <c r="MS19" s="78">
        <v>0</v>
      </c>
      <c r="MT19" s="78">
        <v>3</v>
      </c>
      <c r="MU19" s="78">
        <v>0</v>
      </c>
      <c r="MV19" s="78">
        <v>0</v>
      </c>
      <c r="MW19" s="78">
        <v>0</v>
      </c>
      <c r="MX19" s="78">
        <v>1</v>
      </c>
      <c r="MY19" s="78">
        <v>0</v>
      </c>
      <c r="MZ19" s="78">
        <v>0</v>
      </c>
      <c r="NA19" s="78">
        <v>0</v>
      </c>
      <c r="NB19" s="78">
        <v>1</v>
      </c>
      <c r="NC19" s="78">
        <v>0</v>
      </c>
      <c r="ND19" s="78">
        <v>0</v>
      </c>
      <c r="NE19" s="78">
        <v>0</v>
      </c>
      <c r="NF19" s="78">
        <v>20</v>
      </c>
      <c r="NG19" s="78">
        <v>8</v>
      </c>
      <c r="NH19" s="78">
        <v>5</v>
      </c>
      <c r="NI19" s="78">
        <v>3</v>
      </c>
      <c r="NJ19" s="78">
        <v>0</v>
      </c>
      <c r="NK19" s="78">
        <v>3</v>
      </c>
      <c r="NL19" s="78">
        <v>7</v>
      </c>
      <c r="NM19" s="78">
        <v>14</v>
      </c>
      <c r="NN19" s="78">
        <v>1</v>
      </c>
      <c r="NO19" s="78">
        <v>9</v>
      </c>
      <c r="NP19" s="78">
        <v>1</v>
      </c>
      <c r="NQ19" s="78">
        <v>0</v>
      </c>
      <c r="NR19" s="78">
        <v>5</v>
      </c>
      <c r="NS19" s="78">
        <v>3</v>
      </c>
      <c r="NT19" s="78">
        <v>4</v>
      </c>
      <c r="NU19" s="78">
        <v>6</v>
      </c>
      <c r="NV19" s="78">
        <v>4</v>
      </c>
      <c r="NW19" s="78">
        <v>1</v>
      </c>
      <c r="NX19" s="78">
        <v>2</v>
      </c>
      <c r="NY19" s="78">
        <v>15</v>
      </c>
      <c r="NZ19" s="78">
        <v>8</v>
      </c>
      <c r="OA19" s="78">
        <v>1</v>
      </c>
      <c r="OB19" s="78">
        <v>11</v>
      </c>
      <c r="OC19" s="78">
        <v>1</v>
      </c>
      <c r="OD19" s="78">
        <v>0</v>
      </c>
      <c r="OE19" s="78">
        <v>0</v>
      </c>
      <c r="OF19" s="78">
        <v>0</v>
      </c>
      <c r="OG19" s="78">
        <v>5</v>
      </c>
      <c r="OH19" s="78">
        <v>4</v>
      </c>
      <c r="OI19" s="78">
        <v>0</v>
      </c>
      <c r="OJ19" s="78">
        <v>2</v>
      </c>
      <c r="OK19" s="78">
        <v>1</v>
      </c>
      <c r="OL19" s="78">
        <v>1</v>
      </c>
      <c r="OM19" s="78">
        <v>0</v>
      </c>
      <c r="ON19" s="78">
        <v>0</v>
      </c>
      <c r="OO19" s="78">
        <v>1</v>
      </c>
      <c r="OP19" s="78">
        <v>0</v>
      </c>
      <c r="OQ19" s="78">
        <v>0</v>
      </c>
      <c r="OR19" s="78">
        <v>0</v>
      </c>
      <c r="OS19" s="78">
        <v>0</v>
      </c>
      <c r="OT19" s="78">
        <v>1</v>
      </c>
      <c r="OU19" s="78">
        <v>0</v>
      </c>
      <c r="OV19" s="78">
        <v>0</v>
      </c>
      <c r="OW19" s="78">
        <v>0</v>
      </c>
      <c r="OX19" s="78">
        <v>0</v>
      </c>
      <c r="OY19" s="78">
        <v>0</v>
      </c>
      <c r="OZ19" s="78">
        <v>0</v>
      </c>
      <c r="PA19" s="78">
        <v>18</v>
      </c>
      <c r="PB19" s="78">
        <v>0</v>
      </c>
      <c r="PC19" s="78">
        <v>0</v>
      </c>
      <c r="PD19" s="78">
        <v>0</v>
      </c>
      <c r="PE19" s="78">
        <v>0</v>
      </c>
      <c r="PF19" s="78">
        <v>0</v>
      </c>
      <c r="PG19" s="78">
        <v>0</v>
      </c>
      <c r="PH19" s="78">
        <v>0</v>
      </c>
      <c r="PI19" s="78">
        <v>0</v>
      </c>
      <c r="PJ19" s="78">
        <v>0</v>
      </c>
      <c r="PK19" s="78">
        <v>0</v>
      </c>
      <c r="PL19" s="78">
        <v>0</v>
      </c>
      <c r="PM19" s="78">
        <v>0</v>
      </c>
      <c r="PN19" s="78">
        <v>7</v>
      </c>
      <c r="PO19" s="78">
        <v>0</v>
      </c>
      <c r="PP19" s="78">
        <v>2</v>
      </c>
      <c r="PQ19" s="78">
        <v>0</v>
      </c>
      <c r="PR19" s="78">
        <v>0</v>
      </c>
      <c r="PS19" s="78">
        <v>0</v>
      </c>
      <c r="PT19" s="78">
        <v>12</v>
      </c>
      <c r="PU19" s="78">
        <v>0</v>
      </c>
      <c r="PV19" s="78">
        <v>0</v>
      </c>
      <c r="PW19" s="78">
        <v>3</v>
      </c>
      <c r="PX19" s="78">
        <v>0</v>
      </c>
      <c r="PY19" s="78">
        <v>2</v>
      </c>
      <c r="PZ19" s="78">
        <v>17</v>
      </c>
      <c r="QA19" s="78">
        <v>1</v>
      </c>
      <c r="QB19" s="78">
        <v>15</v>
      </c>
      <c r="QC19" s="78">
        <v>0</v>
      </c>
      <c r="QD19" s="78">
        <v>0</v>
      </c>
      <c r="QE19" s="78">
        <v>0</v>
      </c>
      <c r="QF19" s="78">
        <v>0</v>
      </c>
      <c r="QG19" s="78">
        <v>11</v>
      </c>
      <c r="QH19" s="78">
        <v>0</v>
      </c>
      <c r="QI19" s="78">
        <v>0</v>
      </c>
      <c r="QJ19" s="78">
        <v>0</v>
      </c>
      <c r="QK19" s="78">
        <v>2</v>
      </c>
      <c r="QL19" s="78">
        <v>0</v>
      </c>
      <c r="QM19" s="78">
        <v>0</v>
      </c>
      <c r="QN19" s="78">
        <v>2</v>
      </c>
      <c r="QO19" s="78">
        <v>0</v>
      </c>
      <c r="QP19" s="78">
        <v>1</v>
      </c>
      <c r="QQ19" s="78">
        <v>3</v>
      </c>
      <c r="QR19" s="78">
        <v>0</v>
      </c>
      <c r="QS19" s="78">
        <v>3</v>
      </c>
      <c r="QT19" s="78">
        <v>1</v>
      </c>
      <c r="QU19" s="78">
        <v>0</v>
      </c>
      <c r="QV19" s="78">
        <v>1</v>
      </c>
      <c r="QW19" s="78">
        <v>0</v>
      </c>
      <c r="QX19" s="78">
        <v>132</v>
      </c>
      <c r="QY19" s="78">
        <v>5</v>
      </c>
      <c r="QZ19" s="78">
        <v>8</v>
      </c>
      <c r="RA19" s="78">
        <v>2</v>
      </c>
      <c r="RB19" s="78">
        <v>18</v>
      </c>
      <c r="RC19" s="78">
        <v>0</v>
      </c>
      <c r="RD19" s="78">
        <v>7</v>
      </c>
      <c r="RE19" s="78">
        <v>2</v>
      </c>
      <c r="RF19" s="78">
        <v>12</v>
      </c>
      <c r="RG19" s="78">
        <v>5</v>
      </c>
      <c r="RH19" s="78">
        <v>18</v>
      </c>
      <c r="RI19" s="78">
        <v>15</v>
      </c>
      <c r="RJ19" s="78">
        <v>0</v>
      </c>
      <c r="RK19" s="78">
        <v>15</v>
      </c>
      <c r="RL19" s="78">
        <v>4</v>
      </c>
      <c r="RM19" s="78">
        <v>0</v>
      </c>
      <c r="RN19" s="78">
        <v>3</v>
      </c>
      <c r="RO19" s="78">
        <v>1</v>
      </c>
      <c r="RP19" s="78">
        <v>0</v>
      </c>
      <c r="RQ19" s="78">
        <v>1</v>
      </c>
      <c r="RR19" s="78">
        <v>0</v>
      </c>
      <c r="RS19" s="78">
        <v>132</v>
      </c>
      <c r="RT19" s="78">
        <v>8</v>
      </c>
      <c r="RU19" s="78">
        <v>8</v>
      </c>
      <c r="RV19" s="78">
        <v>2</v>
      </c>
      <c r="RW19" s="78">
        <v>18</v>
      </c>
      <c r="RX19" s="78">
        <v>0</v>
      </c>
      <c r="RY19" s="78">
        <v>7</v>
      </c>
      <c r="RZ19" s="78">
        <v>2</v>
      </c>
      <c r="SA19" s="78">
        <v>12</v>
      </c>
      <c r="SB19" s="78">
        <v>5</v>
      </c>
      <c r="SC19" s="78">
        <v>18</v>
      </c>
      <c r="SD19" s="78">
        <v>15</v>
      </c>
      <c r="SE19" s="78">
        <v>0</v>
      </c>
      <c r="SF19" s="78">
        <v>15</v>
      </c>
      <c r="SG19" s="78">
        <v>4</v>
      </c>
      <c r="SH19" s="78">
        <v>0</v>
      </c>
    </row>
    <row r="20" spans="1:502">
      <c r="A20" s="17" t="s">
        <v>2118</v>
      </c>
      <c r="B20" s="77">
        <v>12</v>
      </c>
      <c r="C20" s="77">
        <v>12</v>
      </c>
      <c r="D20" s="77">
        <v>1</v>
      </c>
      <c r="E20" s="77">
        <v>2015</v>
      </c>
      <c r="F20" s="77" t="s">
        <v>183</v>
      </c>
      <c r="G20" s="1017" t="s">
        <v>1607</v>
      </c>
      <c r="H20" s="77" t="s">
        <v>1608</v>
      </c>
      <c r="I20" s="1018"/>
      <c r="J20" s="80">
        <v>6.8150000000000004</v>
      </c>
      <c r="K20" s="80">
        <v>0</v>
      </c>
      <c r="L20" s="80">
        <v>0</v>
      </c>
      <c r="M20" s="80">
        <v>0</v>
      </c>
      <c r="N20" s="80">
        <v>4.5819999999999999</v>
      </c>
      <c r="O20" s="80">
        <v>0</v>
      </c>
      <c r="P20" s="80">
        <v>0</v>
      </c>
      <c r="Q20" s="80">
        <v>0</v>
      </c>
      <c r="R20" s="80">
        <v>191.42</v>
      </c>
      <c r="S20" s="80">
        <v>115.223</v>
      </c>
      <c r="T20" s="80">
        <v>147.977</v>
      </c>
      <c r="U20" s="80">
        <v>12.835000000000001</v>
      </c>
      <c r="V20" s="80">
        <v>0</v>
      </c>
      <c r="W20" s="80">
        <v>68.069999999999993</v>
      </c>
      <c r="X20" s="80">
        <v>81.001999999999995</v>
      </c>
      <c r="Y20" s="80">
        <v>145.21</v>
      </c>
      <c r="Z20" s="80">
        <v>4.8630000000000004</v>
      </c>
      <c r="AA20" s="80">
        <v>40.404000000000003</v>
      </c>
      <c r="AB20" s="80">
        <v>17.43</v>
      </c>
      <c r="AC20" s="80">
        <v>0</v>
      </c>
      <c r="AD20" s="80">
        <v>447.19200000000001</v>
      </c>
      <c r="AE20" s="80">
        <v>142.56299999999999</v>
      </c>
      <c r="AF20" s="80">
        <v>48.783999999999999</v>
      </c>
      <c r="AG20" s="80">
        <v>50.997999999999998</v>
      </c>
      <c r="AH20" s="80">
        <v>39.780999999999999</v>
      </c>
      <c r="AI20" s="80">
        <v>24.99</v>
      </c>
      <c r="AJ20" s="80">
        <v>23.815000000000001</v>
      </c>
      <c r="AK20" s="80">
        <v>192.541</v>
      </c>
      <c r="AL20" s="80">
        <v>140.99600000000001</v>
      </c>
      <c r="AM20" s="80">
        <v>14.166</v>
      </c>
      <c r="AN20" s="80">
        <v>203.767</v>
      </c>
      <c r="AO20" s="80">
        <v>8.5879999999999992</v>
      </c>
      <c r="AP20" s="80">
        <v>545.31500000000005</v>
      </c>
      <c r="AQ20" s="80">
        <v>0</v>
      </c>
      <c r="AR20" s="80">
        <v>0</v>
      </c>
      <c r="AS20" s="80">
        <v>108.512</v>
      </c>
      <c r="AT20" s="80">
        <v>22.779</v>
      </c>
      <c r="AU20" s="80">
        <v>0</v>
      </c>
      <c r="AV20" s="80">
        <v>9.5609999999999999</v>
      </c>
      <c r="AW20" s="80">
        <v>3.3370000000000002</v>
      </c>
      <c r="AX20" s="80">
        <v>3.8119999999999998</v>
      </c>
      <c r="AY20" s="80">
        <v>0</v>
      </c>
      <c r="AZ20" s="80">
        <v>0</v>
      </c>
      <c r="BA20" s="80">
        <v>3.9889999999999999</v>
      </c>
      <c r="BB20" s="80">
        <v>0</v>
      </c>
      <c r="BC20" s="80">
        <v>0</v>
      </c>
      <c r="BD20" s="80">
        <v>0</v>
      </c>
      <c r="BE20" s="80">
        <v>0</v>
      </c>
      <c r="BF20" s="80">
        <v>2.8109999999999999</v>
      </c>
      <c r="BG20" s="80">
        <v>0</v>
      </c>
      <c r="BH20" s="80">
        <v>0</v>
      </c>
      <c r="BI20" s="80">
        <v>0</v>
      </c>
      <c r="BJ20" s="80">
        <v>0</v>
      </c>
      <c r="BK20" s="80">
        <v>0</v>
      </c>
      <c r="BL20" s="80">
        <v>0</v>
      </c>
      <c r="BM20" s="80">
        <v>78.563000000000002</v>
      </c>
      <c r="BN20" s="80">
        <v>0</v>
      </c>
      <c r="BO20" s="80">
        <v>0</v>
      </c>
      <c r="BP20" s="80">
        <v>0</v>
      </c>
      <c r="BQ20" s="80">
        <v>0</v>
      </c>
      <c r="BR20" s="80">
        <v>0</v>
      </c>
      <c r="BS20" s="80">
        <v>3.1219999999999999</v>
      </c>
      <c r="BT20" s="80">
        <v>0</v>
      </c>
      <c r="BU20" s="80">
        <v>0</v>
      </c>
      <c r="BV20" s="80">
        <v>0</v>
      </c>
      <c r="BW20" s="80">
        <v>0</v>
      </c>
      <c r="BX20" s="80">
        <v>0</v>
      </c>
      <c r="BY20" s="80">
        <v>0</v>
      </c>
      <c r="BZ20" s="80">
        <v>67.852999999999994</v>
      </c>
      <c r="CA20" s="80">
        <v>0</v>
      </c>
      <c r="CB20" s="80">
        <v>14.686</v>
      </c>
      <c r="CC20" s="80">
        <v>0</v>
      </c>
      <c r="CD20" s="80">
        <v>0</v>
      </c>
      <c r="CE20" s="80">
        <v>0</v>
      </c>
      <c r="CF20" s="80">
        <v>71.515000000000001</v>
      </c>
      <c r="CG20" s="80">
        <v>0</v>
      </c>
      <c r="CH20" s="80">
        <v>0</v>
      </c>
      <c r="CI20" s="80">
        <v>15.406000000000001</v>
      </c>
      <c r="CJ20" s="80">
        <v>0</v>
      </c>
      <c r="CK20" s="80">
        <v>11.189</v>
      </c>
      <c r="CL20" s="80">
        <v>236.43100000000001</v>
      </c>
      <c r="CM20" s="80">
        <v>0</v>
      </c>
      <c r="CN20" s="80">
        <v>81.897999999999996</v>
      </c>
      <c r="CO20" s="80">
        <v>0</v>
      </c>
      <c r="CP20" s="80">
        <v>0</v>
      </c>
      <c r="CQ20" s="80">
        <v>0</v>
      </c>
      <c r="CR20" s="80">
        <v>0</v>
      </c>
      <c r="CS20" s="80">
        <v>269.95100000000002</v>
      </c>
      <c r="CT20" s="80">
        <v>0</v>
      </c>
      <c r="CU20" s="80">
        <v>0</v>
      </c>
      <c r="CV20" s="80">
        <v>0</v>
      </c>
      <c r="CW20" s="80">
        <v>3.0819999999999999</v>
      </c>
      <c r="CX20" s="80">
        <v>0</v>
      </c>
      <c r="CY20" s="80">
        <v>0</v>
      </c>
      <c r="CZ20" s="80">
        <v>3.835</v>
      </c>
      <c r="DA20" s="80">
        <v>0</v>
      </c>
      <c r="DB20" s="80">
        <v>4.3769999999999998</v>
      </c>
      <c r="DC20" s="80">
        <v>7.4</v>
      </c>
      <c r="DD20" s="80">
        <v>0</v>
      </c>
      <c r="DE20" s="80">
        <v>0</v>
      </c>
      <c r="DF20" s="80">
        <v>0</v>
      </c>
      <c r="DG20" s="80">
        <v>545.31500000000005</v>
      </c>
      <c r="DH20" s="80">
        <v>0</v>
      </c>
      <c r="DI20" s="80">
        <v>0</v>
      </c>
      <c r="DJ20" s="80">
        <v>0</v>
      </c>
      <c r="DK20" s="80">
        <v>6.8150000000000004</v>
      </c>
      <c r="DL20" s="80">
        <v>0</v>
      </c>
      <c r="DM20" s="80">
        <v>0</v>
      </c>
      <c r="DN20" s="80">
        <v>0</v>
      </c>
      <c r="DO20" s="80">
        <v>4.5819999999999999</v>
      </c>
      <c r="DP20" s="80">
        <v>0</v>
      </c>
      <c r="DQ20" s="80">
        <v>0</v>
      </c>
      <c r="DR20" s="80">
        <v>0</v>
      </c>
      <c r="DS20" s="80">
        <v>191.42</v>
      </c>
      <c r="DT20" s="80">
        <v>115.223</v>
      </c>
      <c r="DU20" s="80">
        <v>147.977</v>
      </c>
      <c r="DV20" s="80">
        <v>12.835000000000001</v>
      </c>
      <c r="DW20" s="80">
        <v>0</v>
      </c>
      <c r="DX20" s="80">
        <v>68.069999999999993</v>
      </c>
      <c r="DY20" s="80">
        <v>81.001999999999995</v>
      </c>
      <c r="DZ20" s="80">
        <v>145.21</v>
      </c>
      <c r="EA20" s="80">
        <v>4.8630000000000004</v>
      </c>
      <c r="EB20" s="80">
        <v>40.404000000000003</v>
      </c>
      <c r="EC20" s="80">
        <v>17.43</v>
      </c>
      <c r="ED20" s="80">
        <v>0</v>
      </c>
      <c r="EE20" s="80">
        <v>447.19200000000001</v>
      </c>
      <c r="EF20" s="80">
        <v>142.56299999999999</v>
      </c>
      <c r="EG20" s="80">
        <v>48.783999999999999</v>
      </c>
      <c r="EH20" s="80">
        <v>50.997999999999998</v>
      </c>
      <c r="EI20" s="80">
        <v>39.780999999999999</v>
      </c>
      <c r="EJ20" s="80">
        <v>24.99</v>
      </c>
      <c r="EK20" s="80">
        <v>23.815000000000001</v>
      </c>
      <c r="EL20" s="80">
        <v>192.541</v>
      </c>
      <c r="EM20" s="80">
        <v>140.99600000000001</v>
      </c>
      <c r="EN20" s="80">
        <v>14.166</v>
      </c>
      <c r="EO20" s="80">
        <v>203.767</v>
      </c>
      <c r="EP20" s="80">
        <v>8.5879999999999992</v>
      </c>
      <c r="EQ20" s="80">
        <v>0</v>
      </c>
      <c r="ER20" s="80">
        <v>0</v>
      </c>
      <c r="ES20" s="80">
        <v>0</v>
      </c>
      <c r="ET20" s="80">
        <v>108.512</v>
      </c>
      <c r="EU20" s="80">
        <v>22.779</v>
      </c>
      <c r="EV20" s="80">
        <v>0</v>
      </c>
      <c r="EW20" s="80">
        <v>9.5609999999999999</v>
      </c>
      <c r="EX20" s="80">
        <v>3.3370000000000002</v>
      </c>
      <c r="EY20" s="80">
        <v>3.8119999999999998</v>
      </c>
      <c r="EZ20" s="80">
        <v>0</v>
      </c>
      <c r="FA20" s="80">
        <v>0</v>
      </c>
      <c r="FB20" s="80">
        <v>3.9889999999999999</v>
      </c>
      <c r="FC20" s="80">
        <v>0</v>
      </c>
      <c r="FD20" s="80">
        <v>0</v>
      </c>
      <c r="FE20" s="80">
        <v>0</v>
      </c>
      <c r="FF20" s="80">
        <v>0</v>
      </c>
      <c r="FG20" s="80">
        <v>2.8109999999999999</v>
      </c>
      <c r="FH20" s="80">
        <v>0</v>
      </c>
      <c r="FI20" s="80">
        <v>0</v>
      </c>
      <c r="FJ20" s="80">
        <v>0</v>
      </c>
      <c r="FK20" s="80">
        <v>0</v>
      </c>
      <c r="FL20" s="80">
        <v>0</v>
      </c>
      <c r="FM20" s="80">
        <v>0</v>
      </c>
      <c r="FN20" s="80">
        <v>78.563000000000002</v>
      </c>
      <c r="FO20" s="80">
        <v>0</v>
      </c>
      <c r="FP20" s="80">
        <v>0</v>
      </c>
      <c r="FQ20" s="80">
        <v>0</v>
      </c>
      <c r="FR20" s="80">
        <v>0</v>
      </c>
      <c r="FS20" s="80">
        <v>0</v>
      </c>
      <c r="FT20" s="80">
        <v>3.1219999999999999</v>
      </c>
      <c r="FU20" s="80">
        <v>0</v>
      </c>
      <c r="FV20" s="80">
        <v>0</v>
      </c>
      <c r="FW20" s="80">
        <v>0</v>
      </c>
      <c r="FX20" s="80">
        <v>0</v>
      </c>
      <c r="FY20" s="80">
        <v>0</v>
      </c>
      <c r="FZ20" s="80">
        <v>0</v>
      </c>
      <c r="GA20" s="80">
        <v>67.852999999999994</v>
      </c>
      <c r="GB20" s="80">
        <v>0</v>
      </c>
      <c r="GC20" s="80">
        <v>14.686</v>
      </c>
      <c r="GD20" s="80">
        <v>0</v>
      </c>
      <c r="GE20" s="80">
        <v>0</v>
      </c>
      <c r="GF20" s="80">
        <v>0</v>
      </c>
      <c r="GG20" s="80">
        <v>71.515000000000001</v>
      </c>
      <c r="GH20" s="80">
        <v>0</v>
      </c>
      <c r="GI20" s="80">
        <v>0</v>
      </c>
      <c r="GJ20" s="80">
        <v>15.406000000000001</v>
      </c>
      <c r="GK20" s="80">
        <v>0</v>
      </c>
      <c r="GL20" s="80">
        <v>11.189</v>
      </c>
      <c r="GM20" s="80">
        <v>236.43100000000001</v>
      </c>
      <c r="GN20" s="80">
        <v>0</v>
      </c>
      <c r="GO20" s="80">
        <v>81.897999999999996</v>
      </c>
      <c r="GP20" s="80">
        <v>0</v>
      </c>
      <c r="GQ20" s="80">
        <v>0</v>
      </c>
      <c r="GR20" s="80">
        <v>0</v>
      </c>
      <c r="GS20" s="80">
        <v>0</v>
      </c>
      <c r="GT20" s="80">
        <v>269.95100000000002</v>
      </c>
      <c r="GU20" s="80">
        <v>0</v>
      </c>
      <c r="GV20" s="80">
        <v>0</v>
      </c>
      <c r="GW20" s="80">
        <v>0</v>
      </c>
      <c r="GX20" s="80">
        <v>3.0819999999999999</v>
      </c>
      <c r="GY20" s="80">
        <v>0</v>
      </c>
      <c r="GZ20" s="80">
        <v>0</v>
      </c>
      <c r="HA20" s="80">
        <v>3.835</v>
      </c>
      <c r="HB20" s="80">
        <v>0</v>
      </c>
      <c r="HC20" s="80">
        <v>4.3769999999999998</v>
      </c>
      <c r="HD20" s="80">
        <v>7.4</v>
      </c>
      <c r="HE20" s="80">
        <v>0</v>
      </c>
      <c r="HF20" s="80">
        <v>545.31500000000005</v>
      </c>
      <c r="HG20" s="80">
        <v>6.8150000000000004</v>
      </c>
      <c r="HH20" s="80">
        <v>0</v>
      </c>
      <c r="HI20" s="80">
        <v>4.5819999999999999</v>
      </c>
      <c r="HJ20" s="80">
        <v>0</v>
      </c>
      <c r="HK20" s="80">
        <v>2162.6149999999998</v>
      </c>
      <c r="HL20" s="80">
        <v>108.512</v>
      </c>
      <c r="HM20" s="80">
        <v>39.488999999999997</v>
      </c>
      <c r="HN20" s="80">
        <v>6.8</v>
      </c>
      <c r="HO20" s="80">
        <v>78.563000000000002</v>
      </c>
      <c r="HP20" s="80">
        <v>3.1219999999999999</v>
      </c>
      <c r="HQ20" s="80">
        <v>67.852999999999994</v>
      </c>
      <c r="HR20" s="80">
        <v>14.686</v>
      </c>
      <c r="HS20" s="80">
        <v>71.515000000000001</v>
      </c>
      <c r="HT20" s="80">
        <v>26.594999999999999</v>
      </c>
      <c r="HU20" s="80">
        <v>236.43100000000001</v>
      </c>
      <c r="HV20" s="80">
        <v>81.897999999999996</v>
      </c>
      <c r="HW20" s="80">
        <v>0</v>
      </c>
      <c r="HX20" s="80">
        <v>276.86799999999999</v>
      </c>
      <c r="HY20" s="80">
        <v>11.776999999999999</v>
      </c>
      <c r="HZ20" s="80">
        <v>0</v>
      </c>
      <c r="IA20" s="80">
        <v>545.31500000000005</v>
      </c>
      <c r="IB20" s="80">
        <v>6.8150000000000004</v>
      </c>
      <c r="IC20" s="80">
        <v>0</v>
      </c>
      <c r="ID20" s="80">
        <v>4.5819999999999999</v>
      </c>
      <c r="IE20" s="80">
        <v>0</v>
      </c>
      <c r="IF20" s="80">
        <v>2162.6149999999998</v>
      </c>
      <c r="IG20" s="80">
        <v>653.827</v>
      </c>
      <c r="IH20" s="80">
        <v>39.488999999999997</v>
      </c>
      <c r="II20" s="80">
        <v>6.8</v>
      </c>
      <c r="IJ20" s="80">
        <v>78.563000000000002</v>
      </c>
      <c r="IK20" s="80">
        <v>3.1219999999999999</v>
      </c>
      <c r="IL20" s="80">
        <v>67.852999999999994</v>
      </c>
      <c r="IM20" s="80">
        <v>14.686</v>
      </c>
      <c r="IN20" s="80">
        <v>71.515000000000001</v>
      </c>
      <c r="IO20" s="80">
        <v>26.594999999999999</v>
      </c>
      <c r="IP20" s="80">
        <v>236.43100000000001</v>
      </c>
      <c r="IQ20" s="80">
        <v>81.897999999999996</v>
      </c>
      <c r="IR20" s="80">
        <v>0</v>
      </c>
      <c r="IS20" s="80">
        <v>276.86799999999999</v>
      </c>
      <c r="IT20" s="80">
        <v>11.776999999999999</v>
      </c>
      <c r="IU20" s="80">
        <v>0</v>
      </c>
      <c r="IV20" s="81">
        <v>0</v>
      </c>
      <c r="IW20" s="78">
        <v>1</v>
      </c>
      <c r="IX20" s="78">
        <v>0</v>
      </c>
      <c r="IY20" s="78">
        <v>0</v>
      </c>
      <c r="IZ20" s="78">
        <v>0</v>
      </c>
      <c r="JA20" s="78">
        <v>1</v>
      </c>
      <c r="JB20" s="78">
        <v>0</v>
      </c>
      <c r="JC20" s="78">
        <v>0</v>
      </c>
      <c r="JD20" s="78">
        <v>0</v>
      </c>
      <c r="JE20" s="78">
        <v>21</v>
      </c>
      <c r="JF20" s="78">
        <v>7</v>
      </c>
      <c r="JG20" s="78">
        <v>5</v>
      </c>
      <c r="JH20" s="78">
        <v>3</v>
      </c>
      <c r="JI20" s="78">
        <v>0</v>
      </c>
      <c r="JJ20" s="78">
        <v>3</v>
      </c>
      <c r="JK20" s="78">
        <v>7</v>
      </c>
      <c r="JL20" s="78">
        <v>14</v>
      </c>
      <c r="JM20" s="78">
        <v>1</v>
      </c>
      <c r="JN20" s="78">
        <v>8</v>
      </c>
      <c r="JO20" s="78">
        <v>1</v>
      </c>
      <c r="JP20" s="78">
        <v>0</v>
      </c>
      <c r="JQ20" s="78">
        <v>5</v>
      </c>
      <c r="JR20" s="78">
        <v>3</v>
      </c>
      <c r="JS20" s="78">
        <v>4</v>
      </c>
      <c r="JT20" s="78">
        <v>6</v>
      </c>
      <c r="JU20" s="78">
        <v>4</v>
      </c>
      <c r="JV20" s="78">
        <v>3</v>
      </c>
      <c r="JW20" s="78">
        <v>2</v>
      </c>
      <c r="JX20" s="78">
        <v>14</v>
      </c>
      <c r="JY20" s="78">
        <v>7</v>
      </c>
      <c r="JZ20" s="78">
        <v>1</v>
      </c>
      <c r="KA20" s="78">
        <v>11</v>
      </c>
      <c r="KB20" s="78">
        <v>3</v>
      </c>
      <c r="KC20" s="78">
        <v>3</v>
      </c>
      <c r="KD20" s="78">
        <v>0</v>
      </c>
      <c r="KE20" s="78">
        <v>0</v>
      </c>
      <c r="KF20" s="78">
        <v>10</v>
      </c>
      <c r="KG20" s="78">
        <v>4</v>
      </c>
      <c r="KH20" s="78">
        <v>0</v>
      </c>
      <c r="KI20" s="78">
        <v>2</v>
      </c>
      <c r="KJ20" s="78">
        <v>1</v>
      </c>
      <c r="KK20" s="78">
        <v>1</v>
      </c>
      <c r="KL20" s="78">
        <v>0</v>
      </c>
      <c r="KM20" s="78">
        <v>0</v>
      </c>
      <c r="KN20" s="78">
        <v>1</v>
      </c>
      <c r="KO20" s="78">
        <v>0</v>
      </c>
      <c r="KP20" s="78">
        <v>0</v>
      </c>
      <c r="KQ20" s="78">
        <v>0</v>
      </c>
      <c r="KR20" s="78">
        <v>0</v>
      </c>
      <c r="KS20" s="78">
        <v>1</v>
      </c>
      <c r="KT20" s="78">
        <v>0</v>
      </c>
      <c r="KU20" s="78">
        <v>0</v>
      </c>
      <c r="KV20" s="78">
        <v>0</v>
      </c>
      <c r="KW20" s="78">
        <v>0</v>
      </c>
      <c r="KX20" s="78">
        <v>0</v>
      </c>
      <c r="KY20" s="78">
        <v>0</v>
      </c>
      <c r="KZ20" s="78">
        <v>12</v>
      </c>
      <c r="LA20" s="78">
        <v>0</v>
      </c>
      <c r="LB20" s="78">
        <v>0</v>
      </c>
      <c r="LC20" s="78">
        <v>0</v>
      </c>
      <c r="LD20" s="78">
        <v>0</v>
      </c>
      <c r="LE20" s="78">
        <v>0</v>
      </c>
      <c r="LF20" s="78">
        <v>1</v>
      </c>
      <c r="LG20" s="78">
        <v>0</v>
      </c>
      <c r="LH20" s="78">
        <v>0</v>
      </c>
      <c r="LI20" s="78">
        <v>0</v>
      </c>
      <c r="LJ20" s="78">
        <v>0</v>
      </c>
      <c r="LK20" s="78">
        <v>0</v>
      </c>
      <c r="LL20" s="78">
        <v>0</v>
      </c>
      <c r="LM20" s="78">
        <v>7</v>
      </c>
      <c r="LN20" s="78">
        <v>0</v>
      </c>
      <c r="LO20" s="78">
        <v>2</v>
      </c>
      <c r="LP20" s="78">
        <v>0</v>
      </c>
      <c r="LQ20" s="78">
        <v>0</v>
      </c>
      <c r="LR20" s="78">
        <v>0</v>
      </c>
      <c r="LS20" s="78">
        <v>13</v>
      </c>
      <c r="LT20" s="78">
        <v>0</v>
      </c>
      <c r="LU20" s="78">
        <v>0</v>
      </c>
      <c r="LV20" s="78">
        <v>3</v>
      </c>
      <c r="LW20" s="78">
        <v>0</v>
      </c>
      <c r="LX20" s="78">
        <v>2</v>
      </c>
      <c r="LY20" s="78">
        <v>17</v>
      </c>
      <c r="LZ20" s="78">
        <v>0</v>
      </c>
      <c r="MA20" s="78">
        <v>14</v>
      </c>
      <c r="MB20" s="78">
        <v>0</v>
      </c>
      <c r="MC20" s="78">
        <v>0</v>
      </c>
      <c r="MD20" s="78">
        <v>0</v>
      </c>
      <c r="ME20" s="78">
        <v>0</v>
      </c>
      <c r="MF20" s="78">
        <v>12</v>
      </c>
      <c r="MG20" s="78">
        <v>0</v>
      </c>
      <c r="MH20" s="78">
        <v>0</v>
      </c>
      <c r="MI20" s="78">
        <v>0</v>
      </c>
      <c r="MJ20" s="78">
        <v>1</v>
      </c>
      <c r="MK20" s="78">
        <v>0</v>
      </c>
      <c r="ML20" s="78">
        <v>0</v>
      </c>
      <c r="MM20" s="78">
        <v>1</v>
      </c>
      <c r="MN20" s="78">
        <v>0</v>
      </c>
      <c r="MO20" s="78">
        <v>1</v>
      </c>
      <c r="MP20" s="78">
        <v>2</v>
      </c>
      <c r="MQ20" s="78">
        <v>0</v>
      </c>
      <c r="MR20" s="78">
        <v>0</v>
      </c>
      <c r="MS20" s="78">
        <v>0</v>
      </c>
      <c r="MT20" s="78">
        <v>3</v>
      </c>
      <c r="MU20" s="78">
        <v>0</v>
      </c>
      <c r="MV20" s="78">
        <v>0</v>
      </c>
      <c r="MW20" s="78">
        <v>0</v>
      </c>
      <c r="MX20" s="78">
        <v>1</v>
      </c>
      <c r="MY20" s="78">
        <v>0</v>
      </c>
      <c r="MZ20" s="78">
        <v>0</v>
      </c>
      <c r="NA20" s="78">
        <v>0</v>
      </c>
      <c r="NB20" s="78">
        <v>1</v>
      </c>
      <c r="NC20" s="78">
        <v>0</v>
      </c>
      <c r="ND20" s="78">
        <v>0</v>
      </c>
      <c r="NE20" s="78">
        <v>0</v>
      </c>
      <c r="NF20" s="78">
        <v>21</v>
      </c>
      <c r="NG20" s="78">
        <v>7</v>
      </c>
      <c r="NH20" s="78">
        <v>5</v>
      </c>
      <c r="NI20" s="78">
        <v>3</v>
      </c>
      <c r="NJ20" s="78">
        <v>0</v>
      </c>
      <c r="NK20" s="78">
        <v>3</v>
      </c>
      <c r="NL20" s="78">
        <v>7</v>
      </c>
      <c r="NM20" s="78">
        <v>14</v>
      </c>
      <c r="NN20" s="78">
        <v>1</v>
      </c>
      <c r="NO20" s="78">
        <v>8</v>
      </c>
      <c r="NP20" s="78">
        <v>1</v>
      </c>
      <c r="NQ20" s="78">
        <v>0</v>
      </c>
      <c r="NR20" s="78">
        <v>5</v>
      </c>
      <c r="NS20" s="78">
        <v>3</v>
      </c>
      <c r="NT20" s="78">
        <v>4</v>
      </c>
      <c r="NU20" s="78">
        <v>6</v>
      </c>
      <c r="NV20" s="78">
        <v>4</v>
      </c>
      <c r="NW20" s="78">
        <v>3</v>
      </c>
      <c r="NX20" s="78">
        <v>2</v>
      </c>
      <c r="NY20" s="78">
        <v>14</v>
      </c>
      <c r="NZ20" s="78">
        <v>7</v>
      </c>
      <c r="OA20" s="78">
        <v>1</v>
      </c>
      <c r="OB20" s="78">
        <v>11</v>
      </c>
      <c r="OC20" s="78">
        <v>3</v>
      </c>
      <c r="OD20" s="78">
        <v>0</v>
      </c>
      <c r="OE20" s="78">
        <v>0</v>
      </c>
      <c r="OF20" s="78">
        <v>0</v>
      </c>
      <c r="OG20" s="78">
        <v>10</v>
      </c>
      <c r="OH20" s="78">
        <v>4</v>
      </c>
      <c r="OI20" s="78">
        <v>0</v>
      </c>
      <c r="OJ20" s="78">
        <v>2</v>
      </c>
      <c r="OK20" s="78">
        <v>1</v>
      </c>
      <c r="OL20" s="78">
        <v>1</v>
      </c>
      <c r="OM20" s="78">
        <v>0</v>
      </c>
      <c r="ON20" s="78">
        <v>0</v>
      </c>
      <c r="OO20" s="78">
        <v>1</v>
      </c>
      <c r="OP20" s="78">
        <v>0</v>
      </c>
      <c r="OQ20" s="78">
        <v>0</v>
      </c>
      <c r="OR20" s="78">
        <v>0</v>
      </c>
      <c r="OS20" s="78">
        <v>0</v>
      </c>
      <c r="OT20" s="78">
        <v>1</v>
      </c>
      <c r="OU20" s="78">
        <v>0</v>
      </c>
      <c r="OV20" s="78">
        <v>0</v>
      </c>
      <c r="OW20" s="78">
        <v>0</v>
      </c>
      <c r="OX20" s="78">
        <v>0</v>
      </c>
      <c r="OY20" s="78">
        <v>0</v>
      </c>
      <c r="OZ20" s="78">
        <v>0</v>
      </c>
      <c r="PA20" s="78">
        <v>12</v>
      </c>
      <c r="PB20" s="78">
        <v>0</v>
      </c>
      <c r="PC20" s="78">
        <v>0</v>
      </c>
      <c r="PD20" s="78">
        <v>0</v>
      </c>
      <c r="PE20" s="78">
        <v>0</v>
      </c>
      <c r="PF20" s="78">
        <v>0</v>
      </c>
      <c r="PG20" s="78">
        <v>1</v>
      </c>
      <c r="PH20" s="78">
        <v>0</v>
      </c>
      <c r="PI20" s="78">
        <v>0</v>
      </c>
      <c r="PJ20" s="78">
        <v>0</v>
      </c>
      <c r="PK20" s="78">
        <v>0</v>
      </c>
      <c r="PL20" s="78">
        <v>0</v>
      </c>
      <c r="PM20" s="78">
        <v>0</v>
      </c>
      <c r="PN20" s="78">
        <v>7</v>
      </c>
      <c r="PO20" s="78">
        <v>0</v>
      </c>
      <c r="PP20" s="78">
        <v>2</v>
      </c>
      <c r="PQ20" s="78">
        <v>0</v>
      </c>
      <c r="PR20" s="78">
        <v>0</v>
      </c>
      <c r="PS20" s="78">
        <v>0</v>
      </c>
      <c r="PT20" s="78">
        <v>13</v>
      </c>
      <c r="PU20" s="78">
        <v>0</v>
      </c>
      <c r="PV20" s="78">
        <v>0</v>
      </c>
      <c r="PW20" s="78">
        <v>3</v>
      </c>
      <c r="PX20" s="78">
        <v>0</v>
      </c>
      <c r="PY20" s="78">
        <v>2</v>
      </c>
      <c r="PZ20" s="78">
        <v>17</v>
      </c>
      <c r="QA20" s="78">
        <v>0</v>
      </c>
      <c r="QB20" s="78">
        <v>14</v>
      </c>
      <c r="QC20" s="78">
        <v>0</v>
      </c>
      <c r="QD20" s="78">
        <v>0</v>
      </c>
      <c r="QE20" s="78">
        <v>0</v>
      </c>
      <c r="QF20" s="78">
        <v>0</v>
      </c>
      <c r="QG20" s="78">
        <v>12</v>
      </c>
      <c r="QH20" s="78">
        <v>0</v>
      </c>
      <c r="QI20" s="78">
        <v>0</v>
      </c>
      <c r="QJ20" s="78">
        <v>0</v>
      </c>
      <c r="QK20" s="78">
        <v>1</v>
      </c>
      <c r="QL20" s="78">
        <v>0</v>
      </c>
      <c r="QM20" s="78">
        <v>0</v>
      </c>
      <c r="QN20" s="78">
        <v>1</v>
      </c>
      <c r="QO20" s="78">
        <v>0</v>
      </c>
      <c r="QP20" s="78">
        <v>1</v>
      </c>
      <c r="QQ20" s="78">
        <v>2</v>
      </c>
      <c r="QR20" s="78">
        <v>0</v>
      </c>
      <c r="QS20" s="78">
        <v>3</v>
      </c>
      <c r="QT20" s="78">
        <v>1</v>
      </c>
      <c r="QU20" s="78">
        <v>0</v>
      </c>
      <c r="QV20" s="78">
        <v>1</v>
      </c>
      <c r="QW20" s="78">
        <v>0</v>
      </c>
      <c r="QX20" s="78">
        <v>133</v>
      </c>
      <c r="QY20" s="78">
        <v>10</v>
      </c>
      <c r="QZ20" s="78">
        <v>8</v>
      </c>
      <c r="RA20" s="78">
        <v>2</v>
      </c>
      <c r="RB20" s="78">
        <v>12</v>
      </c>
      <c r="RC20" s="78">
        <v>1</v>
      </c>
      <c r="RD20" s="78">
        <v>7</v>
      </c>
      <c r="RE20" s="78">
        <v>2</v>
      </c>
      <c r="RF20" s="78">
        <v>13</v>
      </c>
      <c r="RG20" s="78">
        <v>5</v>
      </c>
      <c r="RH20" s="78">
        <v>17</v>
      </c>
      <c r="RI20" s="78">
        <v>14</v>
      </c>
      <c r="RJ20" s="78">
        <v>0</v>
      </c>
      <c r="RK20" s="78">
        <v>14</v>
      </c>
      <c r="RL20" s="78">
        <v>3</v>
      </c>
      <c r="RM20" s="78">
        <v>0</v>
      </c>
      <c r="RN20" s="78">
        <v>3</v>
      </c>
      <c r="RO20" s="78">
        <v>1</v>
      </c>
      <c r="RP20" s="78">
        <v>0</v>
      </c>
      <c r="RQ20" s="78">
        <v>1</v>
      </c>
      <c r="RR20" s="78">
        <v>0</v>
      </c>
      <c r="RS20" s="78">
        <v>133</v>
      </c>
      <c r="RT20" s="78">
        <v>13</v>
      </c>
      <c r="RU20" s="78">
        <v>8</v>
      </c>
      <c r="RV20" s="78">
        <v>2</v>
      </c>
      <c r="RW20" s="78">
        <v>12</v>
      </c>
      <c r="RX20" s="78">
        <v>1</v>
      </c>
      <c r="RY20" s="78">
        <v>7</v>
      </c>
      <c r="RZ20" s="78">
        <v>2</v>
      </c>
      <c r="SA20" s="78">
        <v>13</v>
      </c>
      <c r="SB20" s="78">
        <v>5</v>
      </c>
      <c r="SC20" s="78">
        <v>17</v>
      </c>
      <c r="SD20" s="78">
        <v>14</v>
      </c>
      <c r="SE20" s="78">
        <v>0</v>
      </c>
      <c r="SF20" s="78">
        <v>14</v>
      </c>
      <c r="SG20" s="78">
        <v>3</v>
      </c>
      <c r="SH20" s="78">
        <v>0</v>
      </c>
    </row>
    <row r="21" spans="1:502">
      <c r="A21" s="17" t="s">
        <v>2119</v>
      </c>
      <c r="B21" s="77">
        <v>13</v>
      </c>
      <c r="C21" s="77">
        <v>13</v>
      </c>
      <c r="D21" s="77">
        <v>1</v>
      </c>
      <c r="E21" s="77">
        <v>2016</v>
      </c>
      <c r="F21" s="77" t="s">
        <v>156</v>
      </c>
      <c r="G21" s="1017" t="s">
        <v>1607</v>
      </c>
      <c r="H21" s="77" t="s">
        <v>1608</v>
      </c>
      <c r="I21" s="1018"/>
      <c r="J21" s="80">
        <v>5.5220000000000002</v>
      </c>
      <c r="K21" s="80">
        <v>0</v>
      </c>
      <c r="L21" s="80">
        <v>0</v>
      </c>
      <c r="M21" s="80">
        <v>0</v>
      </c>
      <c r="N21" s="80">
        <v>4.577</v>
      </c>
      <c r="O21" s="80">
        <v>0</v>
      </c>
      <c r="P21" s="80">
        <v>0</v>
      </c>
      <c r="Q21" s="80">
        <v>0</v>
      </c>
      <c r="R21" s="80">
        <v>194.589</v>
      </c>
      <c r="S21" s="80">
        <v>125.13800000000001</v>
      </c>
      <c r="T21" s="80">
        <v>148.56299999999999</v>
      </c>
      <c r="U21" s="80">
        <v>12.348000000000001</v>
      </c>
      <c r="V21" s="80">
        <v>0</v>
      </c>
      <c r="W21" s="80">
        <v>73.156000000000006</v>
      </c>
      <c r="X21" s="80">
        <v>83.728999999999999</v>
      </c>
      <c r="Y21" s="80">
        <v>146.99600000000001</v>
      </c>
      <c r="Z21" s="80">
        <v>4.3440000000000003</v>
      </c>
      <c r="AA21" s="80">
        <v>46.078000000000003</v>
      </c>
      <c r="AB21" s="80">
        <v>16.638000000000002</v>
      </c>
      <c r="AC21" s="80">
        <v>0</v>
      </c>
      <c r="AD21" s="80">
        <v>404.78800000000001</v>
      </c>
      <c r="AE21" s="80">
        <v>133.21299999999999</v>
      </c>
      <c r="AF21" s="80">
        <v>50.393999999999998</v>
      </c>
      <c r="AG21" s="80">
        <v>49.418999999999997</v>
      </c>
      <c r="AH21" s="80">
        <v>39.008000000000003</v>
      </c>
      <c r="AI21" s="80">
        <v>8.5120000000000005</v>
      </c>
      <c r="AJ21" s="80">
        <v>23.433</v>
      </c>
      <c r="AK21" s="80">
        <v>234.779</v>
      </c>
      <c r="AL21" s="80">
        <v>42.898000000000003</v>
      </c>
      <c r="AM21" s="80">
        <v>12.015000000000001</v>
      </c>
      <c r="AN21" s="80">
        <v>190.93600000000001</v>
      </c>
      <c r="AO21" s="80">
        <v>6.266</v>
      </c>
      <c r="AP21" s="80">
        <v>557</v>
      </c>
      <c r="AQ21" s="80">
        <v>0</v>
      </c>
      <c r="AR21" s="80">
        <v>0</v>
      </c>
      <c r="AS21" s="80">
        <v>113.036</v>
      </c>
      <c r="AT21" s="80">
        <v>37.606999999999999</v>
      </c>
      <c r="AU21" s="80">
        <v>0</v>
      </c>
      <c r="AV21" s="80">
        <v>8.5890000000000004</v>
      </c>
      <c r="AW21" s="80">
        <v>3.2389999999999999</v>
      </c>
      <c r="AX21" s="80">
        <v>0</v>
      </c>
      <c r="AY21" s="80">
        <v>0</v>
      </c>
      <c r="AZ21" s="80">
        <v>0</v>
      </c>
      <c r="BA21" s="80">
        <v>7.1150000000000002</v>
      </c>
      <c r="BB21" s="80">
        <v>0</v>
      </c>
      <c r="BC21" s="80">
        <v>0</v>
      </c>
      <c r="BD21" s="80">
        <v>0</v>
      </c>
      <c r="BE21" s="80">
        <v>0</v>
      </c>
      <c r="BF21" s="80">
        <v>2.968</v>
      </c>
      <c r="BG21" s="80">
        <v>0</v>
      </c>
      <c r="BH21" s="80">
        <v>0</v>
      </c>
      <c r="BI21" s="80">
        <v>0</v>
      </c>
      <c r="BJ21" s="80">
        <v>0</v>
      </c>
      <c r="BK21" s="80">
        <v>0</v>
      </c>
      <c r="BL21" s="80">
        <v>0</v>
      </c>
      <c r="BM21" s="80">
        <v>74.177999999999997</v>
      </c>
      <c r="BN21" s="80">
        <v>0</v>
      </c>
      <c r="BO21" s="80">
        <v>0</v>
      </c>
      <c r="BP21" s="80">
        <v>0</v>
      </c>
      <c r="BQ21" s="80">
        <v>0</v>
      </c>
      <c r="BR21" s="80">
        <v>0</v>
      </c>
      <c r="BS21" s="80">
        <v>0</v>
      </c>
      <c r="BT21" s="80">
        <v>0</v>
      </c>
      <c r="BU21" s="80">
        <v>0</v>
      </c>
      <c r="BV21" s="80">
        <v>0</v>
      </c>
      <c r="BW21" s="80">
        <v>0</v>
      </c>
      <c r="BX21" s="80">
        <v>0</v>
      </c>
      <c r="BY21" s="80">
        <v>0</v>
      </c>
      <c r="BZ21" s="80">
        <v>62.368000000000002</v>
      </c>
      <c r="CA21" s="80">
        <v>0</v>
      </c>
      <c r="CB21" s="80">
        <v>15.972</v>
      </c>
      <c r="CC21" s="80">
        <v>0</v>
      </c>
      <c r="CD21" s="80">
        <v>0</v>
      </c>
      <c r="CE21" s="80">
        <v>0</v>
      </c>
      <c r="CF21" s="80">
        <v>70.210999999999999</v>
      </c>
      <c r="CG21" s="80">
        <v>0</v>
      </c>
      <c r="CH21" s="80">
        <v>0</v>
      </c>
      <c r="CI21" s="80">
        <v>17.048999999999999</v>
      </c>
      <c r="CJ21" s="80">
        <v>0</v>
      </c>
      <c r="CK21" s="80">
        <v>9.6199999999999992</v>
      </c>
      <c r="CL21" s="80">
        <v>227.96199999999999</v>
      </c>
      <c r="CM21" s="80">
        <v>0</v>
      </c>
      <c r="CN21" s="80">
        <v>80.927999999999997</v>
      </c>
      <c r="CO21" s="80">
        <v>0</v>
      </c>
      <c r="CP21" s="80">
        <v>0</v>
      </c>
      <c r="CQ21" s="80">
        <v>0</v>
      </c>
      <c r="CR21" s="80">
        <v>0</v>
      </c>
      <c r="CS21" s="80">
        <v>282.57</v>
      </c>
      <c r="CT21" s="80">
        <v>0</v>
      </c>
      <c r="CU21" s="80">
        <v>0</v>
      </c>
      <c r="CV21" s="80">
        <v>0</v>
      </c>
      <c r="CW21" s="80">
        <v>3.0920000000000001</v>
      </c>
      <c r="CX21" s="80">
        <v>0</v>
      </c>
      <c r="CY21" s="80">
        <v>0</v>
      </c>
      <c r="CZ21" s="80">
        <v>13.241</v>
      </c>
      <c r="DA21" s="80">
        <v>0</v>
      </c>
      <c r="DB21" s="80">
        <v>3.4790000000000001</v>
      </c>
      <c r="DC21" s="80">
        <v>3.911</v>
      </c>
      <c r="DD21" s="80">
        <v>0</v>
      </c>
      <c r="DE21" s="80">
        <v>0</v>
      </c>
      <c r="DF21" s="80">
        <v>0</v>
      </c>
      <c r="DG21" s="80">
        <v>557</v>
      </c>
      <c r="DH21" s="80">
        <v>0</v>
      </c>
      <c r="DI21" s="80">
        <v>0</v>
      </c>
      <c r="DJ21" s="80">
        <v>0</v>
      </c>
      <c r="DK21" s="80">
        <v>5.5220000000000002</v>
      </c>
      <c r="DL21" s="80">
        <v>0</v>
      </c>
      <c r="DM21" s="80">
        <v>0</v>
      </c>
      <c r="DN21" s="80">
        <v>0</v>
      </c>
      <c r="DO21" s="80">
        <v>4.577</v>
      </c>
      <c r="DP21" s="80">
        <v>0</v>
      </c>
      <c r="DQ21" s="80">
        <v>0</v>
      </c>
      <c r="DR21" s="80">
        <v>0</v>
      </c>
      <c r="DS21" s="80">
        <v>194.589</v>
      </c>
      <c r="DT21" s="80">
        <v>125.13800000000001</v>
      </c>
      <c r="DU21" s="80">
        <v>148.56299999999999</v>
      </c>
      <c r="DV21" s="80">
        <v>12.348000000000001</v>
      </c>
      <c r="DW21" s="80">
        <v>0</v>
      </c>
      <c r="DX21" s="80">
        <v>73.156000000000006</v>
      </c>
      <c r="DY21" s="80">
        <v>83.728999999999999</v>
      </c>
      <c r="DZ21" s="80">
        <v>146.99600000000001</v>
      </c>
      <c r="EA21" s="80">
        <v>4.3440000000000003</v>
      </c>
      <c r="EB21" s="80">
        <v>46.078000000000003</v>
      </c>
      <c r="EC21" s="80">
        <v>16.638000000000002</v>
      </c>
      <c r="ED21" s="80">
        <v>0</v>
      </c>
      <c r="EE21" s="80">
        <v>404.78800000000001</v>
      </c>
      <c r="EF21" s="80">
        <v>133.21299999999999</v>
      </c>
      <c r="EG21" s="80">
        <v>50.393999999999998</v>
      </c>
      <c r="EH21" s="80">
        <v>49.418999999999997</v>
      </c>
      <c r="EI21" s="80">
        <v>39.008000000000003</v>
      </c>
      <c r="EJ21" s="80">
        <v>8.5120000000000005</v>
      </c>
      <c r="EK21" s="80">
        <v>23.433</v>
      </c>
      <c r="EL21" s="80">
        <v>234.779</v>
      </c>
      <c r="EM21" s="80">
        <v>42.898000000000003</v>
      </c>
      <c r="EN21" s="80">
        <v>12.015000000000001</v>
      </c>
      <c r="EO21" s="80">
        <v>190.93600000000001</v>
      </c>
      <c r="EP21" s="80">
        <v>6.266</v>
      </c>
      <c r="EQ21" s="80">
        <v>0</v>
      </c>
      <c r="ER21" s="80">
        <v>0</v>
      </c>
      <c r="ES21" s="80">
        <v>0</v>
      </c>
      <c r="ET21" s="80">
        <v>113.036</v>
      </c>
      <c r="EU21" s="80">
        <v>37.606999999999999</v>
      </c>
      <c r="EV21" s="80">
        <v>0</v>
      </c>
      <c r="EW21" s="80">
        <v>8.5890000000000004</v>
      </c>
      <c r="EX21" s="80">
        <v>3.2389999999999999</v>
      </c>
      <c r="EY21" s="80">
        <v>0</v>
      </c>
      <c r="EZ21" s="80">
        <v>0</v>
      </c>
      <c r="FA21" s="80">
        <v>0</v>
      </c>
      <c r="FB21" s="80">
        <v>7.1150000000000002</v>
      </c>
      <c r="FC21" s="80">
        <v>0</v>
      </c>
      <c r="FD21" s="80">
        <v>0</v>
      </c>
      <c r="FE21" s="80">
        <v>0</v>
      </c>
      <c r="FF21" s="80">
        <v>0</v>
      </c>
      <c r="FG21" s="80">
        <v>2.968</v>
      </c>
      <c r="FH21" s="80">
        <v>0</v>
      </c>
      <c r="FI21" s="80">
        <v>0</v>
      </c>
      <c r="FJ21" s="80">
        <v>0</v>
      </c>
      <c r="FK21" s="80">
        <v>0</v>
      </c>
      <c r="FL21" s="80">
        <v>0</v>
      </c>
      <c r="FM21" s="80">
        <v>0</v>
      </c>
      <c r="FN21" s="80">
        <v>74.177999999999997</v>
      </c>
      <c r="FO21" s="80">
        <v>0</v>
      </c>
      <c r="FP21" s="80">
        <v>0</v>
      </c>
      <c r="FQ21" s="80">
        <v>0</v>
      </c>
      <c r="FR21" s="80">
        <v>0</v>
      </c>
      <c r="FS21" s="80">
        <v>0</v>
      </c>
      <c r="FT21" s="80">
        <v>0</v>
      </c>
      <c r="FU21" s="80">
        <v>0</v>
      </c>
      <c r="FV21" s="80">
        <v>0</v>
      </c>
      <c r="FW21" s="80">
        <v>0</v>
      </c>
      <c r="FX21" s="80">
        <v>0</v>
      </c>
      <c r="FY21" s="80">
        <v>0</v>
      </c>
      <c r="FZ21" s="80">
        <v>0</v>
      </c>
      <c r="GA21" s="80">
        <v>62.368000000000002</v>
      </c>
      <c r="GB21" s="80">
        <v>0</v>
      </c>
      <c r="GC21" s="80">
        <v>15.972</v>
      </c>
      <c r="GD21" s="80">
        <v>0</v>
      </c>
      <c r="GE21" s="80">
        <v>0</v>
      </c>
      <c r="GF21" s="80">
        <v>0</v>
      </c>
      <c r="GG21" s="80">
        <v>70.210999999999999</v>
      </c>
      <c r="GH21" s="80">
        <v>0</v>
      </c>
      <c r="GI21" s="80">
        <v>0</v>
      </c>
      <c r="GJ21" s="80">
        <v>17.048999999999999</v>
      </c>
      <c r="GK21" s="80">
        <v>0</v>
      </c>
      <c r="GL21" s="80">
        <v>9.6199999999999992</v>
      </c>
      <c r="GM21" s="80">
        <v>227.96199999999999</v>
      </c>
      <c r="GN21" s="80">
        <v>0</v>
      </c>
      <c r="GO21" s="80">
        <v>80.927999999999997</v>
      </c>
      <c r="GP21" s="80">
        <v>0</v>
      </c>
      <c r="GQ21" s="80">
        <v>0</v>
      </c>
      <c r="GR21" s="80">
        <v>0</v>
      </c>
      <c r="GS21" s="80">
        <v>0</v>
      </c>
      <c r="GT21" s="80">
        <v>282.57</v>
      </c>
      <c r="GU21" s="80">
        <v>0</v>
      </c>
      <c r="GV21" s="80">
        <v>0</v>
      </c>
      <c r="GW21" s="80">
        <v>0</v>
      </c>
      <c r="GX21" s="80">
        <v>3.0920000000000001</v>
      </c>
      <c r="GY21" s="80">
        <v>0</v>
      </c>
      <c r="GZ21" s="80">
        <v>0</v>
      </c>
      <c r="HA21" s="80">
        <v>13.241</v>
      </c>
      <c r="HB21" s="80">
        <v>0</v>
      </c>
      <c r="HC21" s="80">
        <v>3.4790000000000001</v>
      </c>
      <c r="HD21" s="80">
        <v>3.911</v>
      </c>
      <c r="HE21" s="80">
        <v>0</v>
      </c>
      <c r="HF21" s="80">
        <v>557</v>
      </c>
      <c r="HG21" s="80">
        <v>5.5220000000000002</v>
      </c>
      <c r="HH21" s="80">
        <v>0</v>
      </c>
      <c r="HI21" s="80">
        <v>4.577</v>
      </c>
      <c r="HJ21" s="80">
        <v>0</v>
      </c>
      <c r="HK21" s="80">
        <v>2047.24</v>
      </c>
      <c r="HL21" s="80">
        <v>113.036</v>
      </c>
      <c r="HM21" s="80">
        <v>49.435000000000002</v>
      </c>
      <c r="HN21" s="80">
        <v>10.083</v>
      </c>
      <c r="HO21" s="80">
        <v>74.177999999999997</v>
      </c>
      <c r="HP21" s="80">
        <v>0</v>
      </c>
      <c r="HQ21" s="80">
        <v>62.368000000000002</v>
      </c>
      <c r="HR21" s="80">
        <v>15.972</v>
      </c>
      <c r="HS21" s="80">
        <v>70.210999999999999</v>
      </c>
      <c r="HT21" s="80">
        <v>26.669</v>
      </c>
      <c r="HU21" s="80">
        <v>227.96199999999999</v>
      </c>
      <c r="HV21" s="80">
        <v>80.927999999999997</v>
      </c>
      <c r="HW21" s="80">
        <v>0</v>
      </c>
      <c r="HX21" s="80">
        <v>298.90300000000002</v>
      </c>
      <c r="HY21" s="80">
        <v>7.39</v>
      </c>
      <c r="HZ21" s="80">
        <v>0</v>
      </c>
      <c r="IA21" s="80">
        <v>557</v>
      </c>
      <c r="IB21" s="80">
        <v>5.5220000000000002</v>
      </c>
      <c r="IC21" s="80">
        <v>0</v>
      </c>
      <c r="ID21" s="80">
        <v>4.577</v>
      </c>
      <c r="IE21" s="80">
        <v>0</v>
      </c>
      <c r="IF21" s="80">
        <v>2047.24</v>
      </c>
      <c r="IG21" s="80">
        <v>670.03599999999994</v>
      </c>
      <c r="IH21" s="80">
        <v>49.435000000000002</v>
      </c>
      <c r="II21" s="80">
        <v>10.083</v>
      </c>
      <c r="IJ21" s="80">
        <v>74.177999999999997</v>
      </c>
      <c r="IK21" s="80">
        <v>0</v>
      </c>
      <c r="IL21" s="80">
        <v>62.368000000000002</v>
      </c>
      <c r="IM21" s="80">
        <v>15.972</v>
      </c>
      <c r="IN21" s="80">
        <v>70.210999999999999</v>
      </c>
      <c r="IO21" s="80">
        <v>26.669</v>
      </c>
      <c r="IP21" s="80">
        <v>227.96199999999999</v>
      </c>
      <c r="IQ21" s="80">
        <v>80.927999999999997</v>
      </c>
      <c r="IR21" s="80">
        <v>0</v>
      </c>
      <c r="IS21" s="80">
        <v>298.90300000000002</v>
      </c>
      <c r="IT21" s="80">
        <v>7.39</v>
      </c>
      <c r="IU21" s="80">
        <v>0</v>
      </c>
      <c r="IV21" s="81">
        <v>0</v>
      </c>
      <c r="IW21" s="78">
        <v>1</v>
      </c>
      <c r="IX21" s="78">
        <v>0</v>
      </c>
      <c r="IY21" s="78">
        <v>0</v>
      </c>
      <c r="IZ21" s="78">
        <v>0</v>
      </c>
      <c r="JA21" s="78">
        <v>1</v>
      </c>
      <c r="JB21" s="78">
        <v>0</v>
      </c>
      <c r="JC21" s="78">
        <v>0</v>
      </c>
      <c r="JD21" s="78">
        <v>0</v>
      </c>
      <c r="JE21" s="78">
        <v>21</v>
      </c>
      <c r="JF21" s="78">
        <v>7</v>
      </c>
      <c r="JG21" s="78">
        <v>4</v>
      </c>
      <c r="JH21" s="78">
        <v>3</v>
      </c>
      <c r="JI21" s="78">
        <v>0</v>
      </c>
      <c r="JJ21" s="78">
        <v>3</v>
      </c>
      <c r="JK21" s="78">
        <v>8</v>
      </c>
      <c r="JL21" s="78">
        <v>14</v>
      </c>
      <c r="JM21" s="78">
        <v>1</v>
      </c>
      <c r="JN21" s="78">
        <v>10</v>
      </c>
      <c r="JO21" s="78">
        <v>1</v>
      </c>
      <c r="JP21" s="78">
        <v>0</v>
      </c>
      <c r="JQ21" s="78">
        <v>5</v>
      </c>
      <c r="JR21" s="78">
        <v>3</v>
      </c>
      <c r="JS21" s="78">
        <v>4</v>
      </c>
      <c r="JT21" s="78">
        <v>6</v>
      </c>
      <c r="JU21" s="78">
        <v>4</v>
      </c>
      <c r="JV21" s="78">
        <v>2</v>
      </c>
      <c r="JW21" s="78">
        <v>2</v>
      </c>
      <c r="JX21" s="78">
        <v>15</v>
      </c>
      <c r="JY21" s="78">
        <v>5</v>
      </c>
      <c r="JZ21" s="78">
        <v>1</v>
      </c>
      <c r="KA21" s="78">
        <v>11</v>
      </c>
      <c r="KB21" s="78">
        <v>2</v>
      </c>
      <c r="KC21" s="78">
        <v>1</v>
      </c>
      <c r="KD21" s="78">
        <v>0</v>
      </c>
      <c r="KE21" s="78">
        <v>0</v>
      </c>
      <c r="KF21" s="78">
        <v>10</v>
      </c>
      <c r="KG21" s="78">
        <v>5</v>
      </c>
      <c r="KH21" s="78">
        <v>0</v>
      </c>
      <c r="KI21" s="78">
        <v>2</v>
      </c>
      <c r="KJ21" s="78">
        <v>1</v>
      </c>
      <c r="KK21" s="78">
        <v>0</v>
      </c>
      <c r="KL21" s="78">
        <v>0</v>
      </c>
      <c r="KM21" s="78">
        <v>0</v>
      </c>
      <c r="KN21" s="78">
        <v>2</v>
      </c>
      <c r="KO21" s="78">
        <v>0</v>
      </c>
      <c r="KP21" s="78">
        <v>0</v>
      </c>
      <c r="KQ21" s="78">
        <v>0</v>
      </c>
      <c r="KR21" s="78">
        <v>0</v>
      </c>
      <c r="KS21" s="78">
        <v>1</v>
      </c>
      <c r="KT21" s="78">
        <v>0</v>
      </c>
      <c r="KU21" s="78">
        <v>0</v>
      </c>
      <c r="KV21" s="78">
        <v>0</v>
      </c>
      <c r="KW21" s="78">
        <v>0</v>
      </c>
      <c r="KX21" s="78">
        <v>0</v>
      </c>
      <c r="KY21" s="78">
        <v>0</v>
      </c>
      <c r="KZ21" s="78">
        <v>12</v>
      </c>
      <c r="LA21" s="78">
        <v>0</v>
      </c>
      <c r="LB21" s="78">
        <v>0</v>
      </c>
      <c r="LC21" s="78">
        <v>0</v>
      </c>
      <c r="LD21" s="78">
        <v>0</v>
      </c>
      <c r="LE21" s="78">
        <v>0</v>
      </c>
      <c r="LF21" s="78">
        <v>0</v>
      </c>
      <c r="LG21" s="78">
        <v>0</v>
      </c>
      <c r="LH21" s="78">
        <v>0</v>
      </c>
      <c r="LI21" s="78">
        <v>0</v>
      </c>
      <c r="LJ21" s="78">
        <v>0</v>
      </c>
      <c r="LK21" s="78">
        <v>0</v>
      </c>
      <c r="LL21" s="78">
        <v>0</v>
      </c>
      <c r="LM21" s="78">
        <v>8</v>
      </c>
      <c r="LN21" s="78">
        <v>0</v>
      </c>
      <c r="LO21" s="78">
        <v>3</v>
      </c>
      <c r="LP21" s="78">
        <v>0</v>
      </c>
      <c r="LQ21" s="78">
        <v>0</v>
      </c>
      <c r="LR21" s="78">
        <v>0</v>
      </c>
      <c r="LS21" s="78">
        <v>13</v>
      </c>
      <c r="LT21" s="78">
        <v>0</v>
      </c>
      <c r="LU21" s="78">
        <v>0</v>
      </c>
      <c r="LV21" s="78">
        <v>4</v>
      </c>
      <c r="LW21" s="78">
        <v>0</v>
      </c>
      <c r="LX21" s="78">
        <v>2</v>
      </c>
      <c r="LY21" s="78">
        <v>18</v>
      </c>
      <c r="LZ21" s="78">
        <v>0</v>
      </c>
      <c r="MA21" s="78">
        <v>14</v>
      </c>
      <c r="MB21" s="78">
        <v>0</v>
      </c>
      <c r="MC21" s="78">
        <v>0</v>
      </c>
      <c r="MD21" s="78">
        <v>0</v>
      </c>
      <c r="ME21" s="78">
        <v>0</v>
      </c>
      <c r="MF21" s="78">
        <v>13</v>
      </c>
      <c r="MG21" s="78">
        <v>0</v>
      </c>
      <c r="MH21" s="78">
        <v>0</v>
      </c>
      <c r="MI21" s="78">
        <v>0</v>
      </c>
      <c r="MJ21" s="78">
        <v>1</v>
      </c>
      <c r="MK21" s="78">
        <v>0</v>
      </c>
      <c r="ML21" s="78">
        <v>0</v>
      </c>
      <c r="MM21" s="78">
        <v>3</v>
      </c>
      <c r="MN21" s="78">
        <v>0</v>
      </c>
      <c r="MO21" s="78">
        <v>1</v>
      </c>
      <c r="MP21" s="78">
        <v>1</v>
      </c>
      <c r="MQ21" s="78">
        <v>0</v>
      </c>
      <c r="MR21" s="78">
        <v>0</v>
      </c>
      <c r="MS21" s="78">
        <v>0</v>
      </c>
      <c r="MT21" s="78">
        <v>1</v>
      </c>
      <c r="MU21" s="78">
        <v>0</v>
      </c>
      <c r="MV21" s="78">
        <v>0</v>
      </c>
      <c r="MW21" s="78">
        <v>0</v>
      </c>
      <c r="MX21" s="78">
        <v>1</v>
      </c>
      <c r="MY21" s="78">
        <v>0</v>
      </c>
      <c r="MZ21" s="78">
        <v>0</v>
      </c>
      <c r="NA21" s="78">
        <v>0</v>
      </c>
      <c r="NB21" s="78">
        <v>1</v>
      </c>
      <c r="NC21" s="78">
        <v>0</v>
      </c>
      <c r="ND21" s="78">
        <v>0</v>
      </c>
      <c r="NE21" s="78">
        <v>0</v>
      </c>
      <c r="NF21" s="78">
        <v>21</v>
      </c>
      <c r="NG21" s="78">
        <v>7</v>
      </c>
      <c r="NH21" s="78">
        <v>4</v>
      </c>
      <c r="NI21" s="78">
        <v>3</v>
      </c>
      <c r="NJ21" s="78">
        <v>0</v>
      </c>
      <c r="NK21" s="78">
        <v>3</v>
      </c>
      <c r="NL21" s="78">
        <v>8</v>
      </c>
      <c r="NM21" s="78">
        <v>14</v>
      </c>
      <c r="NN21" s="78">
        <v>1</v>
      </c>
      <c r="NO21" s="78">
        <v>10</v>
      </c>
      <c r="NP21" s="78">
        <v>1</v>
      </c>
      <c r="NQ21" s="78">
        <v>0</v>
      </c>
      <c r="NR21" s="78">
        <v>5</v>
      </c>
      <c r="NS21" s="78">
        <v>3</v>
      </c>
      <c r="NT21" s="78">
        <v>4</v>
      </c>
      <c r="NU21" s="78">
        <v>6</v>
      </c>
      <c r="NV21" s="78">
        <v>4</v>
      </c>
      <c r="NW21" s="78">
        <v>2</v>
      </c>
      <c r="NX21" s="78">
        <v>2</v>
      </c>
      <c r="NY21" s="78">
        <v>15</v>
      </c>
      <c r="NZ21" s="78">
        <v>5</v>
      </c>
      <c r="OA21" s="78">
        <v>1</v>
      </c>
      <c r="OB21" s="78">
        <v>11</v>
      </c>
      <c r="OC21" s="78">
        <v>2</v>
      </c>
      <c r="OD21" s="78">
        <v>0</v>
      </c>
      <c r="OE21" s="78">
        <v>0</v>
      </c>
      <c r="OF21" s="78">
        <v>0</v>
      </c>
      <c r="OG21" s="78">
        <v>10</v>
      </c>
      <c r="OH21" s="78">
        <v>5</v>
      </c>
      <c r="OI21" s="78">
        <v>0</v>
      </c>
      <c r="OJ21" s="78">
        <v>2</v>
      </c>
      <c r="OK21" s="78">
        <v>1</v>
      </c>
      <c r="OL21" s="78">
        <v>0</v>
      </c>
      <c r="OM21" s="78">
        <v>0</v>
      </c>
      <c r="ON21" s="78">
        <v>0</v>
      </c>
      <c r="OO21" s="78">
        <v>2</v>
      </c>
      <c r="OP21" s="78">
        <v>0</v>
      </c>
      <c r="OQ21" s="78">
        <v>0</v>
      </c>
      <c r="OR21" s="78">
        <v>0</v>
      </c>
      <c r="OS21" s="78">
        <v>0</v>
      </c>
      <c r="OT21" s="78">
        <v>1</v>
      </c>
      <c r="OU21" s="78">
        <v>0</v>
      </c>
      <c r="OV21" s="78">
        <v>0</v>
      </c>
      <c r="OW21" s="78">
        <v>0</v>
      </c>
      <c r="OX21" s="78">
        <v>0</v>
      </c>
      <c r="OY21" s="78">
        <v>0</v>
      </c>
      <c r="OZ21" s="78">
        <v>0</v>
      </c>
      <c r="PA21" s="78">
        <v>12</v>
      </c>
      <c r="PB21" s="78">
        <v>0</v>
      </c>
      <c r="PC21" s="78">
        <v>0</v>
      </c>
      <c r="PD21" s="78">
        <v>0</v>
      </c>
      <c r="PE21" s="78">
        <v>0</v>
      </c>
      <c r="PF21" s="78">
        <v>0</v>
      </c>
      <c r="PG21" s="78">
        <v>0</v>
      </c>
      <c r="PH21" s="78">
        <v>0</v>
      </c>
      <c r="PI21" s="78">
        <v>0</v>
      </c>
      <c r="PJ21" s="78">
        <v>0</v>
      </c>
      <c r="PK21" s="78">
        <v>0</v>
      </c>
      <c r="PL21" s="78">
        <v>0</v>
      </c>
      <c r="PM21" s="78">
        <v>0</v>
      </c>
      <c r="PN21" s="78">
        <v>8</v>
      </c>
      <c r="PO21" s="78">
        <v>0</v>
      </c>
      <c r="PP21" s="78">
        <v>3</v>
      </c>
      <c r="PQ21" s="78">
        <v>0</v>
      </c>
      <c r="PR21" s="78">
        <v>0</v>
      </c>
      <c r="PS21" s="78">
        <v>0</v>
      </c>
      <c r="PT21" s="78">
        <v>13</v>
      </c>
      <c r="PU21" s="78">
        <v>0</v>
      </c>
      <c r="PV21" s="78">
        <v>0</v>
      </c>
      <c r="PW21" s="78">
        <v>4</v>
      </c>
      <c r="PX21" s="78">
        <v>0</v>
      </c>
      <c r="PY21" s="78">
        <v>2</v>
      </c>
      <c r="PZ21" s="78">
        <v>18</v>
      </c>
      <c r="QA21" s="78">
        <v>0</v>
      </c>
      <c r="QB21" s="78">
        <v>14</v>
      </c>
      <c r="QC21" s="78">
        <v>0</v>
      </c>
      <c r="QD21" s="78">
        <v>0</v>
      </c>
      <c r="QE21" s="78">
        <v>0</v>
      </c>
      <c r="QF21" s="78">
        <v>0</v>
      </c>
      <c r="QG21" s="78">
        <v>13</v>
      </c>
      <c r="QH21" s="78">
        <v>0</v>
      </c>
      <c r="QI21" s="78">
        <v>0</v>
      </c>
      <c r="QJ21" s="78">
        <v>0</v>
      </c>
      <c r="QK21" s="78">
        <v>1</v>
      </c>
      <c r="QL21" s="78">
        <v>0</v>
      </c>
      <c r="QM21" s="78">
        <v>0</v>
      </c>
      <c r="QN21" s="78">
        <v>3</v>
      </c>
      <c r="QO21" s="78">
        <v>0</v>
      </c>
      <c r="QP21" s="78">
        <v>1</v>
      </c>
      <c r="QQ21" s="78">
        <v>1</v>
      </c>
      <c r="QR21" s="78">
        <v>0</v>
      </c>
      <c r="QS21" s="78">
        <v>1</v>
      </c>
      <c r="QT21" s="78">
        <v>1</v>
      </c>
      <c r="QU21" s="78">
        <v>0</v>
      </c>
      <c r="QV21" s="78">
        <v>1</v>
      </c>
      <c r="QW21" s="78">
        <v>0</v>
      </c>
      <c r="QX21" s="78">
        <v>132</v>
      </c>
      <c r="QY21" s="78">
        <v>10</v>
      </c>
      <c r="QZ21" s="78">
        <v>8</v>
      </c>
      <c r="RA21" s="78">
        <v>3</v>
      </c>
      <c r="RB21" s="78">
        <v>12</v>
      </c>
      <c r="RC21" s="78">
        <v>0</v>
      </c>
      <c r="RD21" s="78">
        <v>8</v>
      </c>
      <c r="RE21" s="78">
        <v>3</v>
      </c>
      <c r="RF21" s="78">
        <v>13</v>
      </c>
      <c r="RG21" s="78">
        <v>6</v>
      </c>
      <c r="RH21" s="78">
        <v>18</v>
      </c>
      <c r="RI21" s="78">
        <v>14</v>
      </c>
      <c r="RJ21" s="78">
        <v>0</v>
      </c>
      <c r="RK21" s="78">
        <v>17</v>
      </c>
      <c r="RL21" s="78">
        <v>2</v>
      </c>
      <c r="RM21" s="78">
        <v>0</v>
      </c>
      <c r="RN21" s="78">
        <v>1</v>
      </c>
      <c r="RO21" s="78">
        <v>1</v>
      </c>
      <c r="RP21" s="78">
        <v>0</v>
      </c>
      <c r="RQ21" s="78">
        <v>1</v>
      </c>
      <c r="RR21" s="78">
        <v>0</v>
      </c>
      <c r="RS21" s="78">
        <v>132</v>
      </c>
      <c r="RT21" s="78">
        <v>11</v>
      </c>
      <c r="RU21" s="78">
        <v>8</v>
      </c>
      <c r="RV21" s="78">
        <v>3</v>
      </c>
      <c r="RW21" s="78">
        <v>12</v>
      </c>
      <c r="RX21" s="78">
        <v>0</v>
      </c>
      <c r="RY21" s="78">
        <v>8</v>
      </c>
      <c r="RZ21" s="78">
        <v>3</v>
      </c>
      <c r="SA21" s="78">
        <v>13</v>
      </c>
      <c r="SB21" s="78">
        <v>6</v>
      </c>
      <c r="SC21" s="78">
        <v>18</v>
      </c>
      <c r="SD21" s="78">
        <v>14</v>
      </c>
      <c r="SE21" s="78">
        <v>0</v>
      </c>
      <c r="SF21" s="78">
        <v>17</v>
      </c>
      <c r="SG21" s="78">
        <v>2</v>
      </c>
      <c r="SH21" s="78">
        <v>0</v>
      </c>
    </row>
    <row r="22" spans="1:502">
      <c r="A22" s="17" t="s">
        <v>2120</v>
      </c>
      <c r="B22" s="77">
        <v>14</v>
      </c>
      <c r="C22" s="77">
        <v>14</v>
      </c>
      <c r="D22" s="77">
        <v>1</v>
      </c>
      <c r="E22" s="77">
        <v>2017</v>
      </c>
      <c r="F22" s="77" t="s">
        <v>157</v>
      </c>
      <c r="G22" s="1017" t="s">
        <v>1607</v>
      </c>
      <c r="H22" s="77" t="s">
        <v>1608</v>
      </c>
      <c r="I22" s="1018"/>
      <c r="J22" s="80">
        <v>5.1710000000000003</v>
      </c>
      <c r="K22" s="80">
        <v>0</v>
      </c>
      <c r="L22" s="80">
        <v>0</v>
      </c>
      <c r="M22" s="80">
        <v>0</v>
      </c>
      <c r="N22" s="80">
        <v>3.9510000000000001</v>
      </c>
      <c r="O22" s="80">
        <v>0</v>
      </c>
      <c r="P22" s="80">
        <v>0</v>
      </c>
      <c r="Q22" s="80">
        <v>0</v>
      </c>
      <c r="R22" s="80">
        <v>195.58500000000001</v>
      </c>
      <c r="S22" s="80">
        <v>108.551</v>
      </c>
      <c r="T22" s="80">
        <v>152.023</v>
      </c>
      <c r="U22" s="80">
        <v>12.836</v>
      </c>
      <c r="V22" s="80">
        <v>0</v>
      </c>
      <c r="W22" s="80">
        <v>76.879000000000005</v>
      </c>
      <c r="X22" s="80">
        <v>85.394999999999996</v>
      </c>
      <c r="Y22" s="80">
        <v>148.375</v>
      </c>
      <c r="Z22" s="80">
        <v>4.6749999999999998</v>
      </c>
      <c r="AA22" s="80">
        <v>46.767000000000003</v>
      </c>
      <c r="AB22" s="80">
        <v>21.481000000000002</v>
      </c>
      <c r="AC22" s="80">
        <v>0</v>
      </c>
      <c r="AD22" s="80">
        <v>436.28300000000002</v>
      </c>
      <c r="AE22" s="80">
        <v>155.732</v>
      </c>
      <c r="AF22" s="80">
        <v>52.58</v>
      </c>
      <c r="AG22" s="80">
        <v>51.523000000000003</v>
      </c>
      <c r="AH22" s="80">
        <v>33.313000000000002</v>
      </c>
      <c r="AI22" s="80">
        <v>8.7010000000000005</v>
      </c>
      <c r="AJ22" s="80">
        <v>27.376000000000001</v>
      </c>
      <c r="AK22" s="80">
        <v>243.86699999999999</v>
      </c>
      <c r="AL22" s="80">
        <v>138.381</v>
      </c>
      <c r="AM22" s="80">
        <v>9.8559999999999999</v>
      </c>
      <c r="AN22" s="80">
        <v>197.48699999999999</v>
      </c>
      <c r="AO22" s="80">
        <v>10.327999999999999</v>
      </c>
      <c r="AP22" s="80">
        <v>604</v>
      </c>
      <c r="AQ22" s="80">
        <v>0</v>
      </c>
      <c r="AR22" s="80">
        <v>0</v>
      </c>
      <c r="AS22" s="80">
        <v>113.857</v>
      </c>
      <c r="AT22" s="80">
        <v>36.908000000000001</v>
      </c>
      <c r="AU22" s="80">
        <v>0</v>
      </c>
      <c r="AV22" s="80">
        <v>10.427</v>
      </c>
      <c r="AW22" s="80">
        <v>3.2850000000000001</v>
      </c>
      <c r="AX22" s="80">
        <v>0</v>
      </c>
      <c r="AY22" s="80">
        <v>0</v>
      </c>
      <c r="AZ22" s="80">
        <v>0</v>
      </c>
      <c r="BA22" s="80">
        <v>7.0590000000000002</v>
      </c>
      <c r="BB22" s="80">
        <v>0</v>
      </c>
      <c r="BC22" s="80">
        <v>0</v>
      </c>
      <c r="BD22" s="80">
        <v>0</v>
      </c>
      <c r="BE22" s="80">
        <v>0</v>
      </c>
      <c r="BF22" s="80">
        <v>2.6709999999999998</v>
      </c>
      <c r="BG22" s="80">
        <v>0</v>
      </c>
      <c r="BH22" s="80">
        <v>0</v>
      </c>
      <c r="BI22" s="80">
        <v>0</v>
      </c>
      <c r="BJ22" s="80">
        <v>0</v>
      </c>
      <c r="BK22" s="80">
        <v>0</v>
      </c>
      <c r="BL22" s="80">
        <v>0</v>
      </c>
      <c r="BM22" s="80">
        <v>74.471999999999994</v>
      </c>
      <c r="BN22" s="80">
        <v>0</v>
      </c>
      <c r="BO22" s="80">
        <v>0</v>
      </c>
      <c r="BP22" s="80">
        <v>0</v>
      </c>
      <c r="BQ22" s="80">
        <v>0</v>
      </c>
      <c r="BR22" s="80">
        <v>0</v>
      </c>
      <c r="BS22" s="80">
        <v>0</v>
      </c>
      <c r="BT22" s="80">
        <v>0</v>
      </c>
      <c r="BU22" s="80">
        <v>0</v>
      </c>
      <c r="BV22" s="80">
        <v>0</v>
      </c>
      <c r="BW22" s="80">
        <v>0</v>
      </c>
      <c r="BX22" s="80">
        <v>0</v>
      </c>
      <c r="BY22" s="80">
        <v>0</v>
      </c>
      <c r="BZ22" s="80">
        <v>56.534999999999997</v>
      </c>
      <c r="CA22" s="80">
        <v>0</v>
      </c>
      <c r="CB22" s="80">
        <v>18.248999999999999</v>
      </c>
      <c r="CC22" s="80">
        <v>0</v>
      </c>
      <c r="CD22" s="80">
        <v>0</v>
      </c>
      <c r="CE22" s="80">
        <v>0</v>
      </c>
      <c r="CF22" s="80">
        <v>73.010000000000005</v>
      </c>
      <c r="CG22" s="80">
        <v>0</v>
      </c>
      <c r="CH22" s="80">
        <v>0</v>
      </c>
      <c r="CI22" s="80">
        <v>16.93</v>
      </c>
      <c r="CJ22" s="80">
        <v>0</v>
      </c>
      <c r="CK22" s="80">
        <v>11.143000000000001</v>
      </c>
      <c r="CL22" s="80">
        <v>250.15600000000001</v>
      </c>
      <c r="CM22" s="80">
        <v>0</v>
      </c>
      <c r="CN22" s="80">
        <v>82.448999999999998</v>
      </c>
      <c r="CO22" s="80">
        <v>0</v>
      </c>
      <c r="CP22" s="80">
        <v>0</v>
      </c>
      <c r="CQ22" s="80">
        <v>0</v>
      </c>
      <c r="CR22" s="80">
        <v>0</v>
      </c>
      <c r="CS22" s="80">
        <v>304.536</v>
      </c>
      <c r="CT22" s="80">
        <v>0</v>
      </c>
      <c r="CU22" s="80">
        <v>0</v>
      </c>
      <c r="CV22" s="80">
        <v>0</v>
      </c>
      <c r="CW22" s="80">
        <v>2.9470000000000001</v>
      </c>
      <c r="CX22" s="80">
        <v>0</v>
      </c>
      <c r="CY22" s="80">
        <v>0</v>
      </c>
      <c r="CZ22" s="80">
        <v>15.782</v>
      </c>
      <c r="DA22" s="80">
        <v>0</v>
      </c>
      <c r="DB22" s="80">
        <v>3.6970000000000001</v>
      </c>
      <c r="DC22" s="80">
        <v>3.843</v>
      </c>
      <c r="DD22" s="80">
        <v>0</v>
      </c>
      <c r="DE22" s="80">
        <v>0</v>
      </c>
      <c r="DF22" s="80">
        <v>0</v>
      </c>
      <c r="DG22" s="80">
        <v>604</v>
      </c>
      <c r="DH22" s="80">
        <v>0</v>
      </c>
      <c r="DI22" s="80">
        <v>0</v>
      </c>
      <c r="DJ22" s="80">
        <v>0</v>
      </c>
      <c r="DK22" s="80">
        <v>5.1710000000000003</v>
      </c>
      <c r="DL22" s="80">
        <v>0</v>
      </c>
      <c r="DM22" s="80">
        <v>0</v>
      </c>
      <c r="DN22" s="80">
        <v>0</v>
      </c>
      <c r="DO22" s="80">
        <v>3.9510000000000001</v>
      </c>
      <c r="DP22" s="80">
        <v>0</v>
      </c>
      <c r="DQ22" s="80">
        <v>0</v>
      </c>
      <c r="DR22" s="80">
        <v>0</v>
      </c>
      <c r="DS22" s="80">
        <v>195.58500000000001</v>
      </c>
      <c r="DT22" s="80">
        <v>108.551</v>
      </c>
      <c r="DU22" s="80">
        <v>152.023</v>
      </c>
      <c r="DV22" s="80">
        <v>12.836</v>
      </c>
      <c r="DW22" s="80">
        <v>0</v>
      </c>
      <c r="DX22" s="80">
        <v>76.879000000000005</v>
      </c>
      <c r="DY22" s="80">
        <v>85.394999999999996</v>
      </c>
      <c r="DZ22" s="80">
        <v>148.375</v>
      </c>
      <c r="EA22" s="80">
        <v>4.6749999999999998</v>
      </c>
      <c r="EB22" s="80">
        <v>46.767000000000003</v>
      </c>
      <c r="EC22" s="80">
        <v>21.481000000000002</v>
      </c>
      <c r="ED22" s="80">
        <v>0</v>
      </c>
      <c r="EE22" s="80">
        <v>436.28300000000002</v>
      </c>
      <c r="EF22" s="80">
        <v>155.732</v>
      </c>
      <c r="EG22" s="80">
        <v>52.58</v>
      </c>
      <c r="EH22" s="80">
        <v>51.523000000000003</v>
      </c>
      <c r="EI22" s="80">
        <v>33.313000000000002</v>
      </c>
      <c r="EJ22" s="80">
        <v>8.7010000000000005</v>
      </c>
      <c r="EK22" s="80">
        <v>27.376000000000001</v>
      </c>
      <c r="EL22" s="80">
        <v>243.86699999999999</v>
      </c>
      <c r="EM22" s="80">
        <v>138.381</v>
      </c>
      <c r="EN22" s="80">
        <v>9.8559999999999999</v>
      </c>
      <c r="EO22" s="80">
        <v>197.48699999999999</v>
      </c>
      <c r="EP22" s="80">
        <v>10.327999999999999</v>
      </c>
      <c r="EQ22" s="80">
        <v>0</v>
      </c>
      <c r="ER22" s="80">
        <v>0</v>
      </c>
      <c r="ES22" s="80">
        <v>0</v>
      </c>
      <c r="ET22" s="80">
        <v>113.857</v>
      </c>
      <c r="EU22" s="80">
        <v>36.908000000000001</v>
      </c>
      <c r="EV22" s="80">
        <v>0</v>
      </c>
      <c r="EW22" s="80">
        <v>10.427</v>
      </c>
      <c r="EX22" s="80">
        <v>3.2850000000000001</v>
      </c>
      <c r="EY22" s="80">
        <v>0</v>
      </c>
      <c r="EZ22" s="80">
        <v>0</v>
      </c>
      <c r="FA22" s="80">
        <v>0</v>
      </c>
      <c r="FB22" s="80">
        <v>7.0590000000000002</v>
      </c>
      <c r="FC22" s="80">
        <v>0</v>
      </c>
      <c r="FD22" s="80">
        <v>0</v>
      </c>
      <c r="FE22" s="80">
        <v>0</v>
      </c>
      <c r="FF22" s="80">
        <v>0</v>
      </c>
      <c r="FG22" s="80">
        <v>2.6709999999999998</v>
      </c>
      <c r="FH22" s="80">
        <v>0</v>
      </c>
      <c r="FI22" s="80">
        <v>0</v>
      </c>
      <c r="FJ22" s="80">
        <v>0</v>
      </c>
      <c r="FK22" s="80">
        <v>0</v>
      </c>
      <c r="FL22" s="80">
        <v>0</v>
      </c>
      <c r="FM22" s="80">
        <v>0</v>
      </c>
      <c r="FN22" s="80">
        <v>74.471999999999994</v>
      </c>
      <c r="FO22" s="80">
        <v>0</v>
      </c>
      <c r="FP22" s="80">
        <v>0</v>
      </c>
      <c r="FQ22" s="80">
        <v>0</v>
      </c>
      <c r="FR22" s="80">
        <v>0</v>
      </c>
      <c r="FS22" s="80">
        <v>0</v>
      </c>
      <c r="FT22" s="80">
        <v>0</v>
      </c>
      <c r="FU22" s="80">
        <v>0</v>
      </c>
      <c r="FV22" s="80">
        <v>0</v>
      </c>
      <c r="FW22" s="80">
        <v>0</v>
      </c>
      <c r="FX22" s="80">
        <v>0</v>
      </c>
      <c r="FY22" s="80">
        <v>0</v>
      </c>
      <c r="FZ22" s="80">
        <v>0</v>
      </c>
      <c r="GA22" s="80">
        <v>56.534999999999997</v>
      </c>
      <c r="GB22" s="80">
        <v>0</v>
      </c>
      <c r="GC22" s="80">
        <v>18.248999999999999</v>
      </c>
      <c r="GD22" s="80">
        <v>0</v>
      </c>
      <c r="GE22" s="80">
        <v>0</v>
      </c>
      <c r="GF22" s="80">
        <v>0</v>
      </c>
      <c r="GG22" s="80">
        <v>73.010000000000005</v>
      </c>
      <c r="GH22" s="80">
        <v>0</v>
      </c>
      <c r="GI22" s="80">
        <v>0</v>
      </c>
      <c r="GJ22" s="80">
        <v>16.93</v>
      </c>
      <c r="GK22" s="80">
        <v>0</v>
      </c>
      <c r="GL22" s="80">
        <v>11.143000000000001</v>
      </c>
      <c r="GM22" s="80">
        <v>250.15600000000001</v>
      </c>
      <c r="GN22" s="80">
        <v>0</v>
      </c>
      <c r="GO22" s="80">
        <v>82.448999999999998</v>
      </c>
      <c r="GP22" s="80">
        <v>0</v>
      </c>
      <c r="GQ22" s="80">
        <v>0</v>
      </c>
      <c r="GR22" s="80">
        <v>0</v>
      </c>
      <c r="GS22" s="80">
        <v>0</v>
      </c>
      <c r="GT22" s="80">
        <v>304.536</v>
      </c>
      <c r="GU22" s="80">
        <v>0</v>
      </c>
      <c r="GV22" s="80">
        <v>0</v>
      </c>
      <c r="GW22" s="80">
        <v>0</v>
      </c>
      <c r="GX22" s="80">
        <v>2.9470000000000001</v>
      </c>
      <c r="GY22" s="80">
        <v>0</v>
      </c>
      <c r="GZ22" s="80">
        <v>0</v>
      </c>
      <c r="HA22" s="80">
        <v>15.782</v>
      </c>
      <c r="HB22" s="80">
        <v>0</v>
      </c>
      <c r="HC22" s="80">
        <v>3.6970000000000001</v>
      </c>
      <c r="HD22" s="80">
        <v>3.843</v>
      </c>
      <c r="HE22" s="80">
        <v>0</v>
      </c>
      <c r="HF22" s="80">
        <v>604</v>
      </c>
      <c r="HG22" s="80">
        <v>5.1710000000000003</v>
      </c>
      <c r="HH22" s="80">
        <v>0</v>
      </c>
      <c r="HI22" s="80">
        <v>3.9510000000000001</v>
      </c>
      <c r="HJ22" s="80">
        <v>0</v>
      </c>
      <c r="HK22" s="80">
        <v>2217.9940000000001</v>
      </c>
      <c r="HL22" s="80">
        <v>113.857</v>
      </c>
      <c r="HM22" s="80">
        <v>50.62</v>
      </c>
      <c r="HN22" s="80">
        <v>9.73</v>
      </c>
      <c r="HO22" s="80">
        <v>74.471999999999994</v>
      </c>
      <c r="HP22" s="80">
        <v>0</v>
      </c>
      <c r="HQ22" s="80">
        <v>56.534999999999997</v>
      </c>
      <c r="HR22" s="80">
        <v>18.248999999999999</v>
      </c>
      <c r="HS22" s="80">
        <v>73.010000000000005</v>
      </c>
      <c r="HT22" s="80">
        <v>28.073</v>
      </c>
      <c r="HU22" s="80">
        <v>250.15600000000001</v>
      </c>
      <c r="HV22" s="80">
        <v>82.448999999999998</v>
      </c>
      <c r="HW22" s="80">
        <v>0</v>
      </c>
      <c r="HX22" s="80">
        <v>323.26499999999999</v>
      </c>
      <c r="HY22" s="80">
        <v>7.54</v>
      </c>
      <c r="HZ22" s="80">
        <v>0</v>
      </c>
      <c r="IA22" s="80">
        <v>604</v>
      </c>
      <c r="IB22" s="80">
        <v>5.1710000000000003</v>
      </c>
      <c r="IC22" s="80">
        <v>0</v>
      </c>
      <c r="ID22" s="80">
        <v>3.9510000000000001</v>
      </c>
      <c r="IE22" s="80">
        <v>0</v>
      </c>
      <c r="IF22" s="80">
        <v>2217.9940000000001</v>
      </c>
      <c r="IG22" s="80">
        <v>717.85699999999997</v>
      </c>
      <c r="IH22" s="80">
        <v>50.62</v>
      </c>
      <c r="II22" s="80">
        <v>9.73</v>
      </c>
      <c r="IJ22" s="80">
        <v>74.471999999999994</v>
      </c>
      <c r="IK22" s="80">
        <v>0</v>
      </c>
      <c r="IL22" s="80">
        <v>56.534999999999997</v>
      </c>
      <c r="IM22" s="80">
        <v>18.248999999999999</v>
      </c>
      <c r="IN22" s="80">
        <v>73.010000000000005</v>
      </c>
      <c r="IO22" s="80">
        <v>28.073</v>
      </c>
      <c r="IP22" s="80">
        <v>250.15600000000001</v>
      </c>
      <c r="IQ22" s="80">
        <v>82.448999999999998</v>
      </c>
      <c r="IR22" s="80">
        <v>0</v>
      </c>
      <c r="IS22" s="80">
        <v>323.26499999999999</v>
      </c>
      <c r="IT22" s="80">
        <v>7.54</v>
      </c>
      <c r="IU22" s="80">
        <v>0</v>
      </c>
      <c r="IV22" s="81">
        <v>0</v>
      </c>
      <c r="IW22" s="78">
        <v>1</v>
      </c>
      <c r="IX22" s="78">
        <v>0</v>
      </c>
      <c r="IY22" s="78">
        <v>0</v>
      </c>
      <c r="IZ22" s="78">
        <v>0</v>
      </c>
      <c r="JA22" s="78">
        <v>1</v>
      </c>
      <c r="JB22" s="78">
        <v>0</v>
      </c>
      <c r="JC22" s="78">
        <v>0</v>
      </c>
      <c r="JD22" s="78">
        <v>0</v>
      </c>
      <c r="JE22" s="78">
        <v>21</v>
      </c>
      <c r="JF22" s="78">
        <v>7</v>
      </c>
      <c r="JG22" s="78">
        <v>4</v>
      </c>
      <c r="JH22" s="78">
        <v>3</v>
      </c>
      <c r="JI22" s="78">
        <v>0</v>
      </c>
      <c r="JJ22" s="78">
        <v>3</v>
      </c>
      <c r="JK22" s="78">
        <v>8</v>
      </c>
      <c r="JL22" s="78">
        <v>14</v>
      </c>
      <c r="JM22" s="78">
        <v>1</v>
      </c>
      <c r="JN22" s="78">
        <v>10</v>
      </c>
      <c r="JO22" s="78">
        <v>2</v>
      </c>
      <c r="JP22" s="78">
        <v>0</v>
      </c>
      <c r="JQ22" s="78">
        <v>5</v>
      </c>
      <c r="JR22" s="78">
        <v>3</v>
      </c>
      <c r="JS22" s="78">
        <v>4</v>
      </c>
      <c r="JT22" s="78">
        <v>6</v>
      </c>
      <c r="JU22" s="78">
        <v>3</v>
      </c>
      <c r="JV22" s="78">
        <v>2</v>
      </c>
      <c r="JW22" s="78">
        <v>3</v>
      </c>
      <c r="JX22" s="78">
        <v>15</v>
      </c>
      <c r="JY22" s="78">
        <v>8</v>
      </c>
      <c r="JZ22" s="78">
        <v>1</v>
      </c>
      <c r="KA22" s="78">
        <v>11</v>
      </c>
      <c r="KB22" s="78">
        <v>3</v>
      </c>
      <c r="KC22" s="78">
        <v>1</v>
      </c>
      <c r="KD22" s="78">
        <v>0</v>
      </c>
      <c r="KE22" s="78">
        <v>0</v>
      </c>
      <c r="KF22" s="78">
        <v>9</v>
      </c>
      <c r="KG22" s="78">
        <v>5</v>
      </c>
      <c r="KH22" s="78">
        <v>0</v>
      </c>
      <c r="KI22" s="78">
        <v>2</v>
      </c>
      <c r="KJ22" s="78">
        <v>1</v>
      </c>
      <c r="KK22" s="78">
        <v>0</v>
      </c>
      <c r="KL22" s="78">
        <v>0</v>
      </c>
      <c r="KM22" s="78">
        <v>0</v>
      </c>
      <c r="KN22" s="78">
        <v>2</v>
      </c>
      <c r="KO22" s="78">
        <v>0</v>
      </c>
      <c r="KP22" s="78">
        <v>0</v>
      </c>
      <c r="KQ22" s="78">
        <v>0</v>
      </c>
      <c r="KR22" s="78">
        <v>0</v>
      </c>
      <c r="KS22" s="78">
        <v>1</v>
      </c>
      <c r="KT22" s="78">
        <v>0</v>
      </c>
      <c r="KU22" s="78">
        <v>0</v>
      </c>
      <c r="KV22" s="78">
        <v>0</v>
      </c>
      <c r="KW22" s="78">
        <v>0</v>
      </c>
      <c r="KX22" s="78">
        <v>0</v>
      </c>
      <c r="KY22" s="78">
        <v>0</v>
      </c>
      <c r="KZ22" s="78">
        <v>12</v>
      </c>
      <c r="LA22" s="78">
        <v>0</v>
      </c>
      <c r="LB22" s="78">
        <v>0</v>
      </c>
      <c r="LC22" s="78">
        <v>0</v>
      </c>
      <c r="LD22" s="78">
        <v>0</v>
      </c>
      <c r="LE22" s="78">
        <v>0</v>
      </c>
      <c r="LF22" s="78">
        <v>0</v>
      </c>
      <c r="LG22" s="78">
        <v>0</v>
      </c>
      <c r="LH22" s="78">
        <v>0</v>
      </c>
      <c r="LI22" s="78">
        <v>0</v>
      </c>
      <c r="LJ22" s="78">
        <v>0</v>
      </c>
      <c r="LK22" s="78">
        <v>0</v>
      </c>
      <c r="LL22" s="78">
        <v>0</v>
      </c>
      <c r="LM22" s="78">
        <v>7</v>
      </c>
      <c r="LN22" s="78">
        <v>0</v>
      </c>
      <c r="LO22" s="78">
        <v>3</v>
      </c>
      <c r="LP22" s="78">
        <v>0</v>
      </c>
      <c r="LQ22" s="78">
        <v>0</v>
      </c>
      <c r="LR22" s="78">
        <v>0</v>
      </c>
      <c r="LS22" s="78">
        <v>13</v>
      </c>
      <c r="LT22" s="78">
        <v>0</v>
      </c>
      <c r="LU22" s="78">
        <v>0</v>
      </c>
      <c r="LV22" s="78">
        <v>4</v>
      </c>
      <c r="LW22" s="78">
        <v>0</v>
      </c>
      <c r="LX22" s="78">
        <v>2</v>
      </c>
      <c r="LY22" s="78">
        <v>18</v>
      </c>
      <c r="LZ22" s="78">
        <v>0</v>
      </c>
      <c r="MA22" s="78">
        <v>13</v>
      </c>
      <c r="MB22" s="78">
        <v>0</v>
      </c>
      <c r="MC22" s="78">
        <v>0</v>
      </c>
      <c r="MD22" s="78">
        <v>0</v>
      </c>
      <c r="ME22" s="78">
        <v>0</v>
      </c>
      <c r="MF22" s="78">
        <v>14</v>
      </c>
      <c r="MG22" s="78">
        <v>0</v>
      </c>
      <c r="MH22" s="78">
        <v>0</v>
      </c>
      <c r="MI22" s="78">
        <v>0</v>
      </c>
      <c r="MJ22" s="78">
        <v>1</v>
      </c>
      <c r="MK22" s="78">
        <v>0</v>
      </c>
      <c r="ML22" s="78">
        <v>0</v>
      </c>
      <c r="MM22" s="78">
        <v>3</v>
      </c>
      <c r="MN22" s="78">
        <v>0</v>
      </c>
      <c r="MO22" s="78">
        <v>1</v>
      </c>
      <c r="MP22" s="78">
        <v>1</v>
      </c>
      <c r="MQ22" s="78">
        <v>0</v>
      </c>
      <c r="MR22" s="78">
        <v>0</v>
      </c>
      <c r="MS22" s="78">
        <v>0</v>
      </c>
      <c r="MT22" s="78">
        <v>1</v>
      </c>
      <c r="MU22" s="78">
        <v>0</v>
      </c>
      <c r="MV22" s="78">
        <v>0</v>
      </c>
      <c r="MW22" s="78">
        <v>0</v>
      </c>
      <c r="MX22" s="78">
        <v>1</v>
      </c>
      <c r="MY22" s="78">
        <v>0</v>
      </c>
      <c r="MZ22" s="78">
        <v>0</v>
      </c>
      <c r="NA22" s="78">
        <v>0</v>
      </c>
      <c r="NB22" s="78">
        <v>1</v>
      </c>
      <c r="NC22" s="78">
        <v>0</v>
      </c>
      <c r="ND22" s="78">
        <v>0</v>
      </c>
      <c r="NE22" s="78">
        <v>0</v>
      </c>
      <c r="NF22" s="78">
        <v>21</v>
      </c>
      <c r="NG22" s="78">
        <v>7</v>
      </c>
      <c r="NH22" s="78">
        <v>4</v>
      </c>
      <c r="NI22" s="78">
        <v>3</v>
      </c>
      <c r="NJ22" s="78">
        <v>0</v>
      </c>
      <c r="NK22" s="78">
        <v>3</v>
      </c>
      <c r="NL22" s="78">
        <v>8</v>
      </c>
      <c r="NM22" s="78">
        <v>14</v>
      </c>
      <c r="NN22" s="78">
        <v>1</v>
      </c>
      <c r="NO22" s="78">
        <v>10</v>
      </c>
      <c r="NP22" s="78">
        <v>2</v>
      </c>
      <c r="NQ22" s="78">
        <v>0</v>
      </c>
      <c r="NR22" s="78">
        <v>5</v>
      </c>
      <c r="NS22" s="78">
        <v>3</v>
      </c>
      <c r="NT22" s="78">
        <v>4</v>
      </c>
      <c r="NU22" s="78">
        <v>6</v>
      </c>
      <c r="NV22" s="78">
        <v>3</v>
      </c>
      <c r="NW22" s="78">
        <v>2</v>
      </c>
      <c r="NX22" s="78">
        <v>3</v>
      </c>
      <c r="NY22" s="78">
        <v>15</v>
      </c>
      <c r="NZ22" s="78">
        <v>8</v>
      </c>
      <c r="OA22" s="78">
        <v>1</v>
      </c>
      <c r="OB22" s="78">
        <v>11</v>
      </c>
      <c r="OC22" s="78">
        <v>3</v>
      </c>
      <c r="OD22" s="78">
        <v>0</v>
      </c>
      <c r="OE22" s="78">
        <v>0</v>
      </c>
      <c r="OF22" s="78">
        <v>0</v>
      </c>
      <c r="OG22" s="78">
        <v>9</v>
      </c>
      <c r="OH22" s="78">
        <v>5</v>
      </c>
      <c r="OI22" s="78">
        <v>0</v>
      </c>
      <c r="OJ22" s="78">
        <v>2</v>
      </c>
      <c r="OK22" s="78">
        <v>1</v>
      </c>
      <c r="OL22" s="78">
        <v>0</v>
      </c>
      <c r="OM22" s="78">
        <v>0</v>
      </c>
      <c r="ON22" s="78">
        <v>0</v>
      </c>
      <c r="OO22" s="78">
        <v>2</v>
      </c>
      <c r="OP22" s="78">
        <v>0</v>
      </c>
      <c r="OQ22" s="78">
        <v>0</v>
      </c>
      <c r="OR22" s="78">
        <v>0</v>
      </c>
      <c r="OS22" s="78">
        <v>0</v>
      </c>
      <c r="OT22" s="78">
        <v>1</v>
      </c>
      <c r="OU22" s="78">
        <v>0</v>
      </c>
      <c r="OV22" s="78">
        <v>0</v>
      </c>
      <c r="OW22" s="78">
        <v>0</v>
      </c>
      <c r="OX22" s="78">
        <v>0</v>
      </c>
      <c r="OY22" s="78">
        <v>0</v>
      </c>
      <c r="OZ22" s="78">
        <v>0</v>
      </c>
      <c r="PA22" s="78">
        <v>12</v>
      </c>
      <c r="PB22" s="78">
        <v>0</v>
      </c>
      <c r="PC22" s="78">
        <v>0</v>
      </c>
      <c r="PD22" s="78">
        <v>0</v>
      </c>
      <c r="PE22" s="78">
        <v>0</v>
      </c>
      <c r="PF22" s="78">
        <v>0</v>
      </c>
      <c r="PG22" s="78">
        <v>0</v>
      </c>
      <c r="PH22" s="78">
        <v>0</v>
      </c>
      <c r="PI22" s="78">
        <v>0</v>
      </c>
      <c r="PJ22" s="78">
        <v>0</v>
      </c>
      <c r="PK22" s="78">
        <v>0</v>
      </c>
      <c r="PL22" s="78">
        <v>0</v>
      </c>
      <c r="PM22" s="78">
        <v>0</v>
      </c>
      <c r="PN22" s="78">
        <v>7</v>
      </c>
      <c r="PO22" s="78">
        <v>0</v>
      </c>
      <c r="PP22" s="78">
        <v>3</v>
      </c>
      <c r="PQ22" s="78">
        <v>0</v>
      </c>
      <c r="PR22" s="78">
        <v>0</v>
      </c>
      <c r="PS22" s="78">
        <v>0</v>
      </c>
      <c r="PT22" s="78">
        <v>13</v>
      </c>
      <c r="PU22" s="78">
        <v>0</v>
      </c>
      <c r="PV22" s="78">
        <v>0</v>
      </c>
      <c r="PW22" s="78">
        <v>4</v>
      </c>
      <c r="PX22" s="78">
        <v>0</v>
      </c>
      <c r="PY22" s="78">
        <v>2</v>
      </c>
      <c r="PZ22" s="78">
        <v>18</v>
      </c>
      <c r="QA22" s="78">
        <v>0</v>
      </c>
      <c r="QB22" s="78">
        <v>13</v>
      </c>
      <c r="QC22" s="78">
        <v>0</v>
      </c>
      <c r="QD22" s="78">
        <v>0</v>
      </c>
      <c r="QE22" s="78">
        <v>0</v>
      </c>
      <c r="QF22" s="78">
        <v>0</v>
      </c>
      <c r="QG22" s="78">
        <v>14</v>
      </c>
      <c r="QH22" s="78">
        <v>0</v>
      </c>
      <c r="QI22" s="78">
        <v>0</v>
      </c>
      <c r="QJ22" s="78">
        <v>0</v>
      </c>
      <c r="QK22" s="78">
        <v>1</v>
      </c>
      <c r="QL22" s="78">
        <v>0</v>
      </c>
      <c r="QM22" s="78">
        <v>0</v>
      </c>
      <c r="QN22" s="78">
        <v>3</v>
      </c>
      <c r="QO22" s="78">
        <v>0</v>
      </c>
      <c r="QP22" s="78">
        <v>1</v>
      </c>
      <c r="QQ22" s="78">
        <v>1</v>
      </c>
      <c r="QR22" s="78">
        <v>0</v>
      </c>
      <c r="QS22" s="78">
        <v>1</v>
      </c>
      <c r="QT22" s="78">
        <v>1</v>
      </c>
      <c r="QU22" s="78">
        <v>0</v>
      </c>
      <c r="QV22" s="78">
        <v>1</v>
      </c>
      <c r="QW22" s="78">
        <v>0</v>
      </c>
      <c r="QX22" s="78">
        <v>137</v>
      </c>
      <c r="QY22" s="78">
        <v>9</v>
      </c>
      <c r="QZ22" s="78">
        <v>8</v>
      </c>
      <c r="RA22" s="78">
        <v>3</v>
      </c>
      <c r="RB22" s="78">
        <v>12</v>
      </c>
      <c r="RC22" s="78">
        <v>0</v>
      </c>
      <c r="RD22" s="78">
        <v>7</v>
      </c>
      <c r="RE22" s="78">
        <v>3</v>
      </c>
      <c r="RF22" s="78">
        <v>13</v>
      </c>
      <c r="RG22" s="78">
        <v>6</v>
      </c>
      <c r="RH22" s="78">
        <v>18</v>
      </c>
      <c r="RI22" s="78">
        <v>13</v>
      </c>
      <c r="RJ22" s="78">
        <v>0</v>
      </c>
      <c r="RK22" s="78">
        <v>18</v>
      </c>
      <c r="RL22" s="78">
        <v>2</v>
      </c>
      <c r="RM22" s="78">
        <v>0</v>
      </c>
      <c r="RN22" s="78">
        <v>1</v>
      </c>
      <c r="RO22" s="78">
        <v>1</v>
      </c>
      <c r="RP22" s="78">
        <v>0</v>
      </c>
      <c r="RQ22" s="78">
        <v>1</v>
      </c>
      <c r="RR22" s="78">
        <v>0</v>
      </c>
      <c r="RS22" s="78">
        <v>137</v>
      </c>
      <c r="RT22" s="78">
        <v>10</v>
      </c>
      <c r="RU22" s="78">
        <v>8</v>
      </c>
      <c r="RV22" s="78">
        <v>3</v>
      </c>
      <c r="RW22" s="78">
        <v>12</v>
      </c>
      <c r="RX22" s="78">
        <v>0</v>
      </c>
      <c r="RY22" s="78">
        <v>7</v>
      </c>
      <c r="RZ22" s="78">
        <v>3</v>
      </c>
      <c r="SA22" s="78">
        <v>13</v>
      </c>
      <c r="SB22" s="78">
        <v>6</v>
      </c>
      <c r="SC22" s="78">
        <v>18</v>
      </c>
      <c r="SD22" s="78">
        <v>13</v>
      </c>
      <c r="SE22" s="78">
        <v>0</v>
      </c>
      <c r="SF22" s="78">
        <v>18</v>
      </c>
      <c r="SG22" s="78">
        <v>2</v>
      </c>
      <c r="SH22" s="78">
        <v>0</v>
      </c>
    </row>
    <row r="23" spans="1:502">
      <c r="A23" s="17" t="s">
        <v>2121</v>
      </c>
      <c r="B23" s="77">
        <v>15</v>
      </c>
      <c r="C23" s="77">
        <v>15</v>
      </c>
      <c r="D23" s="77">
        <v>1</v>
      </c>
      <c r="E23" s="77">
        <v>2018</v>
      </c>
      <c r="F23" s="77" t="s">
        <v>184</v>
      </c>
      <c r="G23" s="1017" t="s">
        <v>1607</v>
      </c>
      <c r="H23" s="77" t="s">
        <v>1608</v>
      </c>
      <c r="I23" s="1018"/>
      <c r="J23" s="80">
        <v>4.3499999999999996</v>
      </c>
      <c r="K23" s="80">
        <v>0</v>
      </c>
      <c r="L23" s="80">
        <v>0</v>
      </c>
      <c r="M23" s="80">
        <v>0</v>
      </c>
      <c r="N23" s="80">
        <v>3.673</v>
      </c>
      <c r="O23" s="80">
        <v>0</v>
      </c>
      <c r="P23" s="80">
        <v>0</v>
      </c>
      <c r="Q23" s="80">
        <v>0</v>
      </c>
      <c r="R23" s="80">
        <v>171.553</v>
      </c>
      <c r="S23" s="80">
        <v>109.45</v>
      </c>
      <c r="T23" s="80">
        <v>145.76400000000001</v>
      </c>
      <c r="U23" s="80">
        <v>11.347</v>
      </c>
      <c r="V23" s="80">
        <v>0</v>
      </c>
      <c r="W23" s="80">
        <v>71.131</v>
      </c>
      <c r="X23" s="80">
        <v>82.123999999999995</v>
      </c>
      <c r="Y23" s="80">
        <v>143.79599999999999</v>
      </c>
      <c r="Z23" s="80">
        <v>3.9049999999999998</v>
      </c>
      <c r="AA23" s="80">
        <v>41.04</v>
      </c>
      <c r="AB23" s="80">
        <v>19.963999999999999</v>
      </c>
      <c r="AC23" s="80">
        <v>0</v>
      </c>
      <c r="AD23" s="80">
        <v>414.786</v>
      </c>
      <c r="AE23" s="80">
        <v>135</v>
      </c>
      <c r="AF23" s="80">
        <v>46.31</v>
      </c>
      <c r="AG23" s="80">
        <v>47.082999999999998</v>
      </c>
      <c r="AH23" s="80">
        <v>33.99</v>
      </c>
      <c r="AI23" s="80">
        <v>7.9969999999999999</v>
      </c>
      <c r="AJ23" s="80">
        <v>23.335999999999999</v>
      </c>
      <c r="AK23" s="80">
        <v>217.22499999999999</v>
      </c>
      <c r="AL23" s="80">
        <v>118.29900000000001</v>
      </c>
      <c r="AM23" s="80">
        <v>7.3129999999999997</v>
      </c>
      <c r="AN23" s="80">
        <v>166.43100000000001</v>
      </c>
      <c r="AO23" s="80">
        <v>9.6890000000000001</v>
      </c>
      <c r="AP23" s="80">
        <v>279</v>
      </c>
      <c r="AQ23" s="80">
        <v>0</v>
      </c>
      <c r="AR23" s="80">
        <v>0</v>
      </c>
      <c r="AS23" s="80">
        <v>101.836</v>
      </c>
      <c r="AT23" s="80">
        <v>26.984000000000002</v>
      </c>
      <c r="AU23" s="80">
        <v>0</v>
      </c>
      <c r="AV23" s="80">
        <v>10.202</v>
      </c>
      <c r="AW23" s="80">
        <v>3.044</v>
      </c>
      <c r="AX23" s="80">
        <v>0</v>
      </c>
      <c r="AY23" s="80">
        <v>0</v>
      </c>
      <c r="AZ23" s="80">
        <v>0</v>
      </c>
      <c r="BA23" s="80">
        <v>5.54</v>
      </c>
      <c r="BB23" s="80">
        <v>0</v>
      </c>
      <c r="BC23" s="80">
        <v>0</v>
      </c>
      <c r="BD23" s="80">
        <v>0</v>
      </c>
      <c r="BE23" s="80">
        <v>0</v>
      </c>
      <c r="BF23" s="80">
        <v>1.9450000000000001</v>
      </c>
      <c r="BG23" s="80">
        <v>0</v>
      </c>
      <c r="BH23" s="80">
        <v>0</v>
      </c>
      <c r="BI23" s="80">
        <v>0</v>
      </c>
      <c r="BJ23" s="80">
        <v>0</v>
      </c>
      <c r="BK23" s="80">
        <v>0</v>
      </c>
      <c r="BL23" s="80">
        <v>0</v>
      </c>
      <c r="BM23" s="80">
        <v>68.356999999999999</v>
      </c>
      <c r="BN23" s="80">
        <v>0</v>
      </c>
      <c r="BO23" s="80">
        <v>0</v>
      </c>
      <c r="BP23" s="80">
        <v>0</v>
      </c>
      <c r="BQ23" s="80">
        <v>0</v>
      </c>
      <c r="BR23" s="80">
        <v>0</v>
      </c>
      <c r="BS23" s="80">
        <v>0</v>
      </c>
      <c r="BT23" s="80">
        <v>0</v>
      </c>
      <c r="BU23" s="80">
        <v>0</v>
      </c>
      <c r="BV23" s="80">
        <v>0</v>
      </c>
      <c r="BW23" s="80">
        <v>0</v>
      </c>
      <c r="BX23" s="80">
        <v>0</v>
      </c>
      <c r="BY23" s="80">
        <v>0</v>
      </c>
      <c r="BZ23" s="80">
        <v>52.932000000000002</v>
      </c>
      <c r="CA23" s="80">
        <v>0</v>
      </c>
      <c r="CB23" s="80">
        <v>16.262</v>
      </c>
      <c r="CC23" s="80">
        <v>0</v>
      </c>
      <c r="CD23" s="80">
        <v>0</v>
      </c>
      <c r="CE23" s="80">
        <v>0</v>
      </c>
      <c r="CF23" s="80">
        <v>64.328999999999994</v>
      </c>
      <c r="CG23" s="80">
        <v>0</v>
      </c>
      <c r="CH23" s="80">
        <v>0</v>
      </c>
      <c r="CI23" s="80">
        <v>17.077000000000002</v>
      </c>
      <c r="CJ23" s="80">
        <v>0</v>
      </c>
      <c r="CK23" s="80">
        <v>10.398</v>
      </c>
      <c r="CL23" s="80">
        <v>208.63300000000001</v>
      </c>
      <c r="CM23" s="80">
        <v>0</v>
      </c>
      <c r="CN23" s="80">
        <v>62.335999999999999</v>
      </c>
      <c r="CO23" s="80">
        <v>0</v>
      </c>
      <c r="CP23" s="80">
        <v>0</v>
      </c>
      <c r="CQ23" s="80">
        <v>0</v>
      </c>
      <c r="CR23" s="80">
        <v>0</v>
      </c>
      <c r="CS23" s="80">
        <v>309.44880000000001</v>
      </c>
      <c r="CT23" s="80">
        <v>0</v>
      </c>
      <c r="CU23" s="80">
        <v>0</v>
      </c>
      <c r="CV23" s="80">
        <v>0</v>
      </c>
      <c r="CW23" s="80">
        <v>2.7789999999999999</v>
      </c>
      <c r="CX23" s="80">
        <v>0</v>
      </c>
      <c r="CY23" s="80">
        <v>0</v>
      </c>
      <c r="CZ23" s="80">
        <v>10.414999999999999</v>
      </c>
      <c r="DA23" s="80">
        <v>0</v>
      </c>
      <c r="DB23" s="80">
        <v>3.4220000000000002</v>
      </c>
      <c r="DC23" s="80">
        <v>6.0970000000000004</v>
      </c>
      <c r="DD23" s="80">
        <v>0</v>
      </c>
      <c r="DE23" s="80">
        <v>0</v>
      </c>
      <c r="DF23" s="80">
        <v>0</v>
      </c>
      <c r="DG23" s="80">
        <v>279</v>
      </c>
      <c r="DH23" s="80">
        <v>0</v>
      </c>
      <c r="DI23" s="80">
        <v>0</v>
      </c>
      <c r="DJ23" s="80">
        <v>0</v>
      </c>
      <c r="DK23" s="80">
        <v>4.3499999999999996</v>
      </c>
      <c r="DL23" s="80">
        <v>0</v>
      </c>
      <c r="DM23" s="80">
        <v>0</v>
      </c>
      <c r="DN23" s="80">
        <v>0</v>
      </c>
      <c r="DO23" s="80">
        <v>3.673</v>
      </c>
      <c r="DP23" s="80">
        <v>0</v>
      </c>
      <c r="DQ23" s="80">
        <v>0</v>
      </c>
      <c r="DR23" s="80">
        <v>0</v>
      </c>
      <c r="DS23" s="80">
        <v>171.553</v>
      </c>
      <c r="DT23" s="80">
        <v>109.45</v>
      </c>
      <c r="DU23" s="80">
        <v>145.76400000000001</v>
      </c>
      <c r="DV23" s="80">
        <v>11.347</v>
      </c>
      <c r="DW23" s="80">
        <v>0</v>
      </c>
      <c r="DX23" s="80">
        <v>71.131</v>
      </c>
      <c r="DY23" s="80">
        <v>82.123999999999995</v>
      </c>
      <c r="DZ23" s="80">
        <v>143.79599999999999</v>
      </c>
      <c r="EA23" s="80">
        <v>3.9049999999999998</v>
      </c>
      <c r="EB23" s="80">
        <v>41.04</v>
      </c>
      <c r="EC23" s="80">
        <v>19.963999999999999</v>
      </c>
      <c r="ED23" s="80">
        <v>0</v>
      </c>
      <c r="EE23" s="80">
        <v>414.786</v>
      </c>
      <c r="EF23" s="80">
        <v>135</v>
      </c>
      <c r="EG23" s="80">
        <v>46.31</v>
      </c>
      <c r="EH23" s="80">
        <v>47.082999999999998</v>
      </c>
      <c r="EI23" s="80">
        <v>33.99</v>
      </c>
      <c r="EJ23" s="80">
        <v>7.9969999999999999</v>
      </c>
      <c r="EK23" s="80">
        <v>23.335999999999999</v>
      </c>
      <c r="EL23" s="80">
        <v>217.22499999999999</v>
      </c>
      <c r="EM23" s="80">
        <v>118.29900000000001</v>
      </c>
      <c r="EN23" s="80">
        <v>7.3129999999999997</v>
      </c>
      <c r="EO23" s="80">
        <v>166.43100000000001</v>
      </c>
      <c r="EP23" s="80">
        <v>9.6890000000000001</v>
      </c>
      <c r="EQ23" s="80">
        <v>0</v>
      </c>
      <c r="ER23" s="80">
        <v>0</v>
      </c>
      <c r="ES23" s="80">
        <v>0</v>
      </c>
      <c r="ET23" s="80">
        <v>101.836</v>
      </c>
      <c r="EU23" s="80">
        <v>26.984000000000002</v>
      </c>
      <c r="EV23" s="80">
        <v>0</v>
      </c>
      <c r="EW23" s="80">
        <v>10.202</v>
      </c>
      <c r="EX23" s="80">
        <v>3.044</v>
      </c>
      <c r="EY23" s="80">
        <v>0</v>
      </c>
      <c r="EZ23" s="80">
        <v>0</v>
      </c>
      <c r="FA23" s="80">
        <v>0</v>
      </c>
      <c r="FB23" s="80">
        <v>5.54</v>
      </c>
      <c r="FC23" s="80">
        <v>0</v>
      </c>
      <c r="FD23" s="80">
        <v>0</v>
      </c>
      <c r="FE23" s="80">
        <v>0</v>
      </c>
      <c r="FF23" s="80">
        <v>0</v>
      </c>
      <c r="FG23" s="80">
        <v>1.9450000000000001</v>
      </c>
      <c r="FH23" s="80">
        <v>0</v>
      </c>
      <c r="FI23" s="80">
        <v>0</v>
      </c>
      <c r="FJ23" s="80">
        <v>0</v>
      </c>
      <c r="FK23" s="80">
        <v>0</v>
      </c>
      <c r="FL23" s="80">
        <v>0</v>
      </c>
      <c r="FM23" s="80">
        <v>0</v>
      </c>
      <c r="FN23" s="80">
        <v>68.356999999999999</v>
      </c>
      <c r="FO23" s="80">
        <v>0</v>
      </c>
      <c r="FP23" s="80">
        <v>0</v>
      </c>
      <c r="FQ23" s="80">
        <v>0</v>
      </c>
      <c r="FR23" s="80">
        <v>0</v>
      </c>
      <c r="FS23" s="80">
        <v>0</v>
      </c>
      <c r="FT23" s="80">
        <v>0</v>
      </c>
      <c r="FU23" s="80">
        <v>0</v>
      </c>
      <c r="FV23" s="80">
        <v>0</v>
      </c>
      <c r="FW23" s="80">
        <v>0</v>
      </c>
      <c r="FX23" s="80">
        <v>0</v>
      </c>
      <c r="FY23" s="80">
        <v>0</v>
      </c>
      <c r="FZ23" s="80">
        <v>0</v>
      </c>
      <c r="GA23" s="80">
        <v>52.932000000000002</v>
      </c>
      <c r="GB23" s="80">
        <v>0</v>
      </c>
      <c r="GC23" s="80">
        <v>16.262</v>
      </c>
      <c r="GD23" s="80">
        <v>0</v>
      </c>
      <c r="GE23" s="80">
        <v>0</v>
      </c>
      <c r="GF23" s="80">
        <v>0</v>
      </c>
      <c r="GG23" s="80">
        <v>64.328999999999994</v>
      </c>
      <c r="GH23" s="80">
        <v>0</v>
      </c>
      <c r="GI23" s="80">
        <v>0</v>
      </c>
      <c r="GJ23" s="80">
        <v>17.077000000000002</v>
      </c>
      <c r="GK23" s="80">
        <v>0</v>
      </c>
      <c r="GL23" s="80">
        <v>10.398</v>
      </c>
      <c r="GM23" s="80">
        <v>208.63300000000001</v>
      </c>
      <c r="GN23" s="80">
        <v>0</v>
      </c>
      <c r="GO23" s="80">
        <v>62.335999999999999</v>
      </c>
      <c r="GP23" s="80">
        <v>0</v>
      </c>
      <c r="GQ23" s="80">
        <v>0</v>
      </c>
      <c r="GR23" s="80">
        <v>0</v>
      </c>
      <c r="GS23" s="80">
        <v>0</v>
      </c>
      <c r="GT23" s="80">
        <v>309.44880000000001</v>
      </c>
      <c r="GU23" s="80">
        <v>0</v>
      </c>
      <c r="GV23" s="80">
        <v>0</v>
      </c>
      <c r="GW23" s="80">
        <v>0</v>
      </c>
      <c r="GX23" s="80">
        <v>2.7789999999999999</v>
      </c>
      <c r="GY23" s="80">
        <v>0</v>
      </c>
      <c r="GZ23" s="80">
        <v>0</v>
      </c>
      <c r="HA23" s="80">
        <v>10.414999999999999</v>
      </c>
      <c r="HB23" s="80">
        <v>0</v>
      </c>
      <c r="HC23" s="80">
        <v>3.4220000000000002</v>
      </c>
      <c r="HD23" s="80">
        <v>6.0970000000000004</v>
      </c>
      <c r="HE23" s="80">
        <v>0</v>
      </c>
      <c r="HF23" s="80">
        <v>279</v>
      </c>
      <c r="HG23" s="80">
        <v>4.3499999999999996</v>
      </c>
      <c r="HH23" s="80">
        <v>0</v>
      </c>
      <c r="HI23" s="80">
        <v>3.673</v>
      </c>
      <c r="HJ23" s="80">
        <v>0</v>
      </c>
      <c r="HK23" s="80">
        <v>2027.5329999999999</v>
      </c>
      <c r="HL23" s="80">
        <v>101.836</v>
      </c>
      <c r="HM23" s="80">
        <v>40.229999999999997</v>
      </c>
      <c r="HN23" s="80">
        <v>7.4850000000000003</v>
      </c>
      <c r="HO23" s="80">
        <v>68.356999999999999</v>
      </c>
      <c r="HP23" s="80">
        <v>0</v>
      </c>
      <c r="HQ23" s="80">
        <v>52.932000000000002</v>
      </c>
      <c r="HR23" s="80">
        <v>16.262</v>
      </c>
      <c r="HS23" s="80">
        <v>64.328999999999994</v>
      </c>
      <c r="HT23" s="80">
        <v>27.475000000000001</v>
      </c>
      <c r="HU23" s="80">
        <v>208.63300000000001</v>
      </c>
      <c r="HV23" s="80">
        <v>62.335999999999999</v>
      </c>
      <c r="HW23" s="80">
        <v>0</v>
      </c>
      <c r="HX23" s="80">
        <v>322.64280000000002</v>
      </c>
      <c r="HY23" s="80">
        <v>9.5190000000000001</v>
      </c>
      <c r="HZ23" s="80">
        <v>0</v>
      </c>
      <c r="IA23" s="80">
        <v>279</v>
      </c>
      <c r="IB23" s="80">
        <v>4.3499999999999996</v>
      </c>
      <c r="IC23" s="80">
        <v>0</v>
      </c>
      <c r="ID23" s="80">
        <v>3.673</v>
      </c>
      <c r="IE23" s="80">
        <v>0</v>
      </c>
      <c r="IF23" s="80">
        <v>2027.5329999999999</v>
      </c>
      <c r="IG23" s="80">
        <v>380.83600000000001</v>
      </c>
      <c r="IH23" s="80">
        <v>40.229999999999997</v>
      </c>
      <c r="II23" s="80">
        <v>7.4850000000000003</v>
      </c>
      <c r="IJ23" s="80">
        <v>68.356999999999999</v>
      </c>
      <c r="IK23" s="80">
        <v>0</v>
      </c>
      <c r="IL23" s="80">
        <v>52.932000000000002</v>
      </c>
      <c r="IM23" s="80">
        <v>16.262</v>
      </c>
      <c r="IN23" s="80">
        <v>64.328999999999994</v>
      </c>
      <c r="IO23" s="80">
        <v>27.475000000000001</v>
      </c>
      <c r="IP23" s="80">
        <v>208.63300000000001</v>
      </c>
      <c r="IQ23" s="80">
        <v>62.335999999999999</v>
      </c>
      <c r="IR23" s="80">
        <v>0</v>
      </c>
      <c r="IS23" s="80">
        <v>322.64280000000002</v>
      </c>
      <c r="IT23" s="80">
        <v>9.5190000000000001</v>
      </c>
      <c r="IU23" s="80">
        <v>0</v>
      </c>
      <c r="IV23" s="81">
        <v>0</v>
      </c>
      <c r="IW23" s="78">
        <v>1</v>
      </c>
      <c r="IX23" s="78">
        <v>0</v>
      </c>
      <c r="IY23" s="78">
        <v>0</v>
      </c>
      <c r="IZ23" s="78">
        <v>0</v>
      </c>
      <c r="JA23" s="78">
        <v>1</v>
      </c>
      <c r="JB23" s="78">
        <v>0</v>
      </c>
      <c r="JC23" s="78">
        <v>0</v>
      </c>
      <c r="JD23" s="78">
        <v>0</v>
      </c>
      <c r="JE23" s="78">
        <v>19</v>
      </c>
      <c r="JF23" s="78">
        <v>7</v>
      </c>
      <c r="JG23" s="78">
        <v>4</v>
      </c>
      <c r="JH23" s="78">
        <v>3</v>
      </c>
      <c r="JI23" s="78">
        <v>0</v>
      </c>
      <c r="JJ23" s="78">
        <v>3</v>
      </c>
      <c r="JK23" s="78">
        <v>9</v>
      </c>
      <c r="JL23" s="78">
        <v>14</v>
      </c>
      <c r="JM23" s="78">
        <v>1</v>
      </c>
      <c r="JN23" s="78">
        <v>10</v>
      </c>
      <c r="JO23" s="78">
        <v>2</v>
      </c>
      <c r="JP23" s="78">
        <v>0</v>
      </c>
      <c r="JQ23" s="78">
        <v>5</v>
      </c>
      <c r="JR23" s="78">
        <v>4</v>
      </c>
      <c r="JS23" s="78">
        <v>4</v>
      </c>
      <c r="JT23" s="78">
        <v>6</v>
      </c>
      <c r="JU23" s="78">
        <v>4</v>
      </c>
      <c r="JV23" s="78">
        <v>2</v>
      </c>
      <c r="JW23" s="78">
        <v>2</v>
      </c>
      <c r="JX23" s="78">
        <v>13</v>
      </c>
      <c r="JY23" s="78">
        <v>7</v>
      </c>
      <c r="JZ23" s="78">
        <v>1</v>
      </c>
      <c r="KA23" s="78">
        <v>10</v>
      </c>
      <c r="KB23" s="78">
        <v>3</v>
      </c>
      <c r="KC23" s="78">
        <v>1</v>
      </c>
      <c r="KD23" s="78">
        <v>0</v>
      </c>
      <c r="KE23" s="78">
        <v>0</v>
      </c>
      <c r="KF23" s="78">
        <v>9</v>
      </c>
      <c r="KG23" s="78">
        <v>3</v>
      </c>
      <c r="KH23" s="78">
        <v>0</v>
      </c>
      <c r="KI23" s="78">
        <v>2</v>
      </c>
      <c r="KJ23" s="78">
        <v>1</v>
      </c>
      <c r="KK23" s="78">
        <v>0</v>
      </c>
      <c r="KL23" s="78">
        <v>0</v>
      </c>
      <c r="KM23" s="78">
        <v>0</v>
      </c>
      <c r="KN23" s="78">
        <v>2</v>
      </c>
      <c r="KO23" s="78">
        <v>0</v>
      </c>
      <c r="KP23" s="78">
        <v>0</v>
      </c>
      <c r="KQ23" s="78">
        <v>0</v>
      </c>
      <c r="KR23" s="78">
        <v>0</v>
      </c>
      <c r="KS23" s="78">
        <v>1</v>
      </c>
      <c r="KT23" s="78">
        <v>0</v>
      </c>
      <c r="KU23" s="78">
        <v>0</v>
      </c>
      <c r="KV23" s="78">
        <v>0</v>
      </c>
      <c r="KW23" s="78">
        <v>0</v>
      </c>
      <c r="KX23" s="78">
        <v>0</v>
      </c>
      <c r="KY23" s="78">
        <v>0</v>
      </c>
      <c r="KZ23" s="78">
        <v>12</v>
      </c>
      <c r="LA23" s="78">
        <v>0</v>
      </c>
      <c r="LB23" s="78">
        <v>0</v>
      </c>
      <c r="LC23" s="78">
        <v>0</v>
      </c>
      <c r="LD23" s="78">
        <v>0</v>
      </c>
      <c r="LE23" s="78">
        <v>0</v>
      </c>
      <c r="LF23" s="78">
        <v>0</v>
      </c>
      <c r="LG23" s="78">
        <v>0</v>
      </c>
      <c r="LH23" s="78">
        <v>0</v>
      </c>
      <c r="LI23" s="78">
        <v>0</v>
      </c>
      <c r="LJ23" s="78">
        <v>0</v>
      </c>
      <c r="LK23" s="78">
        <v>0</v>
      </c>
      <c r="LL23" s="78">
        <v>0</v>
      </c>
      <c r="LM23" s="78">
        <v>7</v>
      </c>
      <c r="LN23" s="78">
        <v>0</v>
      </c>
      <c r="LO23" s="78">
        <v>3</v>
      </c>
      <c r="LP23" s="78">
        <v>0</v>
      </c>
      <c r="LQ23" s="78">
        <v>0</v>
      </c>
      <c r="LR23" s="78">
        <v>0</v>
      </c>
      <c r="LS23" s="78">
        <v>12</v>
      </c>
      <c r="LT23" s="78">
        <v>0</v>
      </c>
      <c r="LU23" s="78">
        <v>0</v>
      </c>
      <c r="LV23" s="78">
        <v>4</v>
      </c>
      <c r="LW23" s="78">
        <v>0</v>
      </c>
      <c r="LX23" s="78">
        <v>2</v>
      </c>
      <c r="LY23" s="78">
        <v>18</v>
      </c>
      <c r="LZ23" s="78">
        <v>0</v>
      </c>
      <c r="MA23" s="78">
        <v>12</v>
      </c>
      <c r="MB23" s="78">
        <v>0</v>
      </c>
      <c r="MC23" s="78">
        <v>0</v>
      </c>
      <c r="MD23" s="78">
        <v>0</v>
      </c>
      <c r="ME23" s="78">
        <v>0</v>
      </c>
      <c r="MF23" s="78">
        <v>13</v>
      </c>
      <c r="MG23" s="78">
        <v>0</v>
      </c>
      <c r="MH23" s="78">
        <v>0</v>
      </c>
      <c r="MI23" s="78">
        <v>0</v>
      </c>
      <c r="MJ23" s="78">
        <v>1</v>
      </c>
      <c r="MK23" s="78">
        <v>0</v>
      </c>
      <c r="ML23" s="78">
        <v>0</v>
      </c>
      <c r="MM23" s="78">
        <v>2</v>
      </c>
      <c r="MN23" s="78">
        <v>0</v>
      </c>
      <c r="MO23" s="78">
        <v>1</v>
      </c>
      <c r="MP23" s="78">
        <v>2</v>
      </c>
      <c r="MQ23" s="78">
        <v>0</v>
      </c>
      <c r="MR23" s="78">
        <v>0</v>
      </c>
      <c r="MS23" s="78">
        <v>0</v>
      </c>
      <c r="MT23" s="78">
        <v>1</v>
      </c>
      <c r="MU23" s="78">
        <v>0</v>
      </c>
      <c r="MV23" s="78">
        <v>0</v>
      </c>
      <c r="MW23" s="78">
        <v>0</v>
      </c>
      <c r="MX23" s="78">
        <v>1</v>
      </c>
      <c r="MY23" s="78">
        <v>0</v>
      </c>
      <c r="MZ23" s="78">
        <v>0</v>
      </c>
      <c r="NA23" s="78">
        <v>0</v>
      </c>
      <c r="NB23" s="78">
        <v>1</v>
      </c>
      <c r="NC23" s="78">
        <v>0</v>
      </c>
      <c r="ND23" s="78">
        <v>0</v>
      </c>
      <c r="NE23" s="78">
        <v>0</v>
      </c>
      <c r="NF23" s="78">
        <v>19</v>
      </c>
      <c r="NG23" s="78">
        <v>7</v>
      </c>
      <c r="NH23" s="78">
        <v>4</v>
      </c>
      <c r="NI23" s="78">
        <v>3</v>
      </c>
      <c r="NJ23" s="78">
        <v>0</v>
      </c>
      <c r="NK23" s="78">
        <v>3</v>
      </c>
      <c r="NL23" s="78">
        <v>9</v>
      </c>
      <c r="NM23" s="78">
        <v>14</v>
      </c>
      <c r="NN23" s="78">
        <v>1</v>
      </c>
      <c r="NO23" s="78">
        <v>10</v>
      </c>
      <c r="NP23" s="78">
        <v>2</v>
      </c>
      <c r="NQ23" s="78">
        <v>0</v>
      </c>
      <c r="NR23" s="78">
        <v>5</v>
      </c>
      <c r="NS23" s="78">
        <v>4</v>
      </c>
      <c r="NT23" s="78">
        <v>4</v>
      </c>
      <c r="NU23" s="78">
        <v>6</v>
      </c>
      <c r="NV23" s="78">
        <v>4</v>
      </c>
      <c r="NW23" s="78">
        <v>2</v>
      </c>
      <c r="NX23" s="78">
        <v>2</v>
      </c>
      <c r="NY23" s="78">
        <v>13</v>
      </c>
      <c r="NZ23" s="78">
        <v>7</v>
      </c>
      <c r="OA23" s="78">
        <v>1</v>
      </c>
      <c r="OB23" s="78">
        <v>10</v>
      </c>
      <c r="OC23" s="78">
        <v>3</v>
      </c>
      <c r="OD23" s="78">
        <v>0</v>
      </c>
      <c r="OE23" s="78">
        <v>0</v>
      </c>
      <c r="OF23" s="78">
        <v>0</v>
      </c>
      <c r="OG23" s="78">
        <v>9</v>
      </c>
      <c r="OH23" s="78">
        <v>3</v>
      </c>
      <c r="OI23" s="78">
        <v>0</v>
      </c>
      <c r="OJ23" s="78">
        <v>2</v>
      </c>
      <c r="OK23" s="78">
        <v>1</v>
      </c>
      <c r="OL23" s="78">
        <v>0</v>
      </c>
      <c r="OM23" s="78">
        <v>0</v>
      </c>
      <c r="ON23" s="78">
        <v>0</v>
      </c>
      <c r="OO23" s="78">
        <v>2</v>
      </c>
      <c r="OP23" s="78">
        <v>0</v>
      </c>
      <c r="OQ23" s="78">
        <v>0</v>
      </c>
      <c r="OR23" s="78">
        <v>0</v>
      </c>
      <c r="OS23" s="78">
        <v>0</v>
      </c>
      <c r="OT23" s="78">
        <v>1</v>
      </c>
      <c r="OU23" s="78">
        <v>0</v>
      </c>
      <c r="OV23" s="78">
        <v>0</v>
      </c>
      <c r="OW23" s="78">
        <v>0</v>
      </c>
      <c r="OX23" s="78">
        <v>0</v>
      </c>
      <c r="OY23" s="78">
        <v>0</v>
      </c>
      <c r="OZ23" s="78">
        <v>0</v>
      </c>
      <c r="PA23" s="78">
        <v>12</v>
      </c>
      <c r="PB23" s="78">
        <v>0</v>
      </c>
      <c r="PC23" s="78">
        <v>0</v>
      </c>
      <c r="PD23" s="78">
        <v>0</v>
      </c>
      <c r="PE23" s="78">
        <v>0</v>
      </c>
      <c r="PF23" s="78">
        <v>0</v>
      </c>
      <c r="PG23" s="78">
        <v>0</v>
      </c>
      <c r="PH23" s="78">
        <v>0</v>
      </c>
      <c r="PI23" s="78">
        <v>0</v>
      </c>
      <c r="PJ23" s="78">
        <v>0</v>
      </c>
      <c r="PK23" s="78">
        <v>0</v>
      </c>
      <c r="PL23" s="78">
        <v>0</v>
      </c>
      <c r="PM23" s="78">
        <v>0</v>
      </c>
      <c r="PN23" s="78">
        <v>7</v>
      </c>
      <c r="PO23" s="78">
        <v>0</v>
      </c>
      <c r="PP23" s="78">
        <v>3</v>
      </c>
      <c r="PQ23" s="78">
        <v>0</v>
      </c>
      <c r="PR23" s="78">
        <v>0</v>
      </c>
      <c r="PS23" s="78">
        <v>0</v>
      </c>
      <c r="PT23" s="78">
        <v>12</v>
      </c>
      <c r="PU23" s="78">
        <v>0</v>
      </c>
      <c r="PV23" s="78">
        <v>0</v>
      </c>
      <c r="PW23" s="78">
        <v>4</v>
      </c>
      <c r="PX23" s="78">
        <v>0</v>
      </c>
      <c r="PY23" s="78">
        <v>2</v>
      </c>
      <c r="PZ23" s="78">
        <v>18</v>
      </c>
      <c r="QA23" s="78">
        <v>0</v>
      </c>
      <c r="QB23" s="78">
        <v>12</v>
      </c>
      <c r="QC23" s="78">
        <v>0</v>
      </c>
      <c r="QD23" s="78">
        <v>0</v>
      </c>
      <c r="QE23" s="78">
        <v>0</v>
      </c>
      <c r="QF23" s="78">
        <v>0</v>
      </c>
      <c r="QG23" s="78">
        <v>13</v>
      </c>
      <c r="QH23" s="78">
        <v>0</v>
      </c>
      <c r="QI23" s="78">
        <v>0</v>
      </c>
      <c r="QJ23" s="78">
        <v>0</v>
      </c>
      <c r="QK23" s="78">
        <v>1</v>
      </c>
      <c r="QL23" s="78">
        <v>0</v>
      </c>
      <c r="QM23" s="78">
        <v>0</v>
      </c>
      <c r="QN23" s="78">
        <v>2</v>
      </c>
      <c r="QO23" s="78">
        <v>0</v>
      </c>
      <c r="QP23" s="78">
        <v>1</v>
      </c>
      <c r="QQ23" s="78">
        <v>2</v>
      </c>
      <c r="QR23" s="78">
        <v>0</v>
      </c>
      <c r="QS23" s="78">
        <v>1</v>
      </c>
      <c r="QT23" s="78">
        <v>1</v>
      </c>
      <c r="QU23" s="78">
        <v>0</v>
      </c>
      <c r="QV23" s="78">
        <v>1</v>
      </c>
      <c r="QW23" s="78">
        <v>0</v>
      </c>
      <c r="QX23" s="78">
        <v>133</v>
      </c>
      <c r="QY23" s="78">
        <v>9</v>
      </c>
      <c r="QZ23" s="78">
        <v>6</v>
      </c>
      <c r="RA23" s="78">
        <v>3</v>
      </c>
      <c r="RB23" s="78">
        <v>12</v>
      </c>
      <c r="RC23" s="78">
        <v>0</v>
      </c>
      <c r="RD23" s="78">
        <v>7</v>
      </c>
      <c r="RE23" s="78">
        <v>3</v>
      </c>
      <c r="RF23" s="78">
        <v>12</v>
      </c>
      <c r="RG23" s="78">
        <v>6</v>
      </c>
      <c r="RH23" s="78">
        <v>18</v>
      </c>
      <c r="RI23" s="78">
        <v>12</v>
      </c>
      <c r="RJ23" s="78">
        <v>0</v>
      </c>
      <c r="RK23" s="78">
        <v>16</v>
      </c>
      <c r="RL23" s="78">
        <v>3</v>
      </c>
      <c r="RM23" s="78">
        <v>0</v>
      </c>
      <c r="RN23" s="78">
        <v>1</v>
      </c>
      <c r="RO23" s="78">
        <v>1</v>
      </c>
      <c r="RP23" s="78">
        <v>0</v>
      </c>
      <c r="RQ23" s="78">
        <v>1</v>
      </c>
      <c r="RR23" s="78">
        <v>0</v>
      </c>
      <c r="RS23" s="78">
        <v>133</v>
      </c>
      <c r="RT23" s="78">
        <v>10</v>
      </c>
      <c r="RU23" s="78">
        <v>6</v>
      </c>
      <c r="RV23" s="78">
        <v>3</v>
      </c>
      <c r="RW23" s="78">
        <v>12</v>
      </c>
      <c r="RX23" s="78">
        <v>0</v>
      </c>
      <c r="RY23" s="78">
        <v>7</v>
      </c>
      <c r="RZ23" s="78">
        <v>3</v>
      </c>
      <c r="SA23" s="78">
        <v>12</v>
      </c>
      <c r="SB23" s="78">
        <v>6</v>
      </c>
      <c r="SC23" s="78">
        <v>18</v>
      </c>
      <c r="SD23" s="78">
        <v>12</v>
      </c>
      <c r="SE23" s="78">
        <v>0</v>
      </c>
      <c r="SF23" s="78">
        <v>16</v>
      </c>
      <c r="SG23" s="78">
        <v>3</v>
      </c>
      <c r="SH23" s="78">
        <v>0</v>
      </c>
    </row>
    <row r="24" spans="1:502">
      <c r="A24" s="17" t="s">
        <v>2122</v>
      </c>
      <c r="B24" s="77">
        <v>16</v>
      </c>
      <c r="C24" s="77">
        <v>16</v>
      </c>
      <c r="D24" s="77">
        <v>1</v>
      </c>
      <c r="E24" s="77">
        <v>2019</v>
      </c>
      <c r="F24" s="77" t="s">
        <v>159</v>
      </c>
      <c r="G24" s="1017" t="s">
        <v>1607</v>
      </c>
      <c r="H24" s="77" t="s">
        <v>1608</v>
      </c>
      <c r="I24" s="1018"/>
      <c r="J24" s="80">
        <v>4.085</v>
      </c>
      <c r="K24" s="80">
        <v>0</v>
      </c>
      <c r="L24" s="80">
        <v>0</v>
      </c>
      <c r="M24" s="80">
        <v>0</v>
      </c>
      <c r="N24" s="80">
        <v>3.117</v>
      </c>
      <c r="O24" s="80">
        <v>0</v>
      </c>
      <c r="P24" s="80">
        <v>0</v>
      </c>
      <c r="Q24" s="80">
        <v>0</v>
      </c>
      <c r="R24" s="80">
        <v>163.464</v>
      </c>
      <c r="S24" s="80">
        <v>109.89400000000001</v>
      </c>
      <c r="T24" s="80">
        <v>136.92400000000001</v>
      </c>
      <c r="U24" s="80">
        <v>8.6050000000000004</v>
      </c>
      <c r="V24" s="80">
        <v>0</v>
      </c>
      <c r="W24" s="80">
        <v>63.189</v>
      </c>
      <c r="X24" s="80">
        <v>67.811999999999998</v>
      </c>
      <c r="Y24" s="80">
        <v>132.77000000000001</v>
      </c>
      <c r="Z24" s="80">
        <v>43.386000000000003</v>
      </c>
      <c r="AA24" s="80">
        <v>33.039000000000001</v>
      </c>
      <c r="AB24" s="80">
        <v>17.306000000000001</v>
      </c>
      <c r="AC24" s="80">
        <v>0</v>
      </c>
      <c r="AD24" s="80">
        <v>380.36099999999999</v>
      </c>
      <c r="AE24" s="80">
        <v>102.059</v>
      </c>
      <c r="AF24" s="80">
        <v>39.521000000000001</v>
      </c>
      <c r="AG24" s="80">
        <v>39.735999999999997</v>
      </c>
      <c r="AH24" s="80">
        <v>27.382999999999999</v>
      </c>
      <c r="AI24" s="80">
        <v>6.3319999999999999</v>
      </c>
      <c r="AJ24" s="80">
        <v>20.084</v>
      </c>
      <c r="AK24" s="80">
        <v>153.01400000000001</v>
      </c>
      <c r="AL24" s="80">
        <v>105.14700000000001</v>
      </c>
      <c r="AM24" s="80">
        <v>5.4569999999999999</v>
      </c>
      <c r="AN24" s="80">
        <v>140.13200000000001</v>
      </c>
      <c r="AO24" s="80">
        <v>8.26</v>
      </c>
      <c r="AP24" s="80">
        <v>475</v>
      </c>
      <c r="AQ24" s="80">
        <v>0</v>
      </c>
      <c r="AR24" s="80">
        <v>0</v>
      </c>
      <c r="AS24" s="80">
        <v>85.492999999999995</v>
      </c>
      <c r="AT24" s="80">
        <v>20.835000000000001</v>
      </c>
      <c r="AU24" s="80">
        <v>0</v>
      </c>
      <c r="AV24" s="80">
        <v>5.9569999999999999</v>
      </c>
      <c r="AW24" s="80">
        <v>2.5219999999999998</v>
      </c>
      <c r="AX24" s="80">
        <v>0</v>
      </c>
      <c r="AY24" s="80">
        <v>0</v>
      </c>
      <c r="AZ24" s="80">
        <v>0</v>
      </c>
      <c r="BA24" s="80">
        <v>2.7989999999999999</v>
      </c>
      <c r="BB24" s="80">
        <v>0</v>
      </c>
      <c r="BC24" s="80">
        <v>0</v>
      </c>
      <c r="BD24" s="80">
        <v>0</v>
      </c>
      <c r="BE24" s="80">
        <v>0</v>
      </c>
      <c r="BF24" s="80">
        <v>1.649</v>
      </c>
      <c r="BG24" s="80">
        <v>0</v>
      </c>
      <c r="BH24" s="80">
        <v>0</v>
      </c>
      <c r="BI24" s="80">
        <v>0</v>
      </c>
      <c r="BJ24" s="80">
        <v>0</v>
      </c>
      <c r="BK24" s="80">
        <v>0</v>
      </c>
      <c r="BL24" s="80">
        <v>0</v>
      </c>
      <c r="BM24" s="80">
        <v>56.191000000000003</v>
      </c>
      <c r="BN24" s="80">
        <v>0</v>
      </c>
      <c r="BO24" s="80">
        <v>0</v>
      </c>
      <c r="BP24" s="80">
        <v>0</v>
      </c>
      <c r="BQ24" s="80">
        <v>0</v>
      </c>
      <c r="BR24" s="80">
        <v>0</v>
      </c>
      <c r="BS24" s="80">
        <v>7.1159999999999997</v>
      </c>
      <c r="BT24" s="80">
        <v>0</v>
      </c>
      <c r="BU24" s="80">
        <v>0</v>
      </c>
      <c r="BV24" s="80">
        <v>0</v>
      </c>
      <c r="BW24" s="80">
        <v>0</v>
      </c>
      <c r="BX24" s="80">
        <v>0</v>
      </c>
      <c r="BY24" s="80">
        <v>0</v>
      </c>
      <c r="BZ24" s="80">
        <v>45.997</v>
      </c>
      <c r="CA24" s="80">
        <v>0</v>
      </c>
      <c r="CB24" s="80">
        <v>14.798</v>
      </c>
      <c r="CC24" s="80">
        <v>0</v>
      </c>
      <c r="CD24" s="80">
        <v>0</v>
      </c>
      <c r="CE24" s="80">
        <v>0</v>
      </c>
      <c r="CF24" s="80">
        <v>59.036999999999999</v>
      </c>
      <c r="CG24" s="80">
        <v>0</v>
      </c>
      <c r="CH24" s="80">
        <v>0</v>
      </c>
      <c r="CI24" s="80">
        <v>16.234999999999999</v>
      </c>
      <c r="CJ24" s="80">
        <v>0</v>
      </c>
      <c r="CK24" s="80">
        <v>8.4909999999999997</v>
      </c>
      <c r="CL24" s="80">
        <v>192.80099999999999</v>
      </c>
      <c r="CM24" s="80">
        <v>0</v>
      </c>
      <c r="CN24" s="80">
        <v>55.253999999999998</v>
      </c>
      <c r="CO24" s="80">
        <v>0</v>
      </c>
      <c r="CP24" s="80">
        <v>0</v>
      </c>
      <c r="CQ24" s="80">
        <v>0</v>
      </c>
      <c r="CR24" s="80">
        <v>0</v>
      </c>
      <c r="CS24" s="80">
        <v>87.578999999999994</v>
      </c>
      <c r="CT24" s="80">
        <v>0</v>
      </c>
      <c r="CU24" s="80">
        <v>0</v>
      </c>
      <c r="CV24" s="80">
        <v>0</v>
      </c>
      <c r="CW24" s="80">
        <v>2.3540000000000001</v>
      </c>
      <c r="CX24" s="80">
        <v>0</v>
      </c>
      <c r="CY24" s="80">
        <v>0</v>
      </c>
      <c r="CZ24" s="80">
        <v>10.994999999999999</v>
      </c>
      <c r="DA24" s="80">
        <v>0</v>
      </c>
      <c r="DB24" s="80">
        <v>2.7149999999999999</v>
      </c>
      <c r="DC24" s="80">
        <v>183.1542</v>
      </c>
      <c r="DD24" s="80">
        <v>0</v>
      </c>
      <c r="DE24" s="80">
        <v>0</v>
      </c>
      <c r="DF24" s="80">
        <v>0</v>
      </c>
      <c r="DG24" s="80">
        <v>475</v>
      </c>
      <c r="DH24" s="80">
        <v>0</v>
      </c>
      <c r="DI24" s="80">
        <v>0</v>
      </c>
      <c r="DJ24" s="80">
        <v>0</v>
      </c>
      <c r="DK24" s="80">
        <v>4.085</v>
      </c>
      <c r="DL24" s="80">
        <v>0</v>
      </c>
      <c r="DM24" s="80">
        <v>0</v>
      </c>
      <c r="DN24" s="80">
        <v>0</v>
      </c>
      <c r="DO24" s="80">
        <v>3.117</v>
      </c>
      <c r="DP24" s="80">
        <v>0</v>
      </c>
      <c r="DQ24" s="80">
        <v>0</v>
      </c>
      <c r="DR24" s="80">
        <v>0</v>
      </c>
      <c r="DS24" s="80">
        <v>163.464</v>
      </c>
      <c r="DT24" s="80">
        <v>109.89400000000001</v>
      </c>
      <c r="DU24" s="80">
        <v>136.92400000000001</v>
      </c>
      <c r="DV24" s="80">
        <v>8.6050000000000004</v>
      </c>
      <c r="DW24" s="80">
        <v>0</v>
      </c>
      <c r="DX24" s="80">
        <v>63.189</v>
      </c>
      <c r="DY24" s="80">
        <v>67.811999999999998</v>
      </c>
      <c r="DZ24" s="80">
        <v>132.77000000000001</v>
      </c>
      <c r="EA24" s="80">
        <v>43.386000000000003</v>
      </c>
      <c r="EB24" s="80">
        <v>33.039000000000001</v>
      </c>
      <c r="EC24" s="80">
        <v>17.306000000000001</v>
      </c>
      <c r="ED24" s="80">
        <v>0</v>
      </c>
      <c r="EE24" s="80">
        <v>380.36099999999999</v>
      </c>
      <c r="EF24" s="80">
        <v>102.059</v>
      </c>
      <c r="EG24" s="80">
        <v>39.521000000000001</v>
      </c>
      <c r="EH24" s="80">
        <v>39.735999999999997</v>
      </c>
      <c r="EI24" s="80">
        <v>27.382999999999999</v>
      </c>
      <c r="EJ24" s="80">
        <v>6.3319999999999999</v>
      </c>
      <c r="EK24" s="80">
        <v>20.084</v>
      </c>
      <c r="EL24" s="80">
        <v>153.01400000000001</v>
      </c>
      <c r="EM24" s="80">
        <v>105.14700000000001</v>
      </c>
      <c r="EN24" s="80">
        <v>5.4569999999999999</v>
      </c>
      <c r="EO24" s="80">
        <v>140.13200000000001</v>
      </c>
      <c r="EP24" s="80">
        <v>8.26</v>
      </c>
      <c r="EQ24" s="80">
        <v>0</v>
      </c>
      <c r="ER24" s="80">
        <v>0</v>
      </c>
      <c r="ES24" s="80">
        <v>0</v>
      </c>
      <c r="ET24" s="80">
        <v>85.492999999999995</v>
      </c>
      <c r="EU24" s="80">
        <v>20.835000000000001</v>
      </c>
      <c r="EV24" s="80">
        <v>0</v>
      </c>
      <c r="EW24" s="80">
        <v>5.9569999999999999</v>
      </c>
      <c r="EX24" s="80">
        <v>2.5219999999999998</v>
      </c>
      <c r="EY24" s="80">
        <v>0</v>
      </c>
      <c r="EZ24" s="80">
        <v>0</v>
      </c>
      <c r="FA24" s="80">
        <v>0</v>
      </c>
      <c r="FB24" s="80">
        <v>2.7989999999999999</v>
      </c>
      <c r="FC24" s="80">
        <v>0</v>
      </c>
      <c r="FD24" s="80">
        <v>0</v>
      </c>
      <c r="FE24" s="80">
        <v>0</v>
      </c>
      <c r="FF24" s="80">
        <v>0</v>
      </c>
      <c r="FG24" s="80">
        <v>1.649</v>
      </c>
      <c r="FH24" s="80">
        <v>0</v>
      </c>
      <c r="FI24" s="80">
        <v>0</v>
      </c>
      <c r="FJ24" s="80">
        <v>0</v>
      </c>
      <c r="FK24" s="80">
        <v>0</v>
      </c>
      <c r="FL24" s="80">
        <v>0</v>
      </c>
      <c r="FM24" s="80">
        <v>0</v>
      </c>
      <c r="FN24" s="80">
        <v>56.191000000000003</v>
      </c>
      <c r="FO24" s="80">
        <v>0</v>
      </c>
      <c r="FP24" s="80">
        <v>0</v>
      </c>
      <c r="FQ24" s="80">
        <v>0</v>
      </c>
      <c r="FR24" s="80">
        <v>0</v>
      </c>
      <c r="FS24" s="80">
        <v>0</v>
      </c>
      <c r="FT24" s="80">
        <v>7.1159999999999997</v>
      </c>
      <c r="FU24" s="80">
        <v>0</v>
      </c>
      <c r="FV24" s="80">
        <v>0</v>
      </c>
      <c r="FW24" s="80">
        <v>0</v>
      </c>
      <c r="FX24" s="80">
        <v>0</v>
      </c>
      <c r="FY24" s="80">
        <v>0</v>
      </c>
      <c r="FZ24" s="80">
        <v>0</v>
      </c>
      <c r="GA24" s="80">
        <v>45.997</v>
      </c>
      <c r="GB24" s="80">
        <v>0</v>
      </c>
      <c r="GC24" s="80">
        <v>14.798</v>
      </c>
      <c r="GD24" s="80">
        <v>0</v>
      </c>
      <c r="GE24" s="80">
        <v>0</v>
      </c>
      <c r="GF24" s="80">
        <v>0</v>
      </c>
      <c r="GG24" s="80">
        <v>59.036999999999999</v>
      </c>
      <c r="GH24" s="80">
        <v>0</v>
      </c>
      <c r="GI24" s="80">
        <v>0</v>
      </c>
      <c r="GJ24" s="80">
        <v>16.234999999999999</v>
      </c>
      <c r="GK24" s="80">
        <v>0</v>
      </c>
      <c r="GL24" s="80">
        <v>8.4909999999999997</v>
      </c>
      <c r="GM24" s="80">
        <v>192.80099999999999</v>
      </c>
      <c r="GN24" s="80">
        <v>0</v>
      </c>
      <c r="GO24" s="80">
        <v>55.253999999999998</v>
      </c>
      <c r="GP24" s="80">
        <v>0</v>
      </c>
      <c r="GQ24" s="80">
        <v>0</v>
      </c>
      <c r="GR24" s="80">
        <v>0</v>
      </c>
      <c r="GS24" s="80">
        <v>0</v>
      </c>
      <c r="GT24" s="80">
        <v>87.578999999999994</v>
      </c>
      <c r="GU24" s="80">
        <v>0</v>
      </c>
      <c r="GV24" s="80">
        <v>0</v>
      </c>
      <c r="GW24" s="80">
        <v>0</v>
      </c>
      <c r="GX24" s="80">
        <v>2.3540000000000001</v>
      </c>
      <c r="GY24" s="80">
        <v>0</v>
      </c>
      <c r="GZ24" s="80">
        <v>0</v>
      </c>
      <c r="HA24" s="80">
        <v>10.994999999999999</v>
      </c>
      <c r="HB24" s="80">
        <v>0</v>
      </c>
      <c r="HC24" s="80">
        <v>2.7149999999999999</v>
      </c>
      <c r="HD24" s="80">
        <v>183.1542</v>
      </c>
      <c r="HE24" s="80">
        <v>0</v>
      </c>
      <c r="HF24" s="80">
        <v>475</v>
      </c>
      <c r="HG24" s="80">
        <v>4.085</v>
      </c>
      <c r="HH24" s="80">
        <v>0</v>
      </c>
      <c r="HI24" s="80">
        <v>3.117</v>
      </c>
      <c r="HJ24" s="80">
        <v>0</v>
      </c>
      <c r="HK24" s="80">
        <v>1803.875</v>
      </c>
      <c r="HL24" s="80">
        <v>85.492999999999995</v>
      </c>
      <c r="HM24" s="80">
        <v>29.314</v>
      </c>
      <c r="HN24" s="80">
        <v>4.4480000000000004</v>
      </c>
      <c r="HO24" s="80">
        <v>56.191000000000003</v>
      </c>
      <c r="HP24" s="80">
        <v>7.1159999999999997</v>
      </c>
      <c r="HQ24" s="80">
        <v>45.997</v>
      </c>
      <c r="HR24" s="80">
        <v>14.798</v>
      </c>
      <c r="HS24" s="80">
        <v>59.036999999999999</v>
      </c>
      <c r="HT24" s="80">
        <v>24.725999999999999</v>
      </c>
      <c r="HU24" s="80">
        <v>192.80099999999999</v>
      </c>
      <c r="HV24" s="80">
        <v>55.253999999999998</v>
      </c>
      <c r="HW24" s="80">
        <v>0</v>
      </c>
      <c r="HX24" s="80">
        <v>100.928</v>
      </c>
      <c r="HY24" s="80">
        <v>185.86920000000001</v>
      </c>
      <c r="HZ24" s="80">
        <v>0</v>
      </c>
      <c r="IA24" s="80">
        <v>475</v>
      </c>
      <c r="IB24" s="80">
        <v>4.085</v>
      </c>
      <c r="IC24" s="80">
        <v>0</v>
      </c>
      <c r="ID24" s="80">
        <v>3.117</v>
      </c>
      <c r="IE24" s="80">
        <v>0</v>
      </c>
      <c r="IF24" s="80">
        <v>1803.875</v>
      </c>
      <c r="IG24" s="80">
        <v>560.49300000000005</v>
      </c>
      <c r="IH24" s="80">
        <v>29.314</v>
      </c>
      <c r="II24" s="80">
        <v>4.4480000000000004</v>
      </c>
      <c r="IJ24" s="80">
        <v>56.191000000000003</v>
      </c>
      <c r="IK24" s="80">
        <v>7.1159999999999997</v>
      </c>
      <c r="IL24" s="80">
        <v>45.997</v>
      </c>
      <c r="IM24" s="80">
        <v>14.798</v>
      </c>
      <c r="IN24" s="80">
        <v>59.036999999999999</v>
      </c>
      <c r="IO24" s="80">
        <v>24.725999999999999</v>
      </c>
      <c r="IP24" s="80">
        <v>192.80099999999999</v>
      </c>
      <c r="IQ24" s="80">
        <v>55.253999999999998</v>
      </c>
      <c r="IR24" s="80">
        <v>0</v>
      </c>
      <c r="IS24" s="80">
        <v>100.928</v>
      </c>
      <c r="IT24" s="80">
        <v>185.86920000000001</v>
      </c>
      <c r="IU24" s="80">
        <v>0</v>
      </c>
      <c r="IV24" s="81">
        <v>0</v>
      </c>
      <c r="IW24" s="78">
        <v>1</v>
      </c>
      <c r="IX24" s="78">
        <v>0</v>
      </c>
      <c r="IY24" s="78">
        <v>0</v>
      </c>
      <c r="IZ24" s="78">
        <v>0</v>
      </c>
      <c r="JA24" s="78">
        <v>1</v>
      </c>
      <c r="JB24" s="78">
        <v>0</v>
      </c>
      <c r="JC24" s="78">
        <v>0</v>
      </c>
      <c r="JD24" s="78">
        <v>0</v>
      </c>
      <c r="JE24" s="78">
        <v>19</v>
      </c>
      <c r="JF24" s="78">
        <v>7</v>
      </c>
      <c r="JG24" s="78">
        <v>4</v>
      </c>
      <c r="JH24" s="78">
        <v>2</v>
      </c>
      <c r="JI24" s="78">
        <v>0</v>
      </c>
      <c r="JJ24" s="78">
        <v>3</v>
      </c>
      <c r="JK24" s="78">
        <v>9</v>
      </c>
      <c r="JL24" s="78">
        <v>13</v>
      </c>
      <c r="JM24" s="78">
        <v>2</v>
      </c>
      <c r="JN24" s="78">
        <v>10</v>
      </c>
      <c r="JO24" s="78">
        <v>2</v>
      </c>
      <c r="JP24" s="78">
        <v>0</v>
      </c>
      <c r="JQ24" s="78">
        <v>5</v>
      </c>
      <c r="JR24" s="78">
        <v>4</v>
      </c>
      <c r="JS24" s="78">
        <v>4</v>
      </c>
      <c r="JT24" s="78">
        <v>6</v>
      </c>
      <c r="JU24" s="78">
        <v>4</v>
      </c>
      <c r="JV24" s="78">
        <v>2</v>
      </c>
      <c r="JW24" s="78">
        <v>2</v>
      </c>
      <c r="JX24" s="78">
        <v>13</v>
      </c>
      <c r="JY24" s="78">
        <v>8</v>
      </c>
      <c r="JZ24" s="78">
        <v>1</v>
      </c>
      <c r="KA24" s="78">
        <v>11</v>
      </c>
      <c r="KB24" s="78">
        <v>3</v>
      </c>
      <c r="KC24" s="78">
        <v>1</v>
      </c>
      <c r="KD24" s="78">
        <v>0</v>
      </c>
      <c r="KE24" s="78">
        <v>0</v>
      </c>
      <c r="KF24" s="78">
        <v>9</v>
      </c>
      <c r="KG24" s="78">
        <v>3</v>
      </c>
      <c r="KH24" s="78">
        <v>0</v>
      </c>
      <c r="KI24" s="78">
        <v>2</v>
      </c>
      <c r="KJ24" s="78">
        <v>1</v>
      </c>
      <c r="KK24" s="78">
        <v>0</v>
      </c>
      <c r="KL24" s="78">
        <v>0</v>
      </c>
      <c r="KM24" s="78">
        <v>0</v>
      </c>
      <c r="KN24" s="78">
        <v>1</v>
      </c>
      <c r="KO24" s="78">
        <v>0</v>
      </c>
      <c r="KP24" s="78">
        <v>0</v>
      </c>
      <c r="KQ24" s="78">
        <v>0</v>
      </c>
      <c r="KR24" s="78">
        <v>0</v>
      </c>
      <c r="KS24" s="78">
        <v>1</v>
      </c>
      <c r="KT24" s="78">
        <v>0</v>
      </c>
      <c r="KU24" s="78">
        <v>0</v>
      </c>
      <c r="KV24" s="78">
        <v>0</v>
      </c>
      <c r="KW24" s="78">
        <v>0</v>
      </c>
      <c r="KX24" s="78">
        <v>0</v>
      </c>
      <c r="KY24" s="78">
        <v>0</v>
      </c>
      <c r="KZ24" s="78">
        <v>12</v>
      </c>
      <c r="LA24" s="78">
        <v>0</v>
      </c>
      <c r="LB24" s="78">
        <v>0</v>
      </c>
      <c r="LC24" s="78">
        <v>0</v>
      </c>
      <c r="LD24" s="78">
        <v>0</v>
      </c>
      <c r="LE24" s="78">
        <v>0</v>
      </c>
      <c r="LF24" s="78">
        <v>1</v>
      </c>
      <c r="LG24" s="78">
        <v>0</v>
      </c>
      <c r="LH24" s="78">
        <v>0</v>
      </c>
      <c r="LI24" s="78">
        <v>0</v>
      </c>
      <c r="LJ24" s="78">
        <v>0</v>
      </c>
      <c r="LK24" s="78">
        <v>0</v>
      </c>
      <c r="LL24" s="78">
        <v>0</v>
      </c>
      <c r="LM24" s="78">
        <v>6</v>
      </c>
      <c r="LN24" s="78">
        <v>0</v>
      </c>
      <c r="LO24" s="78">
        <v>3</v>
      </c>
      <c r="LP24" s="78">
        <v>0</v>
      </c>
      <c r="LQ24" s="78">
        <v>0</v>
      </c>
      <c r="LR24" s="78">
        <v>0</v>
      </c>
      <c r="LS24" s="78">
        <v>13</v>
      </c>
      <c r="LT24" s="78">
        <v>0</v>
      </c>
      <c r="LU24" s="78">
        <v>0</v>
      </c>
      <c r="LV24" s="78">
        <v>4</v>
      </c>
      <c r="LW24" s="78">
        <v>0</v>
      </c>
      <c r="LX24" s="78">
        <v>2</v>
      </c>
      <c r="LY24" s="78">
        <v>17</v>
      </c>
      <c r="LZ24" s="78">
        <v>0</v>
      </c>
      <c r="MA24" s="78">
        <v>12</v>
      </c>
      <c r="MB24" s="78">
        <v>0</v>
      </c>
      <c r="MC24" s="78">
        <v>0</v>
      </c>
      <c r="MD24" s="78">
        <v>0</v>
      </c>
      <c r="ME24" s="78">
        <v>0</v>
      </c>
      <c r="MF24" s="78">
        <v>5</v>
      </c>
      <c r="MG24" s="78">
        <v>0</v>
      </c>
      <c r="MH24" s="78">
        <v>0</v>
      </c>
      <c r="MI24" s="78">
        <v>0</v>
      </c>
      <c r="MJ24" s="78">
        <v>1</v>
      </c>
      <c r="MK24" s="78">
        <v>0</v>
      </c>
      <c r="ML24" s="78">
        <v>0</v>
      </c>
      <c r="MM24" s="78">
        <v>3</v>
      </c>
      <c r="MN24" s="78">
        <v>0</v>
      </c>
      <c r="MO24" s="78">
        <v>1</v>
      </c>
      <c r="MP24" s="78">
        <v>8</v>
      </c>
      <c r="MQ24" s="78">
        <v>0</v>
      </c>
      <c r="MR24" s="78">
        <v>0</v>
      </c>
      <c r="MS24" s="78">
        <v>0</v>
      </c>
      <c r="MT24" s="78">
        <v>1</v>
      </c>
      <c r="MU24" s="78">
        <v>0</v>
      </c>
      <c r="MV24" s="78">
        <v>0</v>
      </c>
      <c r="MW24" s="78">
        <v>0</v>
      </c>
      <c r="MX24" s="78">
        <v>1</v>
      </c>
      <c r="MY24" s="78">
        <v>0</v>
      </c>
      <c r="MZ24" s="78">
        <v>0</v>
      </c>
      <c r="NA24" s="78">
        <v>0</v>
      </c>
      <c r="NB24" s="78">
        <v>1</v>
      </c>
      <c r="NC24" s="78">
        <v>0</v>
      </c>
      <c r="ND24" s="78">
        <v>0</v>
      </c>
      <c r="NE24" s="78">
        <v>0</v>
      </c>
      <c r="NF24" s="78">
        <v>19</v>
      </c>
      <c r="NG24" s="78">
        <v>7</v>
      </c>
      <c r="NH24" s="78">
        <v>4</v>
      </c>
      <c r="NI24" s="78">
        <v>2</v>
      </c>
      <c r="NJ24" s="78">
        <v>0</v>
      </c>
      <c r="NK24" s="78">
        <v>3</v>
      </c>
      <c r="NL24" s="78">
        <v>9</v>
      </c>
      <c r="NM24" s="78">
        <v>13</v>
      </c>
      <c r="NN24" s="78">
        <v>2</v>
      </c>
      <c r="NO24" s="78">
        <v>10</v>
      </c>
      <c r="NP24" s="78">
        <v>2</v>
      </c>
      <c r="NQ24" s="78">
        <v>0</v>
      </c>
      <c r="NR24" s="78">
        <v>5</v>
      </c>
      <c r="NS24" s="78">
        <v>4</v>
      </c>
      <c r="NT24" s="78">
        <v>4</v>
      </c>
      <c r="NU24" s="78">
        <v>6</v>
      </c>
      <c r="NV24" s="78">
        <v>4</v>
      </c>
      <c r="NW24" s="78">
        <v>2</v>
      </c>
      <c r="NX24" s="78">
        <v>2</v>
      </c>
      <c r="NY24" s="78">
        <v>13</v>
      </c>
      <c r="NZ24" s="78">
        <v>8</v>
      </c>
      <c r="OA24" s="78">
        <v>1</v>
      </c>
      <c r="OB24" s="78">
        <v>11</v>
      </c>
      <c r="OC24" s="78">
        <v>3</v>
      </c>
      <c r="OD24" s="78">
        <v>0</v>
      </c>
      <c r="OE24" s="78">
        <v>0</v>
      </c>
      <c r="OF24" s="78">
        <v>0</v>
      </c>
      <c r="OG24" s="78">
        <v>9</v>
      </c>
      <c r="OH24" s="78">
        <v>3</v>
      </c>
      <c r="OI24" s="78">
        <v>0</v>
      </c>
      <c r="OJ24" s="78">
        <v>2</v>
      </c>
      <c r="OK24" s="78">
        <v>1</v>
      </c>
      <c r="OL24" s="78">
        <v>0</v>
      </c>
      <c r="OM24" s="78">
        <v>0</v>
      </c>
      <c r="ON24" s="78">
        <v>0</v>
      </c>
      <c r="OO24" s="78">
        <v>1</v>
      </c>
      <c r="OP24" s="78">
        <v>0</v>
      </c>
      <c r="OQ24" s="78">
        <v>0</v>
      </c>
      <c r="OR24" s="78">
        <v>0</v>
      </c>
      <c r="OS24" s="78">
        <v>0</v>
      </c>
      <c r="OT24" s="78">
        <v>1</v>
      </c>
      <c r="OU24" s="78">
        <v>0</v>
      </c>
      <c r="OV24" s="78">
        <v>0</v>
      </c>
      <c r="OW24" s="78">
        <v>0</v>
      </c>
      <c r="OX24" s="78">
        <v>0</v>
      </c>
      <c r="OY24" s="78">
        <v>0</v>
      </c>
      <c r="OZ24" s="78">
        <v>0</v>
      </c>
      <c r="PA24" s="78">
        <v>12</v>
      </c>
      <c r="PB24" s="78">
        <v>0</v>
      </c>
      <c r="PC24" s="78">
        <v>0</v>
      </c>
      <c r="PD24" s="78">
        <v>0</v>
      </c>
      <c r="PE24" s="78">
        <v>0</v>
      </c>
      <c r="PF24" s="78">
        <v>0</v>
      </c>
      <c r="PG24" s="78">
        <v>1</v>
      </c>
      <c r="PH24" s="78">
        <v>0</v>
      </c>
      <c r="PI24" s="78">
        <v>0</v>
      </c>
      <c r="PJ24" s="78">
        <v>0</v>
      </c>
      <c r="PK24" s="78">
        <v>0</v>
      </c>
      <c r="PL24" s="78">
        <v>0</v>
      </c>
      <c r="PM24" s="78">
        <v>0</v>
      </c>
      <c r="PN24" s="78">
        <v>6</v>
      </c>
      <c r="PO24" s="78">
        <v>0</v>
      </c>
      <c r="PP24" s="78">
        <v>3</v>
      </c>
      <c r="PQ24" s="78">
        <v>0</v>
      </c>
      <c r="PR24" s="78">
        <v>0</v>
      </c>
      <c r="PS24" s="78">
        <v>0</v>
      </c>
      <c r="PT24" s="78">
        <v>13</v>
      </c>
      <c r="PU24" s="78">
        <v>0</v>
      </c>
      <c r="PV24" s="78">
        <v>0</v>
      </c>
      <c r="PW24" s="78">
        <v>4</v>
      </c>
      <c r="PX24" s="78">
        <v>0</v>
      </c>
      <c r="PY24" s="78">
        <v>2</v>
      </c>
      <c r="PZ24" s="78">
        <v>17</v>
      </c>
      <c r="QA24" s="78">
        <v>0</v>
      </c>
      <c r="QB24" s="78">
        <v>12</v>
      </c>
      <c r="QC24" s="78">
        <v>0</v>
      </c>
      <c r="QD24" s="78">
        <v>0</v>
      </c>
      <c r="QE24" s="78">
        <v>0</v>
      </c>
      <c r="QF24" s="78">
        <v>0</v>
      </c>
      <c r="QG24" s="78">
        <v>5</v>
      </c>
      <c r="QH24" s="78">
        <v>0</v>
      </c>
      <c r="QI24" s="78">
        <v>0</v>
      </c>
      <c r="QJ24" s="78">
        <v>0</v>
      </c>
      <c r="QK24" s="78">
        <v>1</v>
      </c>
      <c r="QL24" s="78">
        <v>0</v>
      </c>
      <c r="QM24" s="78">
        <v>0</v>
      </c>
      <c r="QN24" s="78">
        <v>3</v>
      </c>
      <c r="QO24" s="78">
        <v>0</v>
      </c>
      <c r="QP24" s="78">
        <v>1</v>
      </c>
      <c r="QQ24" s="78">
        <v>8</v>
      </c>
      <c r="QR24" s="78">
        <v>0</v>
      </c>
      <c r="QS24" s="78">
        <v>1</v>
      </c>
      <c r="QT24" s="78">
        <v>1</v>
      </c>
      <c r="QU24" s="78">
        <v>0</v>
      </c>
      <c r="QV24" s="78">
        <v>1</v>
      </c>
      <c r="QW24" s="78">
        <v>0</v>
      </c>
      <c r="QX24" s="78">
        <v>134</v>
      </c>
      <c r="QY24" s="78">
        <v>9</v>
      </c>
      <c r="QZ24" s="78">
        <v>6</v>
      </c>
      <c r="RA24" s="78">
        <v>2</v>
      </c>
      <c r="RB24" s="78">
        <v>12</v>
      </c>
      <c r="RC24" s="78">
        <v>1</v>
      </c>
      <c r="RD24" s="78">
        <v>6</v>
      </c>
      <c r="RE24" s="78">
        <v>3</v>
      </c>
      <c r="RF24" s="78">
        <v>13</v>
      </c>
      <c r="RG24" s="78">
        <v>6</v>
      </c>
      <c r="RH24" s="78">
        <v>17</v>
      </c>
      <c r="RI24" s="78">
        <v>12</v>
      </c>
      <c r="RJ24" s="78">
        <v>0</v>
      </c>
      <c r="RK24" s="78">
        <v>9</v>
      </c>
      <c r="RL24" s="78">
        <v>9</v>
      </c>
      <c r="RM24" s="78">
        <v>0</v>
      </c>
      <c r="RN24" s="78">
        <v>1</v>
      </c>
      <c r="RO24" s="78">
        <v>1</v>
      </c>
      <c r="RP24" s="78">
        <v>0</v>
      </c>
      <c r="RQ24" s="78">
        <v>1</v>
      </c>
      <c r="RR24" s="78">
        <v>0</v>
      </c>
      <c r="RS24" s="78">
        <v>134</v>
      </c>
      <c r="RT24" s="78">
        <v>10</v>
      </c>
      <c r="RU24" s="78">
        <v>6</v>
      </c>
      <c r="RV24" s="78">
        <v>2</v>
      </c>
      <c r="RW24" s="78">
        <v>12</v>
      </c>
      <c r="RX24" s="78">
        <v>1</v>
      </c>
      <c r="RY24" s="78">
        <v>6</v>
      </c>
      <c r="RZ24" s="78">
        <v>3</v>
      </c>
      <c r="SA24" s="78">
        <v>13</v>
      </c>
      <c r="SB24" s="78">
        <v>6</v>
      </c>
      <c r="SC24" s="78">
        <v>17</v>
      </c>
      <c r="SD24" s="78">
        <v>12</v>
      </c>
      <c r="SE24" s="78">
        <v>0</v>
      </c>
      <c r="SF24" s="78">
        <v>9</v>
      </c>
      <c r="SG24" s="78">
        <v>9</v>
      </c>
      <c r="SH24" s="78">
        <v>0</v>
      </c>
    </row>
    <row r="25" spans="1:502">
      <c r="A25" s="17" t="s">
        <v>2123</v>
      </c>
      <c r="B25" s="77">
        <v>17</v>
      </c>
      <c r="C25" s="77">
        <v>17</v>
      </c>
      <c r="D25" s="77">
        <v>1</v>
      </c>
      <c r="E25" s="77">
        <v>2020</v>
      </c>
      <c r="F25" s="77" t="s">
        <v>160</v>
      </c>
      <c r="G25" s="1017" t="s">
        <v>1607</v>
      </c>
      <c r="H25" s="77" t="s">
        <v>1608</v>
      </c>
      <c r="I25" s="1018"/>
      <c r="J25" s="80">
        <v>6.8440000000000003</v>
      </c>
      <c r="K25" s="80">
        <v>0</v>
      </c>
      <c r="L25" s="80">
        <v>0</v>
      </c>
      <c r="M25" s="80">
        <v>0</v>
      </c>
      <c r="N25" s="80">
        <v>2.7789999999999999</v>
      </c>
      <c r="O25" s="80">
        <v>0</v>
      </c>
      <c r="P25" s="80">
        <v>0</v>
      </c>
      <c r="Q25" s="80">
        <v>0</v>
      </c>
      <c r="R25" s="80">
        <v>163.148</v>
      </c>
      <c r="S25" s="80">
        <v>110.73099999999999</v>
      </c>
      <c r="T25" s="80">
        <v>139.12899999999999</v>
      </c>
      <c r="U25" s="80">
        <v>6.2220000000000004</v>
      </c>
      <c r="V25" s="80">
        <v>0</v>
      </c>
      <c r="W25" s="80">
        <v>57.106000000000002</v>
      </c>
      <c r="X25" s="80">
        <v>59.618000000000002</v>
      </c>
      <c r="Y25" s="80">
        <v>129.95599999999999</v>
      </c>
      <c r="Z25" s="80">
        <v>0</v>
      </c>
      <c r="AA25" s="80">
        <v>28.751000000000001</v>
      </c>
      <c r="AB25" s="80">
        <v>15.661</v>
      </c>
      <c r="AC25" s="80">
        <v>0</v>
      </c>
      <c r="AD25" s="80">
        <v>351.87900000000002</v>
      </c>
      <c r="AE25" s="80">
        <v>66.656000000000006</v>
      </c>
      <c r="AF25" s="80">
        <v>36.707999999999998</v>
      </c>
      <c r="AG25" s="80">
        <v>35.017000000000003</v>
      </c>
      <c r="AH25" s="80">
        <v>24.608000000000001</v>
      </c>
      <c r="AI25" s="80">
        <v>7.6379999999999999</v>
      </c>
      <c r="AJ25" s="80">
        <v>19.817</v>
      </c>
      <c r="AK25" s="80">
        <v>148.92500000000001</v>
      </c>
      <c r="AL25" s="80">
        <v>114.789</v>
      </c>
      <c r="AM25" s="80">
        <v>4.5259999999999998</v>
      </c>
      <c r="AN25" s="80">
        <v>111.312</v>
      </c>
      <c r="AO25" s="80">
        <v>7.4539999999999997</v>
      </c>
      <c r="AP25" s="80">
        <v>489</v>
      </c>
      <c r="AQ25" s="80">
        <v>0</v>
      </c>
      <c r="AR25" s="80">
        <v>0</v>
      </c>
      <c r="AS25" s="80">
        <v>81.39</v>
      </c>
      <c r="AT25" s="80">
        <v>21.116</v>
      </c>
      <c r="AU25" s="80">
        <v>0</v>
      </c>
      <c r="AV25" s="80">
        <v>4.4400000000000004</v>
      </c>
      <c r="AW25" s="80">
        <v>2.7170000000000001</v>
      </c>
      <c r="AX25" s="80">
        <v>0</v>
      </c>
      <c r="AY25" s="80">
        <v>0</v>
      </c>
      <c r="AZ25" s="80">
        <v>0</v>
      </c>
      <c r="BA25" s="80">
        <v>4.5679999999999996</v>
      </c>
      <c r="BB25" s="80">
        <v>0</v>
      </c>
      <c r="BC25" s="80">
        <v>0</v>
      </c>
      <c r="BD25" s="80">
        <v>3.9340000000000002</v>
      </c>
      <c r="BE25" s="80">
        <v>0</v>
      </c>
      <c r="BF25" s="80">
        <v>4.4589999999999996</v>
      </c>
      <c r="BG25" s="80">
        <v>0</v>
      </c>
      <c r="BH25" s="80">
        <v>0</v>
      </c>
      <c r="BI25" s="80">
        <v>2.694</v>
      </c>
      <c r="BJ25" s="80">
        <v>0</v>
      </c>
      <c r="BK25" s="80">
        <v>0</v>
      </c>
      <c r="BL25" s="80">
        <v>0</v>
      </c>
      <c r="BM25" s="80">
        <v>49.822000000000003</v>
      </c>
      <c r="BN25" s="80">
        <v>0</v>
      </c>
      <c r="BO25" s="80">
        <v>0</v>
      </c>
      <c r="BP25" s="80">
        <v>0</v>
      </c>
      <c r="BQ25" s="80">
        <v>0</v>
      </c>
      <c r="BR25" s="80">
        <v>0</v>
      </c>
      <c r="BS25" s="80">
        <v>8.1329999999999991</v>
      </c>
      <c r="BT25" s="80">
        <v>0</v>
      </c>
      <c r="BU25" s="80">
        <v>0</v>
      </c>
      <c r="BV25" s="80">
        <v>0</v>
      </c>
      <c r="BW25" s="80">
        <v>0</v>
      </c>
      <c r="BX25" s="80">
        <v>0</v>
      </c>
      <c r="BY25" s="80">
        <v>0</v>
      </c>
      <c r="BZ25" s="80">
        <v>39.811</v>
      </c>
      <c r="CA25" s="80">
        <v>0</v>
      </c>
      <c r="CB25" s="80">
        <v>6.6879999999999997</v>
      </c>
      <c r="CC25" s="80">
        <v>0</v>
      </c>
      <c r="CD25" s="80">
        <v>0</v>
      </c>
      <c r="CE25" s="80">
        <v>0</v>
      </c>
      <c r="CF25" s="80">
        <v>34.438000000000002</v>
      </c>
      <c r="CG25" s="80">
        <v>0</v>
      </c>
      <c r="CH25" s="80">
        <v>5.5529999999999999</v>
      </c>
      <c r="CI25" s="80">
        <v>11.802</v>
      </c>
      <c r="CJ25" s="80">
        <v>0</v>
      </c>
      <c r="CK25" s="80">
        <v>3.2709999999999999</v>
      </c>
      <c r="CL25" s="80">
        <v>172.494</v>
      </c>
      <c r="CM25" s="80">
        <v>0</v>
      </c>
      <c r="CN25" s="80">
        <v>63.162999999999997</v>
      </c>
      <c r="CO25" s="80">
        <v>0</v>
      </c>
      <c r="CP25" s="80">
        <v>0</v>
      </c>
      <c r="CQ25" s="80">
        <v>0</v>
      </c>
      <c r="CR25" s="80">
        <v>0</v>
      </c>
      <c r="CS25" s="80">
        <v>301.24160000000001</v>
      </c>
      <c r="CT25" s="80">
        <v>0</v>
      </c>
      <c r="CU25" s="80">
        <v>0</v>
      </c>
      <c r="CV25" s="80">
        <v>0</v>
      </c>
      <c r="CW25" s="80">
        <v>2.0979999999999999</v>
      </c>
      <c r="CX25" s="80">
        <v>0</v>
      </c>
      <c r="CY25" s="80">
        <v>0</v>
      </c>
      <c r="CZ25" s="80">
        <v>10.54</v>
      </c>
      <c r="DA25" s="80">
        <v>0</v>
      </c>
      <c r="DB25" s="80">
        <v>3.3</v>
      </c>
      <c r="DC25" s="80">
        <v>3.004</v>
      </c>
      <c r="DD25" s="80">
        <v>0</v>
      </c>
      <c r="DE25" s="80">
        <v>0</v>
      </c>
      <c r="DF25" s="80">
        <v>0</v>
      </c>
      <c r="DG25" s="80">
        <v>489</v>
      </c>
      <c r="DH25" s="80">
        <v>0</v>
      </c>
      <c r="DI25" s="80">
        <v>0</v>
      </c>
      <c r="DJ25" s="80">
        <v>0</v>
      </c>
      <c r="DK25" s="80">
        <v>6.8440000000000003</v>
      </c>
      <c r="DL25" s="80">
        <v>0</v>
      </c>
      <c r="DM25" s="80">
        <v>0</v>
      </c>
      <c r="DN25" s="80">
        <v>0</v>
      </c>
      <c r="DO25" s="80">
        <v>2.7789999999999999</v>
      </c>
      <c r="DP25" s="80">
        <v>0</v>
      </c>
      <c r="DQ25" s="80">
        <v>0</v>
      </c>
      <c r="DR25" s="80">
        <v>0</v>
      </c>
      <c r="DS25" s="80">
        <v>163.148</v>
      </c>
      <c r="DT25" s="80">
        <v>110.73099999999999</v>
      </c>
      <c r="DU25" s="80">
        <v>139.12899999999999</v>
      </c>
      <c r="DV25" s="80">
        <v>6.2220000000000004</v>
      </c>
      <c r="DW25" s="80">
        <v>0</v>
      </c>
      <c r="DX25" s="80">
        <v>57.106000000000002</v>
      </c>
      <c r="DY25" s="80">
        <v>59.618000000000002</v>
      </c>
      <c r="DZ25" s="80">
        <v>129.95599999999999</v>
      </c>
      <c r="EA25" s="80">
        <v>0</v>
      </c>
      <c r="EB25" s="80">
        <v>28.751000000000001</v>
      </c>
      <c r="EC25" s="80">
        <v>15.661</v>
      </c>
      <c r="ED25" s="80">
        <v>0</v>
      </c>
      <c r="EE25" s="80">
        <v>351.87900000000002</v>
      </c>
      <c r="EF25" s="80">
        <v>66.656000000000006</v>
      </c>
      <c r="EG25" s="80">
        <v>36.707999999999998</v>
      </c>
      <c r="EH25" s="80">
        <v>35.017000000000003</v>
      </c>
      <c r="EI25" s="80">
        <v>24.608000000000001</v>
      </c>
      <c r="EJ25" s="80">
        <v>7.6379999999999999</v>
      </c>
      <c r="EK25" s="80">
        <v>19.817</v>
      </c>
      <c r="EL25" s="80">
        <v>148.92500000000001</v>
      </c>
      <c r="EM25" s="80">
        <v>114.789</v>
      </c>
      <c r="EN25" s="80">
        <v>4.5259999999999998</v>
      </c>
      <c r="EO25" s="80">
        <v>111.312</v>
      </c>
      <c r="EP25" s="80">
        <v>7.4539999999999997</v>
      </c>
      <c r="EQ25" s="80">
        <v>0</v>
      </c>
      <c r="ER25" s="80">
        <v>0</v>
      </c>
      <c r="ES25" s="80">
        <v>0</v>
      </c>
      <c r="ET25" s="80">
        <v>81.39</v>
      </c>
      <c r="EU25" s="80">
        <v>21.116</v>
      </c>
      <c r="EV25" s="80">
        <v>0</v>
      </c>
      <c r="EW25" s="80">
        <v>4.4400000000000004</v>
      </c>
      <c r="EX25" s="80">
        <v>2.7170000000000001</v>
      </c>
      <c r="EY25" s="80">
        <v>0</v>
      </c>
      <c r="EZ25" s="80">
        <v>0</v>
      </c>
      <c r="FA25" s="80">
        <v>0</v>
      </c>
      <c r="FB25" s="80">
        <v>4.5679999999999996</v>
      </c>
      <c r="FC25" s="80">
        <v>0</v>
      </c>
      <c r="FD25" s="80">
        <v>0</v>
      </c>
      <c r="FE25" s="80">
        <v>3.9340000000000002</v>
      </c>
      <c r="FF25" s="80">
        <v>0</v>
      </c>
      <c r="FG25" s="80">
        <v>4.4589999999999996</v>
      </c>
      <c r="FH25" s="80">
        <v>0</v>
      </c>
      <c r="FI25" s="80">
        <v>0</v>
      </c>
      <c r="FJ25" s="80">
        <v>2.694</v>
      </c>
      <c r="FK25" s="80">
        <v>0</v>
      </c>
      <c r="FL25" s="80">
        <v>0</v>
      </c>
      <c r="FM25" s="80">
        <v>0</v>
      </c>
      <c r="FN25" s="80">
        <v>49.822000000000003</v>
      </c>
      <c r="FO25" s="80">
        <v>0</v>
      </c>
      <c r="FP25" s="80">
        <v>0</v>
      </c>
      <c r="FQ25" s="80">
        <v>0</v>
      </c>
      <c r="FR25" s="80">
        <v>0</v>
      </c>
      <c r="FS25" s="80">
        <v>0</v>
      </c>
      <c r="FT25" s="80">
        <v>8.1329999999999991</v>
      </c>
      <c r="FU25" s="80">
        <v>0</v>
      </c>
      <c r="FV25" s="80">
        <v>0</v>
      </c>
      <c r="FW25" s="80">
        <v>0</v>
      </c>
      <c r="FX25" s="80">
        <v>0</v>
      </c>
      <c r="FY25" s="80">
        <v>0</v>
      </c>
      <c r="FZ25" s="80">
        <v>0</v>
      </c>
      <c r="GA25" s="80">
        <v>39.811</v>
      </c>
      <c r="GB25" s="80">
        <v>0</v>
      </c>
      <c r="GC25" s="80">
        <v>6.6879999999999997</v>
      </c>
      <c r="GD25" s="80">
        <v>0</v>
      </c>
      <c r="GE25" s="80">
        <v>0</v>
      </c>
      <c r="GF25" s="80">
        <v>0</v>
      </c>
      <c r="GG25" s="80">
        <v>34.438000000000002</v>
      </c>
      <c r="GH25" s="80">
        <v>0</v>
      </c>
      <c r="GI25" s="80">
        <v>5.5529999999999999</v>
      </c>
      <c r="GJ25" s="80">
        <v>11.802</v>
      </c>
      <c r="GK25" s="80">
        <v>0</v>
      </c>
      <c r="GL25" s="80">
        <v>3.2709999999999999</v>
      </c>
      <c r="GM25" s="80">
        <v>172.494</v>
      </c>
      <c r="GN25" s="80">
        <v>0</v>
      </c>
      <c r="GO25" s="80">
        <v>63.162999999999997</v>
      </c>
      <c r="GP25" s="80">
        <v>0</v>
      </c>
      <c r="GQ25" s="80">
        <v>0</v>
      </c>
      <c r="GR25" s="80">
        <v>0</v>
      </c>
      <c r="GS25" s="80">
        <v>0</v>
      </c>
      <c r="GT25" s="80">
        <v>301.24160000000001</v>
      </c>
      <c r="GU25" s="80">
        <v>0</v>
      </c>
      <c r="GV25" s="80">
        <v>0</v>
      </c>
      <c r="GW25" s="80">
        <v>0</v>
      </c>
      <c r="GX25" s="80">
        <v>2.0979999999999999</v>
      </c>
      <c r="GY25" s="80">
        <v>0</v>
      </c>
      <c r="GZ25" s="80">
        <v>0</v>
      </c>
      <c r="HA25" s="80">
        <v>10.54</v>
      </c>
      <c r="HB25" s="80">
        <v>0</v>
      </c>
      <c r="HC25" s="80">
        <v>3.3</v>
      </c>
      <c r="HD25" s="80">
        <v>3.004</v>
      </c>
      <c r="HE25" s="80">
        <v>0</v>
      </c>
      <c r="HF25" s="80">
        <v>489</v>
      </c>
      <c r="HG25" s="80">
        <v>6.8440000000000003</v>
      </c>
      <c r="HH25" s="80">
        <v>0</v>
      </c>
      <c r="HI25" s="80">
        <v>2.7789999999999999</v>
      </c>
      <c r="HJ25" s="80">
        <v>0</v>
      </c>
      <c r="HK25" s="80">
        <v>1639.6510000000001</v>
      </c>
      <c r="HL25" s="80">
        <v>81.39</v>
      </c>
      <c r="HM25" s="80">
        <v>28.273</v>
      </c>
      <c r="HN25" s="80">
        <v>12.961</v>
      </c>
      <c r="HO25" s="80">
        <v>52.515999999999998</v>
      </c>
      <c r="HP25" s="80">
        <v>8.1329999999999991</v>
      </c>
      <c r="HQ25" s="80">
        <v>39.811</v>
      </c>
      <c r="HR25" s="80">
        <v>6.6879999999999997</v>
      </c>
      <c r="HS25" s="80">
        <v>39.991</v>
      </c>
      <c r="HT25" s="80">
        <v>15.073</v>
      </c>
      <c r="HU25" s="80">
        <v>172.494</v>
      </c>
      <c r="HV25" s="80">
        <v>63.162999999999997</v>
      </c>
      <c r="HW25" s="80">
        <v>0</v>
      </c>
      <c r="HX25" s="80">
        <v>313.87959999999998</v>
      </c>
      <c r="HY25" s="80">
        <v>6.3040000000000003</v>
      </c>
      <c r="HZ25" s="80">
        <v>0</v>
      </c>
      <c r="IA25" s="80">
        <v>489</v>
      </c>
      <c r="IB25" s="80">
        <v>6.8440000000000003</v>
      </c>
      <c r="IC25" s="80">
        <v>0</v>
      </c>
      <c r="ID25" s="80">
        <v>2.7789999999999999</v>
      </c>
      <c r="IE25" s="80">
        <v>0</v>
      </c>
      <c r="IF25" s="80">
        <v>1639.6510000000001</v>
      </c>
      <c r="IG25" s="80">
        <v>570.39</v>
      </c>
      <c r="IH25" s="80">
        <v>28.273</v>
      </c>
      <c r="II25" s="80">
        <v>12.961</v>
      </c>
      <c r="IJ25" s="80">
        <v>52.515999999999998</v>
      </c>
      <c r="IK25" s="80">
        <v>8.1329999999999991</v>
      </c>
      <c r="IL25" s="80">
        <v>39.811</v>
      </c>
      <c r="IM25" s="80">
        <v>6.6879999999999997</v>
      </c>
      <c r="IN25" s="80">
        <v>39.991</v>
      </c>
      <c r="IO25" s="80">
        <v>15.073</v>
      </c>
      <c r="IP25" s="80">
        <v>172.494</v>
      </c>
      <c r="IQ25" s="80">
        <v>63.162999999999997</v>
      </c>
      <c r="IR25" s="80">
        <v>0</v>
      </c>
      <c r="IS25" s="80">
        <v>313.87959999999998</v>
      </c>
      <c r="IT25" s="80">
        <v>6.3040000000000003</v>
      </c>
      <c r="IU25" s="80">
        <v>0</v>
      </c>
      <c r="IV25" s="81">
        <v>0</v>
      </c>
      <c r="IW25" s="78">
        <v>2</v>
      </c>
      <c r="IX25" s="78">
        <v>0</v>
      </c>
      <c r="IY25" s="78">
        <v>0</v>
      </c>
      <c r="IZ25" s="78">
        <v>0</v>
      </c>
      <c r="JA25" s="78">
        <v>1</v>
      </c>
      <c r="JB25" s="78">
        <v>0</v>
      </c>
      <c r="JC25" s="78">
        <v>0</v>
      </c>
      <c r="JD25" s="78">
        <v>0</v>
      </c>
      <c r="JE25" s="78">
        <v>20</v>
      </c>
      <c r="JF25" s="78">
        <v>8</v>
      </c>
      <c r="JG25" s="78">
        <v>4</v>
      </c>
      <c r="JH25" s="78">
        <v>2</v>
      </c>
      <c r="JI25" s="78">
        <v>0</v>
      </c>
      <c r="JJ25" s="78">
        <v>3</v>
      </c>
      <c r="JK25" s="78">
        <v>7</v>
      </c>
      <c r="JL25" s="78">
        <v>13</v>
      </c>
      <c r="JM25" s="78">
        <v>0</v>
      </c>
      <c r="JN25" s="78">
        <v>10</v>
      </c>
      <c r="JO25" s="78">
        <v>2</v>
      </c>
      <c r="JP25" s="78">
        <v>0</v>
      </c>
      <c r="JQ25" s="78">
        <v>5</v>
      </c>
      <c r="JR25" s="78">
        <v>3</v>
      </c>
      <c r="JS25" s="78">
        <v>4</v>
      </c>
      <c r="JT25" s="78">
        <v>6</v>
      </c>
      <c r="JU25" s="78">
        <v>4</v>
      </c>
      <c r="JV25" s="78">
        <v>3</v>
      </c>
      <c r="JW25" s="78">
        <v>2</v>
      </c>
      <c r="JX25" s="78">
        <v>14</v>
      </c>
      <c r="JY25" s="78">
        <v>8</v>
      </c>
      <c r="JZ25" s="78">
        <v>1</v>
      </c>
      <c r="KA25" s="78">
        <v>11</v>
      </c>
      <c r="KB25" s="78">
        <v>3</v>
      </c>
      <c r="KC25" s="78">
        <v>1</v>
      </c>
      <c r="KD25" s="78">
        <v>0</v>
      </c>
      <c r="KE25" s="78">
        <v>0</v>
      </c>
      <c r="KF25" s="78">
        <v>9</v>
      </c>
      <c r="KG25" s="78">
        <v>3</v>
      </c>
      <c r="KH25" s="78">
        <v>0</v>
      </c>
      <c r="KI25" s="78">
        <v>2</v>
      </c>
      <c r="KJ25" s="78">
        <v>1</v>
      </c>
      <c r="KK25" s="78">
        <v>0</v>
      </c>
      <c r="KL25" s="78">
        <v>0</v>
      </c>
      <c r="KM25" s="78">
        <v>0</v>
      </c>
      <c r="KN25" s="78">
        <v>2</v>
      </c>
      <c r="KO25" s="78">
        <v>0</v>
      </c>
      <c r="KP25" s="78">
        <v>0</v>
      </c>
      <c r="KQ25" s="78">
        <v>1</v>
      </c>
      <c r="KR25" s="78">
        <v>0</v>
      </c>
      <c r="KS25" s="78">
        <v>2</v>
      </c>
      <c r="KT25" s="78">
        <v>0</v>
      </c>
      <c r="KU25" s="78">
        <v>0</v>
      </c>
      <c r="KV25" s="78">
        <v>1</v>
      </c>
      <c r="KW25" s="78">
        <v>0</v>
      </c>
      <c r="KX25" s="78">
        <v>0</v>
      </c>
      <c r="KY25" s="78">
        <v>0</v>
      </c>
      <c r="KZ25" s="78">
        <v>11</v>
      </c>
      <c r="LA25" s="78">
        <v>0</v>
      </c>
      <c r="LB25" s="78">
        <v>0</v>
      </c>
      <c r="LC25" s="78">
        <v>0</v>
      </c>
      <c r="LD25" s="78">
        <v>0</v>
      </c>
      <c r="LE25" s="78">
        <v>0</v>
      </c>
      <c r="LF25" s="78">
        <v>1</v>
      </c>
      <c r="LG25" s="78">
        <v>0</v>
      </c>
      <c r="LH25" s="78">
        <v>0</v>
      </c>
      <c r="LI25" s="78">
        <v>0</v>
      </c>
      <c r="LJ25" s="78">
        <v>0</v>
      </c>
      <c r="LK25" s="78">
        <v>0</v>
      </c>
      <c r="LL25" s="78">
        <v>0</v>
      </c>
      <c r="LM25" s="78">
        <v>6</v>
      </c>
      <c r="LN25" s="78">
        <v>0</v>
      </c>
      <c r="LO25" s="78">
        <v>2</v>
      </c>
      <c r="LP25" s="78">
        <v>0</v>
      </c>
      <c r="LQ25" s="78">
        <v>0</v>
      </c>
      <c r="LR25" s="78">
        <v>0</v>
      </c>
      <c r="LS25" s="78">
        <v>11</v>
      </c>
      <c r="LT25" s="78">
        <v>0</v>
      </c>
      <c r="LU25" s="78">
        <v>1</v>
      </c>
      <c r="LV25" s="78">
        <v>4</v>
      </c>
      <c r="LW25" s="78">
        <v>0</v>
      </c>
      <c r="LX25" s="78">
        <v>1</v>
      </c>
      <c r="LY25" s="78">
        <v>17</v>
      </c>
      <c r="LZ25" s="78">
        <v>0</v>
      </c>
      <c r="MA25" s="78">
        <v>13</v>
      </c>
      <c r="MB25" s="78">
        <v>0</v>
      </c>
      <c r="MC25" s="78">
        <v>0</v>
      </c>
      <c r="MD25" s="78">
        <v>0</v>
      </c>
      <c r="ME25" s="78">
        <v>0</v>
      </c>
      <c r="MF25" s="78">
        <v>13</v>
      </c>
      <c r="MG25" s="78">
        <v>0</v>
      </c>
      <c r="MH25" s="78">
        <v>0</v>
      </c>
      <c r="MI25" s="78">
        <v>0</v>
      </c>
      <c r="MJ25" s="78">
        <v>1</v>
      </c>
      <c r="MK25" s="78">
        <v>0</v>
      </c>
      <c r="ML25" s="78">
        <v>0</v>
      </c>
      <c r="MM25" s="78">
        <v>3</v>
      </c>
      <c r="MN25" s="78">
        <v>0</v>
      </c>
      <c r="MO25" s="78">
        <v>1</v>
      </c>
      <c r="MP25" s="78">
        <v>1</v>
      </c>
      <c r="MQ25" s="78">
        <v>0</v>
      </c>
      <c r="MR25" s="78">
        <v>0</v>
      </c>
      <c r="MS25" s="78">
        <v>0</v>
      </c>
      <c r="MT25" s="78">
        <v>1</v>
      </c>
      <c r="MU25" s="78">
        <v>0</v>
      </c>
      <c r="MV25" s="78">
        <v>0</v>
      </c>
      <c r="MW25" s="78">
        <v>0</v>
      </c>
      <c r="MX25" s="78">
        <v>2</v>
      </c>
      <c r="MY25" s="78">
        <v>0</v>
      </c>
      <c r="MZ25" s="78">
        <v>0</v>
      </c>
      <c r="NA25" s="78">
        <v>0</v>
      </c>
      <c r="NB25" s="78">
        <v>1</v>
      </c>
      <c r="NC25" s="78">
        <v>0</v>
      </c>
      <c r="ND25" s="78">
        <v>0</v>
      </c>
      <c r="NE25" s="78">
        <v>0</v>
      </c>
      <c r="NF25" s="78">
        <v>20</v>
      </c>
      <c r="NG25" s="78">
        <v>8</v>
      </c>
      <c r="NH25" s="78">
        <v>4</v>
      </c>
      <c r="NI25" s="78">
        <v>2</v>
      </c>
      <c r="NJ25" s="78">
        <v>0</v>
      </c>
      <c r="NK25" s="78">
        <v>3</v>
      </c>
      <c r="NL25" s="78">
        <v>7</v>
      </c>
      <c r="NM25" s="78">
        <v>13</v>
      </c>
      <c r="NN25" s="78">
        <v>0</v>
      </c>
      <c r="NO25" s="78">
        <v>10</v>
      </c>
      <c r="NP25" s="78">
        <v>2</v>
      </c>
      <c r="NQ25" s="78">
        <v>0</v>
      </c>
      <c r="NR25" s="78">
        <v>5</v>
      </c>
      <c r="NS25" s="78">
        <v>3</v>
      </c>
      <c r="NT25" s="78">
        <v>4</v>
      </c>
      <c r="NU25" s="78">
        <v>6</v>
      </c>
      <c r="NV25" s="78">
        <v>4</v>
      </c>
      <c r="NW25" s="78">
        <v>3</v>
      </c>
      <c r="NX25" s="78">
        <v>2</v>
      </c>
      <c r="NY25" s="78">
        <v>14</v>
      </c>
      <c r="NZ25" s="78">
        <v>8</v>
      </c>
      <c r="OA25" s="78">
        <v>1</v>
      </c>
      <c r="OB25" s="78">
        <v>11</v>
      </c>
      <c r="OC25" s="78">
        <v>3</v>
      </c>
      <c r="OD25" s="78">
        <v>0</v>
      </c>
      <c r="OE25" s="78">
        <v>0</v>
      </c>
      <c r="OF25" s="78">
        <v>0</v>
      </c>
      <c r="OG25" s="78">
        <v>9</v>
      </c>
      <c r="OH25" s="78">
        <v>3</v>
      </c>
      <c r="OI25" s="78">
        <v>0</v>
      </c>
      <c r="OJ25" s="78">
        <v>2</v>
      </c>
      <c r="OK25" s="78">
        <v>1</v>
      </c>
      <c r="OL25" s="78">
        <v>0</v>
      </c>
      <c r="OM25" s="78">
        <v>0</v>
      </c>
      <c r="ON25" s="78">
        <v>0</v>
      </c>
      <c r="OO25" s="78">
        <v>2</v>
      </c>
      <c r="OP25" s="78">
        <v>0</v>
      </c>
      <c r="OQ25" s="78">
        <v>0</v>
      </c>
      <c r="OR25" s="78">
        <v>1</v>
      </c>
      <c r="OS25" s="78">
        <v>0</v>
      </c>
      <c r="OT25" s="78">
        <v>2</v>
      </c>
      <c r="OU25" s="78">
        <v>0</v>
      </c>
      <c r="OV25" s="78">
        <v>0</v>
      </c>
      <c r="OW25" s="78">
        <v>1</v>
      </c>
      <c r="OX25" s="78">
        <v>0</v>
      </c>
      <c r="OY25" s="78">
        <v>0</v>
      </c>
      <c r="OZ25" s="78">
        <v>0</v>
      </c>
      <c r="PA25" s="78">
        <v>11</v>
      </c>
      <c r="PB25" s="78">
        <v>0</v>
      </c>
      <c r="PC25" s="78">
        <v>0</v>
      </c>
      <c r="PD25" s="78">
        <v>0</v>
      </c>
      <c r="PE25" s="78">
        <v>0</v>
      </c>
      <c r="PF25" s="78">
        <v>0</v>
      </c>
      <c r="PG25" s="78">
        <v>1</v>
      </c>
      <c r="PH25" s="78">
        <v>0</v>
      </c>
      <c r="PI25" s="78">
        <v>0</v>
      </c>
      <c r="PJ25" s="78">
        <v>0</v>
      </c>
      <c r="PK25" s="78">
        <v>0</v>
      </c>
      <c r="PL25" s="78">
        <v>0</v>
      </c>
      <c r="PM25" s="78">
        <v>0</v>
      </c>
      <c r="PN25" s="78">
        <v>6</v>
      </c>
      <c r="PO25" s="78">
        <v>0</v>
      </c>
      <c r="PP25" s="78">
        <v>2</v>
      </c>
      <c r="PQ25" s="78">
        <v>0</v>
      </c>
      <c r="PR25" s="78">
        <v>0</v>
      </c>
      <c r="PS25" s="78">
        <v>0</v>
      </c>
      <c r="PT25" s="78">
        <v>11</v>
      </c>
      <c r="PU25" s="78">
        <v>0</v>
      </c>
      <c r="PV25" s="78">
        <v>1</v>
      </c>
      <c r="PW25" s="78">
        <v>4</v>
      </c>
      <c r="PX25" s="78">
        <v>0</v>
      </c>
      <c r="PY25" s="78">
        <v>1</v>
      </c>
      <c r="PZ25" s="78">
        <v>17</v>
      </c>
      <c r="QA25" s="78">
        <v>0</v>
      </c>
      <c r="QB25" s="78">
        <v>13</v>
      </c>
      <c r="QC25" s="78">
        <v>0</v>
      </c>
      <c r="QD25" s="78">
        <v>0</v>
      </c>
      <c r="QE25" s="78">
        <v>0</v>
      </c>
      <c r="QF25" s="78">
        <v>0</v>
      </c>
      <c r="QG25" s="78">
        <v>13</v>
      </c>
      <c r="QH25" s="78">
        <v>0</v>
      </c>
      <c r="QI25" s="78">
        <v>0</v>
      </c>
      <c r="QJ25" s="78">
        <v>0</v>
      </c>
      <c r="QK25" s="78">
        <v>1</v>
      </c>
      <c r="QL25" s="78">
        <v>0</v>
      </c>
      <c r="QM25" s="78">
        <v>0</v>
      </c>
      <c r="QN25" s="78">
        <v>3</v>
      </c>
      <c r="QO25" s="78">
        <v>0</v>
      </c>
      <c r="QP25" s="78">
        <v>1</v>
      </c>
      <c r="QQ25" s="78">
        <v>1</v>
      </c>
      <c r="QR25" s="78">
        <v>0</v>
      </c>
      <c r="QS25" s="78">
        <v>1</v>
      </c>
      <c r="QT25" s="78">
        <v>2</v>
      </c>
      <c r="QU25" s="78">
        <v>0</v>
      </c>
      <c r="QV25" s="78">
        <v>1</v>
      </c>
      <c r="QW25" s="78">
        <v>0</v>
      </c>
      <c r="QX25" s="78">
        <v>133</v>
      </c>
      <c r="QY25" s="78">
        <v>9</v>
      </c>
      <c r="QZ25" s="78">
        <v>6</v>
      </c>
      <c r="RA25" s="78">
        <v>5</v>
      </c>
      <c r="RB25" s="78">
        <v>12</v>
      </c>
      <c r="RC25" s="78">
        <v>1</v>
      </c>
      <c r="RD25" s="78">
        <v>6</v>
      </c>
      <c r="RE25" s="78">
        <v>2</v>
      </c>
      <c r="RF25" s="78">
        <v>12</v>
      </c>
      <c r="RG25" s="78">
        <v>5</v>
      </c>
      <c r="RH25" s="78">
        <v>17</v>
      </c>
      <c r="RI25" s="78">
        <v>13</v>
      </c>
      <c r="RJ25" s="78">
        <v>0</v>
      </c>
      <c r="RK25" s="78">
        <v>17</v>
      </c>
      <c r="RL25" s="78">
        <v>2</v>
      </c>
      <c r="RM25" s="78">
        <v>0</v>
      </c>
      <c r="RN25" s="78">
        <v>1</v>
      </c>
      <c r="RO25" s="78">
        <v>2</v>
      </c>
      <c r="RP25" s="78">
        <v>0</v>
      </c>
      <c r="RQ25" s="78">
        <v>1</v>
      </c>
      <c r="RR25" s="78">
        <v>0</v>
      </c>
      <c r="RS25" s="78">
        <v>133</v>
      </c>
      <c r="RT25" s="78">
        <v>10</v>
      </c>
      <c r="RU25" s="78">
        <v>6</v>
      </c>
      <c r="RV25" s="78">
        <v>5</v>
      </c>
      <c r="RW25" s="78">
        <v>12</v>
      </c>
      <c r="RX25" s="78">
        <v>1</v>
      </c>
      <c r="RY25" s="78">
        <v>6</v>
      </c>
      <c r="RZ25" s="78">
        <v>2</v>
      </c>
      <c r="SA25" s="78">
        <v>12</v>
      </c>
      <c r="SB25" s="78">
        <v>5</v>
      </c>
      <c r="SC25" s="78">
        <v>17</v>
      </c>
      <c r="SD25" s="78">
        <v>13</v>
      </c>
      <c r="SE25" s="78">
        <v>0</v>
      </c>
      <c r="SF25" s="78">
        <v>17</v>
      </c>
      <c r="SG25" s="78">
        <v>2</v>
      </c>
      <c r="SH25" s="78">
        <v>0</v>
      </c>
    </row>
    <row r="26" spans="1:502">
      <c r="A26" s="17" t="s">
        <v>2124</v>
      </c>
      <c r="B26" s="77">
        <v>18</v>
      </c>
      <c r="C26" s="77">
        <v>18</v>
      </c>
      <c r="D26" s="77">
        <v>1</v>
      </c>
      <c r="E26" s="77">
        <v>2021</v>
      </c>
      <c r="F26" s="77" t="s">
        <v>161</v>
      </c>
      <c r="G26" s="1017" t="s">
        <v>1607</v>
      </c>
      <c r="H26" s="77" t="s">
        <v>1608</v>
      </c>
      <c r="I26" s="1018"/>
      <c r="J26" s="80">
        <v>6.9729999999999999</v>
      </c>
      <c r="K26" s="80">
        <v>0</v>
      </c>
      <c r="L26" s="80">
        <v>0</v>
      </c>
      <c r="M26" s="80">
        <v>0</v>
      </c>
      <c r="N26" s="80">
        <v>3.226</v>
      </c>
      <c r="O26" s="80">
        <v>0</v>
      </c>
      <c r="P26" s="80">
        <v>0</v>
      </c>
      <c r="Q26" s="80">
        <v>0</v>
      </c>
      <c r="R26" s="80">
        <v>185.33</v>
      </c>
      <c r="S26" s="80">
        <v>83.988</v>
      </c>
      <c r="T26" s="80">
        <v>147.55799999999999</v>
      </c>
      <c r="U26" s="80">
        <v>6.7720000000000002</v>
      </c>
      <c r="V26" s="80">
        <v>0</v>
      </c>
      <c r="W26" s="80">
        <v>55.719000000000001</v>
      </c>
      <c r="X26" s="80">
        <v>62.758000000000003</v>
      </c>
      <c r="Y26" s="80">
        <v>139.39699999999999</v>
      </c>
      <c r="Z26" s="80">
        <v>3.7709999999999999</v>
      </c>
      <c r="AA26" s="80">
        <v>33.93</v>
      </c>
      <c r="AB26" s="80">
        <v>19.172999999999998</v>
      </c>
      <c r="AC26" s="80">
        <v>0</v>
      </c>
      <c r="AD26" s="80">
        <v>366.77100000000002</v>
      </c>
      <c r="AE26" s="80">
        <v>79.278000000000006</v>
      </c>
      <c r="AF26" s="80">
        <v>41.305999999999997</v>
      </c>
      <c r="AG26" s="80">
        <v>38.435000000000002</v>
      </c>
      <c r="AH26" s="80">
        <v>32.121000000000002</v>
      </c>
      <c r="AI26" s="80">
        <v>8.5630000000000006</v>
      </c>
      <c r="AJ26" s="80">
        <v>23.427</v>
      </c>
      <c r="AK26" s="80">
        <v>122.41500000000001</v>
      </c>
      <c r="AL26" s="80">
        <v>127.816</v>
      </c>
      <c r="AM26" s="80">
        <v>4.3789999999999996</v>
      </c>
      <c r="AN26" s="80">
        <v>125.432</v>
      </c>
      <c r="AO26" s="80">
        <v>8.8780000000000001</v>
      </c>
      <c r="AP26" s="80">
        <v>683.52800000000002</v>
      </c>
      <c r="AQ26" s="80">
        <v>0</v>
      </c>
      <c r="AR26" s="80">
        <v>0</v>
      </c>
      <c r="AS26" s="80">
        <v>78.498000000000005</v>
      </c>
      <c r="AT26" s="80">
        <v>22.187999999999999</v>
      </c>
      <c r="AU26" s="80">
        <v>0</v>
      </c>
      <c r="AV26" s="80">
        <v>4.5209999999999999</v>
      </c>
      <c r="AW26" s="80">
        <v>3.7040000000000002</v>
      </c>
      <c r="AX26" s="80">
        <v>0</v>
      </c>
      <c r="AY26" s="80">
        <v>0</v>
      </c>
      <c r="AZ26" s="80">
        <v>0</v>
      </c>
      <c r="BA26" s="80">
        <v>4.88</v>
      </c>
      <c r="BB26" s="80">
        <v>0</v>
      </c>
      <c r="BC26" s="80">
        <v>0</v>
      </c>
      <c r="BD26" s="80">
        <v>4.3019999999999996</v>
      </c>
      <c r="BE26" s="80">
        <v>0</v>
      </c>
      <c r="BF26" s="80">
        <v>2.3460000000000001</v>
      </c>
      <c r="BG26" s="80">
        <v>0</v>
      </c>
      <c r="BH26" s="80">
        <v>0</v>
      </c>
      <c r="BI26" s="80">
        <v>0</v>
      </c>
      <c r="BJ26" s="80">
        <v>0</v>
      </c>
      <c r="BK26" s="80">
        <v>0</v>
      </c>
      <c r="BL26" s="80">
        <v>0</v>
      </c>
      <c r="BM26" s="80">
        <v>48.195</v>
      </c>
      <c r="BN26" s="80">
        <v>0</v>
      </c>
      <c r="BO26" s="80">
        <v>0</v>
      </c>
      <c r="BP26" s="80">
        <v>0</v>
      </c>
      <c r="BQ26" s="80">
        <v>0</v>
      </c>
      <c r="BR26" s="80">
        <v>0</v>
      </c>
      <c r="BS26" s="80">
        <v>9.298</v>
      </c>
      <c r="BT26" s="80">
        <v>0</v>
      </c>
      <c r="BU26" s="80">
        <v>0</v>
      </c>
      <c r="BV26" s="80">
        <v>0</v>
      </c>
      <c r="BW26" s="80">
        <v>0</v>
      </c>
      <c r="BX26" s="80">
        <v>0</v>
      </c>
      <c r="BY26" s="80">
        <v>0</v>
      </c>
      <c r="BZ26" s="80">
        <v>45.765999999999998</v>
      </c>
      <c r="CA26" s="80">
        <v>0</v>
      </c>
      <c r="CB26" s="80">
        <v>7.39</v>
      </c>
      <c r="CC26" s="80">
        <v>0</v>
      </c>
      <c r="CD26" s="80">
        <v>0</v>
      </c>
      <c r="CE26" s="80">
        <v>0</v>
      </c>
      <c r="CF26" s="80">
        <v>44.24</v>
      </c>
      <c r="CG26" s="80">
        <v>0</v>
      </c>
      <c r="CH26" s="80">
        <v>5.9059999999999997</v>
      </c>
      <c r="CI26" s="80">
        <v>12.321</v>
      </c>
      <c r="CJ26" s="80">
        <v>0</v>
      </c>
      <c r="CK26" s="80">
        <v>3.0219999999999998</v>
      </c>
      <c r="CL26" s="80">
        <v>194.43299999999999</v>
      </c>
      <c r="CM26" s="80">
        <v>0</v>
      </c>
      <c r="CN26" s="80">
        <v>69.905000000000001</v>
      </c>
      <c r="CO26" s="80">
        <v>0</v>
      </c>
      <c r="CP26" s="80">
        <v>0</v>
      </c>
      <c r="CQ26" s="80">
        <v>0</v>
      </c>
      <c r="CR26" s="80">
        <v>0</v>
      </c>
      <c r="CS26" s="80">
        <v>275.85199999999998</v>
      </c>
      <c r="CT26" s="80">
        <v>0</v>
      </c>
      <c r="CU26" s="80">
        <v>0</v>
      </c>
      <c r="CV26" s="80">
        <v>0</v>
      </c>
      <c r="CW26" s="80">
        <v>2.1880000000000002</v>
      </c>
      <c r="CX26" s="80">
        <v>0</v>
      </c>
      <c r="CY26" s="80">
        <v>0</v>
      </c>
      <c r="CZ26" s="80">
        <v>10.853</v>
      </c>
      <c r="DA26" s="80">
        <v>0</v>
      </c>
      <c r="DB26" s="80">
        <v>1.891</v>
      </c>
      <c r="DC26" s="80">
        <v>2.9089999999999998</v>
      </c>
      <c r="DD26" s="80">
        <v>0</v>
      </c>
      <c r="DE26" s="80">
        <v>0</v>
      </c>
      <c r="DF26" s="80">
        <v>0</v>
      </c>
      <c r="DG26" s="80">
        <v>683.52800000000002</v>
      </c>
      <c r="DH26" s="80">
        <v>0</v>
      </c>
      <c r="DI26" s="80">
        <v>0</v>
      </c>
      <c r="DJ26" s="80">
        <v>0</v>
      </c>
      <c r="DK26" s="80">
        <v>6.9729999999999999</v>
      </c>
      <c r="DL26" s="80">
        <v>0</v>
      </c>
      <c r="DM26" s="80">
        <v>0</v>
      </c>
      <c r="DN26" s="80">
        <v>0</v>
      </c>
      <c r="DO26" s="80">
        <v>3.226</v>
      </c>
      <c r="DP26" s="80">
        <v>0</v>
      </c>
      <c r="DQ26" s="80">
        <v>0</v>
      </c>
      <c r="DR26" s="80">
        <v>0</v>
      </c>
      <c r="DS26" s="80">
        <v>185.33</v>
      </c>
      <c r="DT26" s="80">
        <v>83.988</v>
      </c>
      <c r="DU26" s="80">
        <v>147.55799999999999</v>
      </c>
      <c r="DV26" s="80">
        <v>6.7720000000000002</v>
      </c>
      <c r="DW26" s="80">
        <v>0</v>
      </c>
      <c r="DX26" s="80">
        <v>55.719000000000001</v>
      </c>
      <c r="DY26" s="80">
        <v>62.758000000000003</v>
      </c>
      <c r="DZ26" s="80">
        <v>139.39699999999999</v>
      </c>
      <c r="EA26" s="80">
        <v>3.7709999999999999</v>
      </c>
      <c r="EB26" s="80">
        <v>33.93</v>
      </c>
      <c r="EC26" s="80">
        <v>19.172999999999998</v>
      </c>
      <c r="ED26" s="80">
        <v>0</v>
      </c>
      <c r="EE26" s="80">
        <v>366.77100000000002</v>
      </c>
      <c r="EF26" s="80">
        <v>79.278000000000006</v>
      </c>
      <c r="EG26" s="80">
        <v>41.305999999999997</v>
      </c>
      <c r="EH26" s="80">
        <v>38.435000000000002</v>
      </c>
      <c r="EI26" s="80">
        <v>32.121000000000002</v>
      </c>
      <c r="EJ26" s="80">
        <v>8.5630000000000006</v>
      </c>
      <c r="EK26" s="80">
        <v>23.427</v>
      </c>
      <c r="EL26" s="80">
        <v>122.41500000000001</v>
      </c>
      <c r="EM26" s="80">
        <v>127.816</v>
      </c>
      <c r="EN26" s="80">
        <v>4.3789999999999996</v>
      </c>
      <c r="EO26" s="80">
        <v>125.432</v>
      </c>
      <c r="EP26" s="80">
        <v>8.8780000000000001</v>
      </c>
      <c r="EQ26" s="80">
        <v>0</v>
      </c>
      <c r="ER26" s="80">
        <v>0</v>
      </c>
      <c r="ES26" s="80">
        <v>0</v>
      </c>
      <c r="ET26" s="80">
        <v>78.498000000000005</v>
      </c>
      <c r="EU26" s="80">
        <v>22.187999999999999</v>
      </c>
      <c r="EV26" s="80">
        <v>0</v>
      </c>
      <c r="EW26" s="80">
        <v>4.5209999999999999</v>
      </c>
      <c r="EX26" s="80">
        <v>3.7040000000000002</v>
      </c>
      <c r="EY26" s="80">
        <v>0</v>
      </c>
      <c r="EZ26" s="80">
        <v>0</v>
      </c>
      <c r="FA26" s="80">
        <v>0</v>
      </c>
      <c r="FB26" s="80">
        <v>4.88</v>
      </c>
      <c r="FC26" s="80">
        <v>0</v>
      </c>
      <c r="FD26" s="80">
        <v>0</v>
      </c>
      <c r="FE26" s="80">
        <v>4.3019999999999996</v>
      </c>
      <c r="FF26" s="80">
        <v>0</v>
      </c>
      <c r="FG26" s="80">
        <v>2.3460000000000001</v>
      </c>
      <c r="FH26" s="80">
        <v>0</v>
      </c>
      <c r="FI26" s="80">
        <v>0</v>
      </c>
      <c r="FJ26" s="80">
        <v>0</v>
      </c>
      <c r="FK26" s="80">
        <v>0</v>
      </c>
      <c r="FL26" s="80">
        <v>0</v>
      </c>
      <c r="FM26" s="80">
        <v>0</v>
      </c>
      <c r="FN26" s="80">
        <v>48.195</v>
      </c>
      <c r="FO26" s="80">
        <v>0</v>
      </c>
      <c r="FP26" s="80">
        <v>0</v>
      </c>
      <c r="FQ26" s="80">
        <v>0</v>
      </c>
      <c r="FR26" s="80">
        <v>0</v>
      </c>
      <c r="FS26" s="80">
        <v>0</v>
      </c>
      <c r="FT26" s="80">
        <v>9.298</v>
      </c>
      <c r="FU26" s="80">
        <v>0</v>
      </c>
      <c r="FV26" s="80">
        <v>0</v>
      </c>
      <c r="FW26" s="80">
        <v>0</v>
      </c>
      <c r="FX26" s="80">
        <v>0</v>
      </c>
      <c r="FY26" s="80">
        <v>0</v>
      </c>
      <c r="FZ26" s="80">
        <v>0</v>
      </c>
      <c r="GA26" s="80">
        <v>45.765999999999998</v>
      </c>
      <c r="GB26" s="80">
        <v>0</v>
      </c>
      <c r="GC26" s="80">
        <v>7.39</v>
      </c>
      <c r="GD26" s="80">
        <v>0</v>
      </c>
      <c r="GE26" s="80">
        <v>0</v>
      </c>
      <c r="GF26" s="80">
        <v>0</v>
      </c>
      <c r="GG26" s="80">
        <v>44.24</v>
      </c>
      <c r="GH26" s="80">
        <v>0</v>
      </c>
      <c r="GI26" s="80">
        <v>5.9059999999999997</v>
      </c>
      <c r="GJ26" s="80">
        <v>12.321</v>
      </c>
      <c r="GK26" s="80">
        <v>0</v>
      </c>
      <c r="GL26" s="80">
        <v>3.0219999999999998</v>
      </c>
      <c r="GM26" s="80">
        <v>194.43299999999999</v>
      </c>
      <c r="GN26" s="80">
        <v>0</v>
      </c>
      <c r="GO26" s="80">
        <v>69.905000000000001</v>
      </c>
      <c r="GP26" s="80">
        <v>0</v>
      </c>
      <c r="GQ26" s="80">
        <v>0</v>
      </c>
      <c r="GR26" s="80">
        <v>0</v>
      </c>
      <c r="GS26" s="80">
        <v>0</v>
      </c>
      <c r="GT26" s="80">
        <v>275.85199999999998</v>
      </c>
      <c r="GU26" s="80">
        <v>0</v>
      </c>
      <c r="GV26" s="80">
        <v>0</v>
      </c>
      <c r="GW26" s="80">
        <v>0</v>
      </c>
      <c r="GX26" s="80">
        <v>2.1880000000000002</v>
      </c>
      <c r="GY26" s="80">
        <v>0</v>
      </c>
      <c r="GZ26" s="80">
        <v>0</v>
      </c>
      <c r="HA26" s="80">
        <v>10.853</v>
      </c>
      <c r="HB26" s="80">
        <v>0</v>
      </c>
      <c r="HC26" s="80">
        <v>1.891</v>
      </c>
      <c r="HD26" s="80">
        <v>2.9089999999999998</v>
      </c>
      <c r="HE26" s="80">
        <v>0</v>
      </c>
      <c r="HF26" s="80">
        <v>683.52800000000002</v>
      </c>
      <c r="HG26" s="80">
        <v>6.9729999999999999</v>
      </c>
      <c r="HH26" s="80">
        <v>0</v>
      </c>
      <c r="HI26" s="80">
        <v>3.226</v>
      </c>
      <c r="HJ26" s="80">
        <v>0</v>
      </c>
      <c r="HK26" s="80">
        <v>1717.2170000000001</v>
      </c>
      <c r="HL26" s="80">
        <v>78.498000000000005</v>
      </c>
      <c r="HM26" s="80">
        <v>30.413</v>
      </c>
      <c r="HN26" s="80">
        <v>11.528</v>
      </c>
      <c r="HO26" s="80">
        <v>48.195</v>
      </c>
      <c r="HP26" s="80">
        <v>9.298</v>
      </c>
      <c r="HQ26" s="80">
        <v>45.765999999999998</v>
      </c>
      <c r="HR26" s="80">
        <v>7.39</v>
      </c>
      <c r="HS26" s="80">
        <v>50.146000000000001</v>
      </c>
      <c r="HT26" s="80">
        <v>15.343</v>
      </c>
      <c r="HU26" s="80">
        <v>194.43299999999999</v>
      </c>
      <c r="HV26" s="80">
        <v>69.905000000000001</v>
      </c>
      <c r="HW26" s="80">
        <v>0</v>
      </c>
      <c r="HX26" s="80">
        <v>288.89299999999997</v>
      </c>
      <c r="HY26" s="80">
        <v>4.8</v>
      </c>
      <c r="HZ26" s="80">
        <v>0</v>
      </c>
      <c r="IA26" s="80">
        <v>683.52800000000002</v>
      </c>
      <c r="IB26" s="80">
        <v>6.9729999999999999</v>
      </c>
      <c r="IC26" s="80">
        <v>0</v>
      </c>
      <c r="ID26" s="80">
        <v>3.226</v>
      </c>
      <c r="IE26" s="80">
        <v>0</v>
      </c>
      <c r="IF26" s="80">
        <v>1717.2170000000001</v>
      </c>
      <c r="IG26" s="80">
        <v>762.02599999999995</v>
      </c>
      <c r="IH26" s="80">
        <v>30.413</v>
      </c>
      <c r="II26" s="80">
        <v>11.528</v>
      </c>
      <c r="IJ26" s="80">
        <v>48.195</v>
      </c>
      <c r="IK26" s="80">
        <v>9.298</v>
      </c>
      <c r="IL26" s="80">
        <v>45.765999999999998</v>
      </c>
      <c r="IM26" s="80">
        <v>7.39</v>
      </c>
      <c r="IN26" s="80">
        <v>50.146000000000001</v>
      </c>
      <c r="IO26" s="80">
        <v>15.343</v>
      </c>
      <c r="IP26" s="80">
        <v>194.43299999999999</v>
      </c>
      <c r="IQ26" s="80">
        <v>69.905000000000001</v>
      </c>
      <c r="IR26" s="80">
        <v>0</v>
      </c>
      <c r="IS26" s="80">
        <v>288.89299999999997</v>
      </c>
      <c r="IT26" s="80">
        <v>4.8</v>
      </c>
      <c r="IU26" s="80">
        <v>0</v>
      </c>
      <c r="IV26" s="81">
        <v>0</v>
      </c>
      <c r="IW26" s="78">
        <v>2</v>
      </c>
      <c r="IX26" s="78">
        <v>0</v>
      </c>
      <c r="IY26" s="78">
        <v>0</v>
      </c>
      <c r="IZ26" s="78">
        <v>0</v>
      </c>
      <c r="JA26" s="78">
        <v>1</v>
      </c>
      <c r="JB26" s="78">
        <v>0</v>
      </c>
      <c r="JC26" s="78">
        <v>0</v>
      </c>
      <c r="JD26" s="78">
        <v>0</v>
      </c>
      <c r="JE26" s="78">
        <v>24</v>
      </c>
      <c r="JF26" s="78">
        <v>7</v>
      </c>
      <c r="JG26" s="78">
        <v>4</v>
      </c>
      <c r="JH26" s="78">
        <v>2</v>
      </c>
      <c r="JI26" s="78">
        <v>0</v>
      </c>
      <c r="JJ26" s="78">
        <v>3</v>
      </c>
      <c r="JK26" s="78">
        <v>7</v>
      </c>
      <c r="JL26" s="78">
        <v>13</v>
      </c>
      <c r="JM26" s="78">
        <v>1</v>
      </c>
      <c r="JN26" s="78">
        <v>10</v>
      </c>
      <c r="JO26" s="78">
        <v>2</v>
      </c>
      <c r="JP26" s="78">
        <v>0</v>
      </c>
      <c r="JQ26" s="78">
        <v>5</v>
      </c>
      <c r="JR26" s="78">
        <v>4</v>
      </c>
      <c r="JS26" s="78">
        <v>4</v>
      </c>
      <c r="JT26" s="78">
        <v>5</v>
      </c>
      <c r="JU26" s="78">
        <v>5</v>
      </c>
      <c r="JV26" s="78">
        <v>3</v>
      </c>
      <c r="JW26" s="78">
        <v>2</v>
      </c>
      <c r="JX26" s="78">
        <v>13</v>
      </c>
      <c r="JY26" s="78">
        <v>8</v>
      </c>
      <c r="JZ26" s="78">
        <v>1</v>
      </c>
      <c r="KA26" s="78">
        <v>11</v>
      </c>
      <c r="KB26" s="78">
        <v>3</v>
      </c>
      <c r="KC26" s="78">
        <v>1</v>
      </c>
      <c r="KD26" s="78">
        <v>0</v>
      </c>
      <c r="KE26" s="78">
        <v>0</v>
      </c>
      <c r="KF26" s="78">
        <v>9</v>
      </c>
      <c r="KG26" s="78">
        <v>3</v>
      </c>
      <c r="KH26" s="78">
        <v>0</v>
      </c>
      <c r="KI26" s="78">
        <v>2</v>
      </c>
      <c r="KJ26" s="78">
        <v>1</v>
      </c>
      <c r="KK26" s="78">
        <v>0</v>
      </c>
      <c r="KL26" s="78">
        <v>0</v>
      </c>
      <c r="KM26" s="78">
        <v>0</v>
      </c>
      <c r="KN26" s="78">
        <v>2</v>
      </c>
      <c r="KO26" s="78">
        <v>0</v>
      </c>
      <c r="KP26" s="78">
        <v>0</v>
      </c>
      <c r="KQ26" s="78">
        <v>1</v>
      </c>
      <c r="KR26" s="78">
        <v>0</v>
      </c>
      <c r="KS26" s="78">
        <v>1</v>
      </c>
      <c r="KT26" s="78">
        <v>0</v>
      </c>
      <c r="KU26" s="78">
        <v>0</v>
      </c>
      <c r="KV26" s="78">
        <v>0</v>
      </c>
      <c r="KW26" s="78">
        <v>0</v>
      </c>
      <c r="KX26" s="78">
        <v>0</v>
      </c>
      <c r="KY26" s="78">
        <v>0</v>
      </c>
      <c r="KZ26" s="78">
        <v>9</v>
      </c>
      <c r="LA26" s="78">
        <v>0</v>
      </c>
      <c r="LB26" s="78">
        <v>0</v>
      </c>
      <c r="LC26" s="78">
        <v>0</v>
      </c>
      <c r="LD26" s="78">
        <v>0</v>
      </c>
      <c r="LE26" s="78">
        <v>0</v>
      </c>
      <c r="LF26" s="78">
        <v>1</v>
      </c>
      <c r="LG26" s="78">
        <v>0</v>
      </c>
      <c r="LH26" s="78">
        <v>0</v>
      </c>
      <c r="LI26" s="78">
        <v>0</v>
      </c>
      <c r="LJ26" s="78">
        <v>0</v>
      </c>
      <c r="LK26" s="78">
        <v>0</v>
      </c>
      <c r="LL26" s="78">
        <v>0</v>
      </c>
      <c r="LM26" s="78">
        <v>7</v>
      </c>
      <c r="LN26" s="78">
        <v>0</v>
      </c>
      <c r="LO26" s="78">
        <v>2</v>
      </c>
      <c r="LP26" s="78">
        <v>0</v>
      </c>
      <c r="LQ26" s="78">
        <v>0</v>
      </c>
      <c r="LR26" s="78">
        <v>0</v>
      </c>
      <c r="LS26" s="78">
        <v>11</v>
      </c>
      <c r="LT26" s="78">
        <v>0</v>
      </c>
      <c r="LU26" s="78">
        <v>1</v>
      </c>
      <c r="LV26" s="78">
        <v>3</v>
      </c>
      <c r="LW26" s="78">
        <v>0</v>
      </c>
      <c r="LX26" s="78">
        <v>1</v>
      </c>
      <c r="LY26" s="78">
        <v>18</v>
      </c>
      <c r="LZ26" s="78">
        <v>0</v>
      </c>
      <c r="MA26" s="78">
        <v>14</v>
      </c>
      <c r="MB26" s="78">
        <v>0</v>
      </c>
      <c r="MC26" s="78">
        <v>0</v>
      </c>
      <c r="MD26" s="78">
        <v>0</v>
      </c>
      <c r="ME26" s="78">
        <v>0</v>
      </c>
      <c r="MF26" s="78">
        <v>11</v>
      </c>
      <c r="MG26" s="78">
        <v>0</v>
      </c>
      <c r="MH26" s="78">
        <v>0</v>
      </c>
      <c r="MI26" s="78">
        <v>0</v>
      </c>
      <c r="MJ26" s="78">
        <v>1</v>
      </c>
      <c r="MK26" s="78">
        <v>0</v>
      </c>
      <c r="ML26" s="78">
        <v>0</v>
      </c>
      <c r="MM26" s="78">
        <v>3</v>
      </c>
      <c r="MN26" s="78">
        <v>0</v>
      </c>
      <c r="MO26" s="78">
        <v>1</v>
      </c>
      <c r="MP26" s="78">
        <v>1</v>
      </c>
      <c r="MQ26" s="78">
        <v>0</v>
      </c>
      <c r="MR26" s="78">
        <v>0</v>
      </c>
      <c r="MS26" s="78">
        <v>0</v>
      </c>
      <c r="MT26" s="78">
        <v>1</v>
      </c>
      <c r="MU26" s="78">
        <v>0</v>
      </c>
      <c r="MV26" s="78">
        <v>0</v>
      </c>
      <c r="MW26" s="78">
        <v>0</v>
      </c>
      <c r="MX26" s="78">
        <v>2</v>
      </c>
      <c r="MY26" s="78">
        <v>0</v>
      </c>
      <c r="MZ26" s="78">
        <v>0</v>
      </c>
      <c r="NA26" s="78">
        <v>0</v>
      </c>
      <c r="NB26" s="78">
        <v>1</v>
      </c>
      <c r="NC26" s="78">
        <v>0</v>
      </c>
      <c r="ND26" s="78">
        <v>0</v>
      </c>
      <c r="NE26" s="78">
        <v>0</v>
      </c>
      <c r="NF26" s="78">
        <v>24</v>
      </c>
      <c r="NG26" s="78">
        <v>7</v>
      </c>
      <c r="NH26" s="78">
        <v>4</v>
      </c>
      <c r="NI26" s="78">
        <v>2</v>
      </c>
      <c r="NJ26" s="78">
        <v>0</v>
      </c>
      <c r="NK26" s="78">
        <v>3</v>
      </c>
      <c r="NL26" s="78">
        <v>7</v>
      </c>
      <c r="NM26" s="78">
        <v>13</v>
      </c>
      <c r="NN26" s="78">
        <v>1</v>
      </c>
      <c r="NO26" s="78">
        <v>10</v>
      </c>
      <c r="NP26" s="78">
        <v>2</v>
      </c>
      <c r="NQ26" s="78">
        <v>0</v>
      </c>
      <c r="NR26" s="78">
        <v>5</v>
      </c>
      <c r="NS26" s="78">
        <v>4</v>
      </c>
      <c r="NT26" s="78">
        <v>4</v>
      </c>
      <c r="NU26" s="78">
        <v>5</v>
      </c>
      <c r="NV26" s="78">
        <v>5</v>
      </c>
      <c r="NW26" s="78">
        <v>3</v>
      </c>
      <c r="NX26" s="78">
        <v>2</v>
      </c>
      <c r="NY26" s="78">
        <v>13</v>
      </c>
      <c r="NZ26" s="78">
        <v>8</v>
      </c>
      <c r="OA26" s="78">
        <v>1</v>
      </c>
      <c r="OB26" s="78">
        <v>11</v>
      </c>
      <c r="OC26" s="78">
        <v>3</v>
      </c>
      <c r="OD26" s="78">
        <v>0</v>
      </c>
      <c r="OE26" s="78">
        <v>0</v>
      </c>
      <c r="OF26" s="78">
        <v>0</v>
      </c>
      <c r="OG26" s="78">
        <v>9</v>
      </c>
      <c r="OH26" s="78">
        <v>3</v>
      </c>
      <c r="OI26" s="78">
        <v>0</v>
      </c>
      <c r="OJ26" s="78">
        <v>2</v>
      </c>
      <c r="OK26" s="78">
        <v>1</v>
      </c>
      <c r="OL26" s="78">
        <v>0</v>
      </c>
      <c r="OM26" s="78">
        <v>0</v>
      </c>
      <c r="ON26" s="78">
        <v>0</v>
      </c>
      <c r="OO26" s="78">
        <v>2</v>
      </c>
      <c r="OP26" s="78">
        <v>0</v>
      </c>
      <c r="OQ26" s="78">
        <v>0</v>
      </c>
      <c r="OR26" s="78">
        <v>1</v>
      </c>
      <c r="OS26" s="78">
        <v>0</v>
      </c>
      <c r="OT26" s="78">
        <v>1</v>
      </c>
      <c r="OU26" s="78">
        <v>0</v>
      </c>
      <c r="OV26" s="78">
        <v>0</v>
      </c>
      <c r="OW26" s="78">
        <v>0</v>
      </c>
      <c r="OX26" s="78">
        <v>0</v>
      </c>
      <c r="OY26" s="78">
        <v>0</v>
      </c>
      <c r="OZ26" s="78">
        <v>0</v>
      </c>
      <c r="PA26" s="78">
        <v>9</v>
      </c>
      <c r="PB26" s="78">
        <v>0</v>
      </c>
      <c r="PC26" s="78">
        <v>0</v>
      </c>
      <c r="PD26" s="78">
        <v>0</v>
      </c>
      <c r="PE26" s="78">
        <v>0</v>
      </c>
      <c r="PF26" s="78">
        <v>0</v>
      </c>
      <c r="PG26" s="78">
        <v>1</v>
      </c>
      <c r="PH26" s="78">
        <v>0</v>
      </c>
      <c r="PI26" s="78">
        <v>0</v>
      </c>
      <c r="PJ26" s="78">
        <v>0</v>
      </c>
      <c r="PK26" s="78">
        <v>0</v>
      </c>
      <c r="PL26" s="78">
        <v>0</v>
      </c>
      <c r="PM26" s="78">
        <v>0</v>
      </c>
      <c r="PN26" s="78">
        <v>7</v>
      </c>
      <c r="PO26" s="78">
        <v>0</v>
      </c>
      <c r="PP26" s="78">
        <v>2</v>
      </c>
      <c r="PQ26" s="78">
        <v>0</v>
      </c>
      <c r="PR26" s="78">
        <v>0</v>
      </c>
      <c r="PS26" s="78">
        <v>0</v>
      </c>
      <c r="PT26" s="78">
        <v>11</v>
      </c>
      <c r="PU26" s="78">
        <v>0</v>
      </c>
      <c r="PV26" s="78">
        <v>1</v>
      </c>
      <c r="PW26" s="78">
        <v>3</v>
      </c>
      <c r="PX26" s="78">
        <v>0</v>
      </c>
      <c r="PY26" s="78">
        <v>1</v>
      </c>
      <c r="PZ26" s="78">
        <v>18</v>
      </c>
      <c r="QA26" s="78">
        <v>0</v>
      </c>
      <c r="QB26" s="78">
        <v>14</v>
      </c>
      <c r="QC26" s="78">
        <v>0</v>
      </c>
      <c r="QD26" s="78">
        <v>0</v>
      </c>
      <c r="QE26" s="78">
        <v>0</v>
      </c>
      <c r="QF26" s="78">
        <v>0</v>
      </c>
      <c r="QG26" s="78">
        <v>11</v>
      </c>
      <c r="QH26" s="78">
        <v>0</v>
      </c>
      <c r="QI26" s="78">
        <v>0</v>
      </c>
      <c r="QJ26" s="78">
        <v>0</v>
      </c>
      <c r="QK26" s="78">
        <v>1</v>
      </c>
      <c r="QL26" s="78">
        <v>0</v>
      </c>
      <c r="QM26" s="78">
        <v>0</v>
      </c>
      <c r="QN26" s="78">
        <v>3</v>
      </c>
      <c r="QO26" s="78">
        <v>0</v>
      </c>
      <c r="QP26" s="78">
        <v>1</v>
      </c>
      <c r="QQ26" s="78">
        <v>1</v>
      </c>
      <c r="QR26" s="78">
        <v>0</v>
      </c>
      <c r="QS26" s="78">
        <v>1</v>
      </c>
      <c r="QT26" s="78">
        <v>2</v>
      </c>
      <c r="QU26" s="78">
        <v>0</v>
      </c>
      <c r="QV26" s="78">
        <v>1</v>
      </c>
      <c r="QW26" s="78">
        <v>0</v>
      </c>
      <c r="QX26" s="78">
        <v>137</v>
      </c>
      <c r="QY26" s="78">
        <v>9</v>
      </c>
      <c r="QZ26" s="78">
        <v>6</v>
      </c>
      <c r="RA26" s="78">
        <v>4</v>
      </c>
      <c r="RB26" s="78">
        <v>9</v>
      </c>
      <c r="RC26" s="78">
        <v>1</v>
      </c>
      <c r="RD26" s="78">
        <v>7</v>
      </c>
      <c r="RE26" s="78">
        <v>2</v>
      </c>
      <c r="RF26" s="78">
        <v>12</v>
      </c>
      <c r="RG26" s="78">
        <v>4</v>
      </c>
      <c r="RH26" s="78">
        <v>18</v>
      </c>
      <c r="RI26" s="78">
        <v>14</v>
      </c>
      <c r="RJ26" s="78">
        <v>0</v>
      </c>
      <c r="RK26" s="78">
        <v>15</v>
      </c>
      <c r="RL26" s="78">
        <v>2</v>
      </c>
      <c r="RM26" s="78">
        <v>0</v>
      </c>
      <c r="RN26" s="78">
        <v>1</v>
      </c>
      <c r="RO26" s="78">
        <v>2</v>
      </c>
      <c r="RP26" s="78">
        <v>0</v>
      </c>
      <c r="RQ26" s="78">
        <v>1</v>
      </c>
      <c r="RR26" s="78">
        <v>0</v>
      </c>
      <c r="RS26" s="78">
        <v>137</v>
      </c>
      <c r="RT26" s="78">
        <v>10</v>
      </c>
      <c r="RU26" s="78">
        <v>6</v>
      </c>
      <c r="RV26" s="78">
        <v>4</v>
      </c>
      <c r="RW26" s="78">
        <v>9</v>
      </c>
      <c r="RX26" s="78">
        <v>1</v>
      </c>
      <c r="RY26" s="78">
        <v>7</v>
      </c>
      <c r="RZ26" s="78">
        <v>2</v>
      </c>
      <c r="SA26" s="78">
        <v>12</v>
      </c>
      <c r="SB26" s="78">
        <v>4</v>
      </c>
      <c r="SC26" s="78">
        <v>18</v>
      </c>
      <c r="SD26" s="78">
        <v>14</v>
      </c>
      <c r="SE26" s="78">
        <v>0</v>
      </c>
      <c r="SF26" s="78">
        <v>15</v>
      </c>
      <c r="SG26" s="78">
        <v>2</v>
      </c>
      <c r="SH26" s="78">
        <v>0</v>
      </c>
    </row>
    <row r="27" spans="1:502">
      <c r="A27" s="17" t="s">
        <v>2125</v>
      </c>
      <c r="B27" s="77">
        <v>19</v>
      </c>
      <c r="C27" s="77">
        <v>19</v>
      </c>
      <c r="D27" s="77">
        <v>1</v>
      </c>
      <c r="E27" s="77">
        <v>2022</v>
      </c>
      <c r="F27" s="77" t="s">
        <v>162</v>
      </c>
      <c r="G27" s="1017" t="s">
        <v>1607</v>
      </c>
      <c r="H27" s="77" t="s">
        <v>1608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2551</v>
      </c>
      <c r="B28" s="77">
        <v>20</v>
      </c>
      <c r="C28" s="77">
        <v>20</v>
      </c>
      <c r="D28" s="77">
        <v>1</v>
      </c>
      <c r="E28" s="77">
        <v>2023</v>
      </c>
      <c r="F28" s="77" t="s">
        <v>2526</v>
      </c>
      <c r="G28" s="1017" t="s">
        <v>1607</v>
      </c>
      <c r="H28" s="77" t="s">
        <v>1608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2613</v>
      </c>
      <c r="B29" s="77">
        <v>21</v>
      </c>
      <c r="C29" s="77">
        <v>21</v>
      </c>
      <c r="D29" s="77">
        <v>1</v>
      </c>
      <c r="E29" s="77">
        <v>2024</v>
      </c>
      <c r="F29" s="77" t="s">
        <v>2588</v>
      </c>
      <c r="G29" s="1017" t="s">
        <v>1607</v>
      </c>
      <c r="H29" s="77" t="s">
        <v>1608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1607</v>
      </c>
      <c r="H30" s="77" t="s">
        <v>1608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1607</v>
      </c>
      <c r="H31" s="77" t="s">
        <v>1608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1607</v>
      </c>
      <c r="H32" s="77" t="s">
        <v>1608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1607</v>
      </c>
      <c r="H33" s="77" t="s">
        <v>1608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1607</v>
      </c>
      <c r="H34" s="77" t="s">
        <v>1608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1607</v>
      </c>
      <c r="H35" s="77" t="s">
        <v>1608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2613</v>
      </c>
      <c r="B9" s="77">
        <v>1</v>
      </c>
      <c r="C9" s="77">
        <v>18</v>
      </c>
      <c r="D9" s="77">
        <v>1</v>
      </c>
      <c r="E9" s="77">
        <v>2024</v>
      </c>
      <c r="F9" s="77" t="s">
        <v>2588</v>
      </c>
      <c r="G9" s="1017" t="s">
        <v>1607</v>
      </c>
      <c r="H9" s="77" t="s">
        <v>1608</v>
      </c>
      <c r="I9" s="1016" t="s">
        <v>794</v>
      </c>
      <c r="J9" s="80">
        <v>7614386.0000000009</v>
      </c>
      <c r="K9" s="78">
        <v>9532704463.0000019</v>
      </c>
      <c r="L9" s="78">
        <v>6399076.9999999991</v>
      </c>
      <c r="M9" s="78">
        <v>7912317773.000001</v>
      </c>
      <c r="N9" s="78">
        <v>4126300</v>
      </c>
      <c r="O9" s="78">
        <v>10610378347.999996</v>
      </c>
      <c r="P9" s="78">
        <v>14826</v>
      </c>
      <c r="Q9" s="78">
        <v>83177269.000000015</v>
      </c>
      <c r="R9" s="78">
        <v>0</v>
      </c>
      <c r="S9" s="78">
        <v>0</v>
      </c>
      <c r="T9" s="78">
        <v>0</v>
      </c>
      <c r="U9" s="78">
        <v>0</v>
      </c>
      <c r="V9" s="78">
        <v>0</v>
      </c>
      <c r="W9" s="78">
        <v>0</v>
      </c>
      <c r="X9" s="78">
        <v>0</v>
      </c>
      <c r="Y9" s="78">
        <v>0</v>
      </c>
      <c r="Z9" s="78">
        <v>28138577853.000004</v>
      </c>
      <c r="AA9" s="78">
        <v>20816679771.000004</v>
      </c>
      <c r="AB9" s="78">
        <v>119521709663.00005</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254147</v>
      </c>
      <c r="K10" s="78">
        <v>302625623</v>
      </c>
      <c r="L10" s="78">
        <v>527772</v>
      </c>
      <c r="M10" s="78">
        <v>629029272</v>
      </c>
      <c r="N10" s="78">
        <v>330800</v>
      </c>
      <c r="O10" s="78">
        <v>841344988</v>
      </c>
      <c r="P10" s="78">
        <v>582</v>
      </c>
      <c r="Q10" s="78">
        <v>3464118</v>
      </c>
      <c r="R10" s="78">
        <v>0</v>
      </c>
      <c r="S10" s="78">
        <v>0</v>
      </c>
      <c r="T10" s="78">
        <v>0</v>
      </c>
      <c r="U10" s="78">
        <v>0</v>
      </c>
      <c r="V10" s="78">
        <v>0</v>
      </c>
      <c r="W10" s="78">
        <v>0</v>
      </c>
      <c r="X10" s="78">
        <v>0</v>
      </c>
      <c r="Y10" s="78">
        <v>0</v>
      </c>
      <c r="Z10" s="78">
        <v>1776464001.0000002</v>
      </c>
      <c r="AA10" s="78">
        <v>452059411</v>
      </c>
      <c r="AB10" s="78">
        <v>2311075917</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35473</v>
      </c>
      <c r="K11" s="78">
        <v>47423497.000000007</v>
      </c>
      <c r="L11" s="78">
        <v>28506</v>
      </c>
      <c r="M11" s="78">
        <v>38019563.999999993</v>
      </c>
      <c r="N11" s="78">
        <v>31200</v>
      </c>
      <c r="O11" s="78">
        <v>64973659</v>
      </c>
      <c r="P11" s="78">
        <v>127</v>
      </c>
      <c r="Q11" s="78">
        <v>720525</v>
      </c>
      <c r="R11" s="78">
        <v>0</v>
      </c>
      <c r="S11" s="78">
        <v>0</v>
      </c>
      <c r="T11" s="78">
        <v>0</v>
      </c>
      <c r="U11" s="78">
        <v>0</v>
      </c>
      <c r="V11" s="78">
        <v>0</v>
      </c>
      <c r="W11" s="78">
        <v>0</v>
      </c>
      <c r="X11" s="78">
        <v>0</v>
      </c>
      <c r="Y11" s="78">
        <v>0</v>
      </c>
      <c r="Z11" s="78">
        <v>151137245</v>
      </c>
      <c r="AA11" s="78">
        <v>84489153</v>
      </c>
      <c r="AB11" s="78">
        <v>584678155</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20406</v>
      </c>
      <c r="K12" s="78">
        <v>24168777</v>
      </c>
      <c r="L12" s="78">
        <v>53463</v>
      </c>
      <c r="M12" s="78">
        <v>63482351</v>
      </c>
      <c r="N12" s="78">
        <v>84800</v>
      </c>
      <c r="O12" s="78">
        <v>238542676</v>
      </c>
      <c r="P12" s="78">
        <v>0</v>
      </c>
      <c r="Q12" s="78">
        <v>0</v>
      </c>
      <c r="R12" s="78">
        <v>0</v>
      </c>
      <c r="S12" s="78">
        <v>0</v>
      </c>
      <c r="T12" s="78">
        <v>0</v>
      </c>
      <c r="U12" s="78">
        <v>0</v>
      </c>
      <c r="V12" s="78">
        <v>0</v>
      </c>
      <c r="W12" s="78">
        <v>0</v>
      </c>
      <c r="X12" s="78">
        <v>0</v>
      </c>
      <c r="Y12" s="78">
        <v>0</v>
      </c>
      <c r="Z12" s="78">
        <v>326193804</v>
      </c>
      <c r="AA12" s="78">
        <v>15064305</v>
      </c>
      <c r="AB12" s="78">
        <v>130277095.99999999</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431720</v>
      </c>
      <c r="K13" s="78">
        <v>561007246</v>
      </c>
      <c r="L13" s="78">
        <v>49347</v>
      </c>
      <c r="M13" s="78">
        <v>63912675</v>
      </c>
      <c r="N13" s="78">
        <v>32500</v>
      </c>
      <c r="O13" s="78">
        <v>61026100</v>
      </c>
      <c r="P13" s="78">
        <v>0</v>
      </c>
      <c r="Q13" s="78">
        <v>0</v>
      </c>
      <c r="R13" s="78">
        <v>0</v>
      </c>
      <c r="S13" s="78">
        <v>0</v>
      </c>
      <c r="T13" s="78">
        <v>0</v>
      </c>
      <c r="U13" s="78">
        <v>0</v>
      </c>
      <c r="V13" s="78">
        <v>0</v>
      </c>
      <c r="W13" s="78">
        <v>0</v>
      </c>
      <c r="X13" s="78">
        <v>0</v>
      </c>
      <c r="Y13" s="78">
        <v>0</v>
      </c>
      <c r="Z13" s="78">
        <v>685946021.00000012</v>
      </c>
      <c r="AA13" s="78">
        <v>1136538205</v>
      </c>
      <c r="AB13" s="78">
        <v>6401331010</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57509</v>
      </c>
      <c r="K14" s="78">
        <v>75428377</v>
      </c>
      <c r="L14" s="78">
        <v>90833</v>
      </c>
      <c r="M14" s="78">
        <v>118936088</v>
      </c>
      <c r="N14" s="78">
        <v>77500</v>
      </c>
      <c r="O14" s="78">
        <v>173520422</v>
      </c>
      <c r="P14" s="78">
        <v>0</v>
      </c>
      <c r="Q14" s="78">
        <v>0</v>
      </c>
      <c r="R14" s="78">
        <v>0</v>
      </c>
      <c r="S14" s="78">
        <v>0</v>
      </c>
      <c r="T14" s="78">
        <v>0</v>
      </c>
      <c r="U14" s="78">
        <v>0</v>
      </c>
      <c r="V14" s="78">
        <v>0</v>
      </c>
      <c r="W14" s="78">
        <v>0</v>
      </c>
      <c r="X14" s="78">
        <v>0</v>
      </c>
      <c r="Y14" s="78">
        <v>0</v>
      </c>
      <c r="Z14" s="78">
        <v>367884887</v>
      </c>
      <c r="AA14" s="78">
        <v>142943916</v>
      </c>
      <c r="AB14" s="78">
        <v>578883619</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45438</v>
      </c>
      <c r="K15" s="78">
        <v>59604067</v>
      </c>
      <c r="L15" s="78">
        <v>5858</v>
      </c>
      <c r="M15" s="78">
        <v>7668814.9999999991</v>
      </c>
      <c r="N15" s="78">
        <v>700</v>
      </c>
      <c r="O15" s="78">
        <v>1782402</v>
      </c>
      <c r="P15" s="78">
        <v>0</v>
      </c>
      <c r="Q15" s="78">
        <v>0</v>
      </c>
      <c r="R15" s="78">
        <v>0</v>
      </c>
      <c r="S15" s="78">
        <v>0</v>
      </c>
      <c r="T15" s="78">
        <v>0</v>
      </c>
      <c r="U15" s="78">
        <v>0</v>
      </c>
      <c r="V15" s="78">
        <v>0</v>
      </c>
      <c r="W15" s="78">
        <v>0</v>
      </c>
      <c r="X15" s="78">
        <v>0</v>
      </c>
      <c r="Y15" s="78">
        <v>0</v>
      </c>
      <c r="Z15" s="78">
        <v>69055284</v>
      </c>
      <c r="AA15" s="78">
        <v>117729148</v>
      </c>
      <c r="AB15" s="78">
        <v>600873350</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10210</v>
      </c>
      <c r="K16" s="78">
        <v>13539936</v>
      </c>
      <c r="L16" s="78">
        <v>12104</v>
      </c>
      <c r="M16" s="78">
        <v>16025021.000000002</v>
      </c>
      <c r="N16" s="78">
        <v>15600</v>
      </c>
      <c r="O16" s="78">
        <v>29616100</v>
      </c>
      <c r="P16" s="78">
        <v>1709</v>
      </c>
      <c r="Q16" s="78">
        <v>9726839</v>
      </c>
      <c r="R16" s="78">
        <v>0</v>
      </c>
      <c r="S16" s="78">
        <v>0</v>
      </c>
      <c r="T16" s="78">
        <v>0</v>
      </c>
      <c r="U16" s="78">
        <v>0</v>
      </c>
      <c r="V16" s="78">
        <v>0</v>
      </c>
      <c r="W16" s="78">
        <v>0</v>
      </c>
      <c r="X16" s="78">
        <v>0</v>
      </c>
      <c r="Y16" s="78">
        <v>0</v>
      </c>
      <c r="Z16" s="78">
        <v>68907896</v>
      </c>
      <c r="AA16" s="78">
        <v>27675411</v>
      </c>
      <c r="AB16" s="78">
        <v>122656415.99999999</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330810</v>
      </c>
      <c r="K17" s="78">
        <v>423726787</v>
      </c>
      <c r="L17" s="78">
        <v>702703</v>
      </c>
      <c r="M17" s="78">
        <v>898917133.99999988</v>
      </c>
      <c r="N17" s="78">
        <v>153300</v>
      </c>
      <c r="O17" s="78">
        <v>421226203</v>
      </c>
      <c r="P17" s="78">
        <v>2751</v>
      </c>
      <c r="Q17" s="78">
        <v>11072145</v>
      </c>
      <c r="R17" s="78">
        <v>0</v>
      </c>
      <c r="S17" s="78">
        <v>0</v>
      </c>
      <c r="T17" s="78">
        <v>0</v>
      </c>
      <c r="U17" s="78">
        <v>0</v>
      </c>
      <c r="V17" s="78">
        <v>0</v>
      </c>
      <c r="W17" s="78">
        <v>0</v>
      </c>
      <c r="X17" s="78">
        <v>0</v>
      </c>
      <c r="Y17" s="78">
        <v>0</v>
      </c>
      <c r="Z17" s="78">
        <v>1754942268.9999998</v>
      </c>
      <c r="AA17" s="78">
        <v>948565166</v>
      </c>
      <c r="AB17" s="78">
        <v>4223767792.0000005</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239290</v>
      </c>
      <c r="K18" s="78">
        <v>319013970</v>
      </c>
      <c r="L18" s="78">
        <v>263564</v>
      </c>
      <c r="M18" s="78">
        <v>350542257</v>
      </c>
      <c r="N18" s="78">
        <v>6900</v>
      </c>
      <c r="O18" s="78">
        <v>13664750</v>
      </c>
      <c r="P18" s="78">
        <v>0</v>
      </c>
      <c r="Q18" s="78">
        <v>0</v>
      </c>
      <c r="R18" s="78">
        <v>0</v>
      </c>
      <c r="S18" s="78">
        <v>0</v>
      </c>
      <c r="T18" s="78">
        <v>0</v>
      </c>
      <c r="U18" s="78">
        <v>0</v>
      </c>
      <c r="V18" s="78">
        <v>0</v>
      </c>
      <c r="W18" s="78">
        <v>0</v>
      </c>
      <c r="X18" s="78">
        <v>0</v>
      </c>
      <c r="Y18" s="78">
        <v>0</v>
      </c>
      <c r="Z18" s="78">
        <v>683220977.00000012</v>
      </c>
      <c r="AA18" s="78">
        <v>580485509</v>
      </c>
      <c r="AB18" s="78">
        <v>3138369521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201659</v>
      </c>
      <c r="K19" s="78">
        <v>268906916</v>
      </c>
      <c r="L19" s="78">
        <v>129420.99999999999</v>
      </c>
      <c r="M19" s="78">
        <v>172081250</v>
      </c>
      <c r="N19" s="78">
        <v>1300</v>
      </c>
      <c r="O19" s="78">
        <v>2210721</v>
      </c>
      <c r="P19" s="78">
        <v>0</v>
      </c>
      <c r="Q19" s="78">
        <v>0</v>
      </c>
      <c r="R19" s="78">
        <v>0</v>
      </c>
      <c r="S19" s="78">
        <v>0</v>
      </c>
      <c r="T19" s="78">
        <v>0</v>
      </c>
      <c r="U19" s="78">
        <v>0</v>
      </c>
      <c r="V19" s="78">
        <v>0</v>
      </c>
      <c r="W19" s="78">
        <v>0</v>
      </c>
      <c r="X19" s="78">
        <v>0</v>
      </c>
      <c r="Y19" s="78">
        <v>0</v>
      </c>
      <c r="Z19" s="78">
        <v>443198887</v>
      </c>
      <c r="AA19" s="78">
        <v>461395993</v>
      </c>
      <c r="AB19" s="78">
        <v>2173299169</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389127</v>
      </c>
      <c r="K20" s="78">
        <v>467318223</v>
      </c>
      <c r="L20" s="78">
        <v>1089951</v>
      </c>
      <c r="M20" s="78">
        <v>1311130950.9999998</v>
      </c>
      <c r="N20" s="78">
        <v>615800</v>
      </c>
      <c r="O20" s="78">
        <v>1501653257</v>
      </c>
      <c r="P20" s="78">
        <v>80</v>
      </c>
      <c r="Q20" s="78">
        <v>525524</v>
      </c>
      <c r="R20" s="78">
        <v>0</v>
      </c>
      <c r="S20" s="78">
        <v>0</v>
      </c>
      <c r="T20" s="78">
        <v>0</v>
      </c>
      <c r="U20" s="78">
        <v>0</v>
      </c>
      <c r="V20" s="78">
        <v>0</v>
      </c>
      <c r="W20" s="78">
        <v>0</v>
      </c>
      <c r="X20" s="78">
        <v>0</v>
      </c>
      <c r="Y20" s="78">
        <v>0</v>
      </c>
      <c r="Z20" s="78">
        <v>3280627955</v>
      </c>
      <c r="AA20" s="78">
        <v>1048713357.0000001</v>
      </c>
      <c r="AB20" s="78">
        <v>4542440268</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145645</v>
      </c>
      <c r="K21" s="78">
        <v>179736414</v>
      </c>
      <c r="L21" s="78">
        <v>391940</v>
      </c>
      <c r="M21" s="78">
        <v>483782010</v>
      </c>
      <c r="N21" s="78">
        <v>258500</v>
      </c>
      <c r="O21" s="78">
        <v>661056447.99999988</v>
      </c>
      <c r="P21" s="78">
        <v>349</v>
      </c>
      <c r="Q21" s="78">
        <v>2078444.0000000002</v>
      </c>
      <c r="R21" s="78">
        <v>0</v>
      </c>
      <c r="S21" s="78">
        <v>0</v>
      </c>
      <c r="T21" s="78">
        <v>0</v>
      </c>
      <c r="U21" s="78">
        <v>0</v>
      </c>
      <c r="V21" s="78">
        <v>0</v>
      </c>
      <c r="W21" s="78">
        <v>0</v>
      </c>
      <c r="X21" s="78">
        <v>0</v>
      </c>
      <c r="Y21" s="78">
        <v>0</v>
      </c>
      <c r="Z21" s="78">
        <v>1326653315.9999998</v>
      </c>
      <c r="AA21" s="78">
        <v>52645252</v>
      </c>
      <c r="AB21" s="78">
        <v>817050844.00000012</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3102053</v>
      </c>
      <c r="K22" s="78">
        <v>3882666221</v>
      </c>
      <c r="L22" s="78">
        <v>459525</v>
      </c>
      <c r="M22" s="78">
        <v>573679661</v>
      </c>
      <c r="N22" s="78">
        <v>755000</v>
      </c>
      <c r="O22" s="78">
        <v>1997049173</v>
      </c>
      <c r="P22" s="78">
        <v>3362</v>
      </c>
      <c r="Q22" s="78">
        <v>20757892</v>
      </c>
      <c r="R22" s="78">
        <v>0</v>
      </c>
      <c r="S22" s="78">
        <v>0</v>
      </c>
      <c r="T22" s="78">
        <v>0</v>
      </c>
      <c r="U22" s="78">
        <v>0</v>
      </c>
      <c r="V22" s="78">
        <v>0</v>
      </c>
      <c r="W22" s="78">
        <v>0</v>
      </c>
      <c r="X22" s="78">
        <v>0</v>
      </c>
      <c r="Y22" s="78">
        <v>0</v>
      </c>
      <c r="Z22" s="78">
        <v>6474152946.999999</v>
      </c>
      <c r="AA22" s="78">
        <v>10431816564</v>
      </c>
      <c r="AB22" s="78">
        <v>64724846939</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98296</v>
      </c>
      <c r="K23" s="78">
        <v>128565388.99999999</v>
      </c>
      <c r="L23" s="78">
        <v>52998</v>
      </c>
      <c r="M23" s="78">
        <v>69232516</v>
      </c>
      <c r="N23" s="78">
        <v>1800</v>
      </c>
      <c r="O23" s="78">
        <v>3422363</v>
      </c>
      <c r="P23" s="78">
        <v>0</v>
      </c>
      <c r="Q23" s="78">
        <v>0</v>
      </c>
      <c r="R23" s="78">
        <v>0</v>
      </c>
      <c r="S23" s="78">
        <v>0</v>
      </c>
      <c r="T23" s="78">
        <v>0</v>
      </c>
      <c r="U23" s="78">
        <v>0</v>
      </c>
      <c r="V23" s="78">
        <v>0</v>
      </c>
      <c r="W23" s="78">
        <v>0</v>
      </c>
      <c r="X23" s="78">
        <v>0</v>
      </c>
      <c r="Y23" s="78">
        <v>0</v>
      </c>
      <c r="Z23" s="78">
        <v>201220267.99999997</v>
      </c>
      <c r="AA23" s="78">
        <v>288753934</v>
      </c>
      <c r="AB23" s="78">
        <v>1904340113</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200906</v>
      </c>
      <c r="K24" s="78">
        <v>263005362.00000006</v>
      </c>
      <c r="L24" s="78">
        <v>63822</v>
      </c>
      <c r="M24" s="78">
        <v>83260941</v>
      </c>
      <c r="N24" s="78">
        <v>7400</v>
      </c>
      <c r="O24" s="78">
        <v>15175183</v>
      </c>
      <c r="P24" s="78">
        <v>0</v>
      </c>
      <c r="Q24" s="78">
        <v>0</v>
      </c>
      <c r="R24" s="78">
        <v>0</v>
      </c>
      <c r="S24" s="78">
        <v>0</v>
      </c>
      <c r="T24" s="78">
        <v>0</v>
      </c>
      <c r="U24" s="78">
        <v>0</v>
      </c>
      <c r="V24" s="78">
        <v>0</v>
      </c>
      <c r="W24" s="78">
        <v>0</v>
      </c>
      <c r="X24" s="78">
        <v>0</v>
      </c>
      <c r="Y24" s="78">
        <v>0</v>
      </c>
      <c r="Z24" s="78">
        <v>361441486.00000006</v>
      </c>
      <c r="AA24" s="78">
        <v>516099194.99999994</v>
      </c>
      <c r="AB24" s="78">
        <v>2629024772</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118643</v>
      </c>
      <c r="K25" s="78">
        <v>159341941</v>
      </c>
      <c r="L25" s="78">
        <v>68322</v>
      </c>
      <c r="M25" s="78">
        <v>91529239</v>
      </c>
      <c r="N25" s="78">
        <v>0</v>
      </c>
      <c r="O25" s="78">
        <v>0</v>
      </c>
      <c r="P25" s="78">
        <v>0</v>
      </c>
      <c r="Q25" s="78">
        <v>0</v>
      </c>
      <c r="R25" s="78">
        <v>0</v>
      </c>
      <c r="S25" s="78">
        <v>0</v>
      </c>
      <c r="T25" s="78">
        <v>0</v>
      </c>
      <c r="U25" s="78">
        <v>0</v>
      </c>
      <c r="V25" s="78">
        <v>0</v>
      </c>
      <c r="W25" s="78">
        <v>0</v>
      </c>
      <c r="X25" s="78">
        <v>0</v>
      </c>
      <c r="Y25" s="78">
        <v>0</v>
      </c>
      <c r="Z25" s="78">
        <v>250871180</v>
      </c>
      <c r="AA25" s="78">
        <v>263662832.99999997</v>
      </c>
      <c r="AB25" s="78">
        <v>1394015619</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178478</v>
      </c>
      <c r="K26" s="78">
        <v>232689564.00000003</v>
      </c>
      <c r="L26" s="78">
        <v>64379.000000000007</v>
      </c>
      <c r="M26" s="78">
        <v>83688537</v>
      </c>
      <c r="N26" s="78">
        <v>8800</v>
      </c>
      <c r="O26" s="78">
        <v>18022500</v>
      </c>
      <c r="P26" s="78">
        <v>0</v>
      </c>
      <c r="Q26" s="78">
        <v>0</v>
      </c>
      <c r="R26" s="78">
        <v>0</v>
      </c>
      <c r="S26" s="78">
        <v>0</v>
      </c>
      <c r="T26" s="78">
        <v>0</v>
      </c>
      <c r="U26" s="78">
        <v>0</v>
      </c>
      <c r="V26" s="78">
        <v>0</v>
      </c>
      <c r="W26" s="78">
        <v>0</v>
      </c>
      <c r="X26" s="78">
        <v>0</v>
      </c>
      <c r="Y26" s="78">
        <v>0</v>
      </c>
      <c r="Z26" s="78">
        <v>334400600.99999994</v>
      </c>
      <c r="AA26" s="78">
        <v>486773584</v>
      </c>
      <c r="AB26" s="78">
        <v>2631233041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240983</v>
      </c>
      <c r="K27" s="78">
        <v>298457086</v>
      </c>
      <c r="L27" s="78">
        <v>702132</v>
      </c>
      <c r="M27" s="78">
        <v>869332487</v>
      </c>
      <c r="N27" s="78">
        <v>614200</v>
      </c>
      <c r="O27" s="78">
        <v>1709683919</v>
      </c>
      <c r="P27" s="78">
        <v>2055</v>
      </c>
      <c r="Q27" s="78">
        <v>12187360</v>
      </c>
      <c r="R27" s="78">
        <v>0</v>
      </c>
      <c r="S27" s="78">
        <v>0</v>
      </c>
      <c r="T27" s="78">
        <v>0</v>
      </c>
      <c r="U27" s="78">
        <v>0</v>
      </c>
      <c r="V27" s="78">
        <v>0</v>
      </c>
      <c r="W27" s="78">
        <v>0</v>
      </c>
      <c r="X27" s="78">
        <v>0</v>
      </c>
      <c r="Y27" s="78">
        <v>0</v>
      </c>
      <c r="Z27" s="78">
        <v>2889660852</v>
      </c>
      <c r="AA27" s="78">
        <v>386960661</v>
      </c>
      <c r="AB27" s="78">
        <v>2165141547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467066</v>
      </c>
      <c r="K28" s="78">
        <v>551030135</v>
      </c>
      <c r="L28" s="78">
        <v>733763</v>
      </c>
      <c r="M28" s="78">
        <v>866373516</v>
      </c>
      <c r="N28" s="78">
        <v>295000</v>
      </c>
      <c r="O28" s="78">
        <v>758059427</v>
      </c>
      <c r="P28" s="78">
        <v>1211</v>
      </c>
      <c r="Q28" s="78">
        <v>7213407</v>
      </c>
      <c r="R28" s="78">
        <v>0</v>
      </c>
      <c r="S28" s="78">
        <v>0</v>
      </c>
      <c r="T28" s="78">
        <v>0</v>
      </c>
      <c r="U28" s="78">
        <v>0</v>
      </c>
      <c r="V28" s="78">
        <v>0</v>
      </c>
      <c r="W28" s="78">
        <v>0</v>
      </c>
      <c r="X28" s="78">
        <v>0</v>
      </c>
      <c r="Y28" s="78">
        <v>0</v>
      </c>
      <c r="Z28" s="78">
        <v>2182676485.0000005</v>
      </c>
      <c r="AA28" s="78">
        <v>1005147022</v>
      </c>
      <c r="AB28" s="78">
        <v>4697678022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404106</v>
      </c>
      <c r="K29" s="78">
        <v>467300758</v>
      </c>
      <c r="L29" s="78">
        <v>201525</v>
      </c>
      <c r="M29" s="78">
        <v>233456784.00000003</v>
      </c>
      <c r="N29" s="78">
        <v>266400</v>
      </c>
      <c r="O29" s="78">
        <v>683930515</v>
      </c>
      <c r="P29" s="78">
        <v>596</v>
      </c>
      <c r="Q29" s="78">
        <v>3611581</v>
      </c>
      <c r="R29" s="78">
        <v>0</v>
      </c>
      <c r="S29" s="78">
        <v>0</v>
      </c>
      <c r="T29" s="78">
        <v>0</v>
      </c>
      <c r="U29" s="78">
        <v>0</v>
      </c>
      <c r="V29" s="78">
        <v>0</v>
      </c>
      <c r="W29" s="78">
        <v>0</v>
      </c>
      <c r="X29" s="78">
        <v>0</v>
      </c>
      <c r="Y29" s="78">
        <v>0</v>
      </c>
      <c r="Z29" s="78">
        <v>1388299638</v>
      </c>
      <c r="AA29" s="78">
        <v>932336360</v>
      </c>
      <c r="AB29" s="78">
        <v>4330857470</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26822</v>
      </c>
      <c r="K30" s="78">
        <v>35563269.999999993</v>
      </c>
      <c r="L30" s="78">
        <v>114258</v>
      </c>
      <c r="M30" s="78">
        <v>151186344.00000003</v>
      </c>
      <c r="N30" s="78">
        <v>57000</v>
      </c>
      <c r="O30" s="78">
        <v>111855482.99999999</v>
      </c>
      <c r="P30" s="78">
        <v>379</v>
      </c>
      <c r="Q30" s="78">
        <v>1520902</v>
      </c>
      <c r="R30" s="78">
        <v>0</v>
      </c>
      <c r="S30" s="78">
        <v>0</v>
      </c>
      <c r="T30" s="78">
        <v>0</v>
      </c>
      <c r="U30" s="78">
        <v>0</v>
      </c>
      <c r="V30" s="78">
        <v>0</v>
      </c>
      <c r="W30" s="78">
        <v>0</v>
      </c>
      <c r="X30" s="78">
        <v>0</v>
      </c>
      <c r="Y30" s="78">
        <v>0</v>
      </c>
      <c r="Z30" s="78">
        <v>300125998.99999994</v>
      </c>
      <c r="AA30" s="78">
        <v>68788745</v>
      </c>
      <c r="AB30" s="78">
        <v>329492422</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133247</v>
      </c>
      <c r="K31" s="78">
        <v>157072378</v>
      </c>
      <c r="L31" s="78">
        <v>140274</v>
      </c>
      <c r="M31" s="78">
        <v>165612875</v>
      </c>
      <c r="N31" s="78">
        <v>284500</v>
      </c>
      <c r="O31" s="78">
        <v>760137112</v>
      </c>
      <c r="P31" s="78">
        <v>808</v>
      </c>
      <c r="Q31" s="78">
        <v>5256707</v>
      </c>
      <c r="R31" s="78">
        <v>0</v>
      </c>
      <c r="S31" s="78">
        <v>0</v>
      </c>
      <c r="T31" s="78">
        <v>0</v>
      </c>
      <c r="U31" s="78">
        <v>0</v>
      </c>
      <c r="V31" s="78">
        <v>0</v>
      </c>
      <c r="W31" s="78">
        <v>0</v>
      </c>
      <c r="X31" s="78">
        <v>0</v>
      </c>
      <c r="Y31" s="78">
        <v>0</v>
      </c>
      <c r="Z31" s="78">
        <v>1088079072</v>
      </c>
      <c r="AA31" s="78">
        <v>333528457</v>
      </c>
      <c r="AB31" s="78">
        <v>1368084295</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114622</v>
      </c>
      <c r="K32" s="78">
        <v>149182896</v>
      </c>
      <c r="L32" s="78">
        <v>39515</v>
      </c>
      <c r="M32" s="78">
        <v>51277762</v>
      </c>
      <c r="N32" s="78">
        <v>0</v>
      </c>
      <c r="O32" s="78">
        <v>0</v>
      </c>
      <c r="P32" s="78">
        <v>0</v>
      </c>
      <c r="Q32" s="78">
        <v>0</v>
      </c>
      <c r="R32" s="78">
        <v>0</v>
      </c>
      <c r="S32" s="78">
        <v>0</v>
      </c>
      <c r="T32" s="78">
        <v>0</v>
      </c>
      <c r="U32" s="78">
        <v>0</v>
      </c>
      <c r="V32" s="78">
        <v>0</v>
      </c>
      <c r="W32" s="78">
        <v>0</v>
      </c>
      <c r="X32" s="78">
        <v>0</v>
      </c>
      <c r="Y32" s="78">
        <v>0</v>
      </c>
      <c r="Z32" s="78">
        <v>200460658</v>
      </c>
      <c r="AA32" s="78">
        <v>325336973</v>
      </c>
      <c r="AB32" s="78">
        <v>2100923218.9999998</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196514</v>
      </c>
      <c r="K33" s="78">
        <v>257979900</v>
      </c>
      <c r="L33" s="78">
        <v>63299</v>
      </c>
      <c r="M33" s="78">
        <v>82869931</v>
      </c>
      <c r="N33" s="78">
        <v>0</v>
      </c>
      <c r="O33" s="78">
        <v>0</v>
      </c>
      <c r="P33" s="78">
        <v>0</v>
      </c>
      <c r="Q33" s="78">
        <v>0</v>
      </c>
      <c r="R33" s="78">
        <v>0</v>
      </c>
      <c r="S33" s="78">
        <v>0</v>
      </c>
      <c r="T33" s="78">
        <v>0</v>
      </c>
      <c r="U33" s="78">
        <v>0</v>
      </c>
      <c r="V33" s="78">
        <v>0</v>
      </c>
      <c r="W33" s="78">
        <v>0</v>
      </c>
      <c r="X33" s="78">
        <v>0</v>
      </c>
      <c r="Y33" s="78">
        <v>0</v>
      </c>
      <c r="Z33" s="78">
        <v>340849831</v>
      </c>
      <c r="AA33" s="78">
        <v>462094909</v>
      </c>
      <c r="AB33" s="78">
        <v>3890087641</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138860</v>
      </c>
      <c r="K34" s="78">
        <v>164543480.00000003</v>
      </c>
      <c r="L34" s="78">
        <v>183306</v>
      </c>
      <c r="M34" s="78">
        <v>217493349</v>
      </c>
      <c r="N34" s="78">
        <v>136500</v>
      </c>
      <c r="O34" s="78">
        <v>352572650</v>
      </c>
      <c r="P34" s="78">
        <v>456</v>
      </c>
      <c r="Q34" s="78">
        <v>2987924</v>
      </c>
      <c r="R34" s="78">
        <v>0</v>
      </c>
      <c r="S34" s="78">
        <v>0</v>
      </c>
      <c r="T34" s="78">
        <v>0</v>
      </c>
      <c r="U34" s="78">
        <v>0</v>
      </c>
      <c r="V34" s="78">
        <v>0</v>
      </c>
      <c r="W34" s="78">
        <v>0</v>
      </c>
      <c r="X34" s="78">
        <v>0</v>
      </c>
      <c r="Y34" s="78">
        <v>0</v>
      </c>
      <c r="Z34" s="78">
        <v>737597402.99999988</v>
      </c>
      <c r="AA34" s="78">
        <v>163195661</v>
      </c>
      <c r="AB34" s="78">
        <v>1353765900</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32356</v>
      </c>
      <c r="K35" s="78">
        <v>42806250</v>
      </c>
      <c r="L35" s="78">
        <v>166497</v>
      </c>
      <c r="M35" s="78">
        <v>219796443</v>
      </c>
      <c r="N35" s="78">
        <v>90800</v>
      </c>
      <c r="O35" s="78">
        <v>189852297</v>
      </c>
      <c r="P35" s="78">
        <v>361</v>
      </c>
      <c r="Q35" s="78">
        <v>2053900.9999999998</v>
      </c>
      <c r="R35" s="78">
        <v>0</v>
      </c>
      <c r="S35" s="78">
        <v>0</v>
      </c>
      <c r="T35" s="78">
        <v>0</v>
      </c>
      <c r="U35" s="78">
        <v>0</v>
      </c>
      <c r="V35" s="78">
        <v>0</v>
      </c>
      <c r="W35" s="78">
        <v>0</v>
      </c>
      <c r="X35" s="78">
        <v>0</v>
      </c>
      <c r="Y35" s="78">
        <v>0</v>
      </c>
      <c r="Z35" s="78">
        <v>454508890.99999994</v>
      </c>
      <c r="AA35" s="78">
        <v>83880047</v>
      </c>
      <c r="AB35" s="78">
        <v>377515506</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2125</v>
      </c>
      <c r="B189" s="77">
        <v>181</v>
      </c>
      <c r="C189" s="77">
        <v>16</v>
      </c>
      <c r="D189" s="77">
        <v>1</v>
      </c>
      <c r="E189" s="77">
        <v>2022</v>
      </c>
      <c r="F189" s="77" t="s">
        <v>162</v>
      </c>
      <c r="G189" s="1017" t="s">
        <v>1607</v>
      </c>
      <c r="H189" s="77" t="s">
        <v>1608</v>
      </c>
      <c r="I189" s="1018"/>
      <c r="J189" s="80"/>
      <c r="K189" s="78"/>
      <c r="L189" s="78"/>
      <c r="M189" s="78"/>
      <c r="N189" s="78"/>
      <c r="O189" s="78"/>
      <c r="P189" s="78"/>
      <c r="Q189" s="78"/>
      <c r="R189" s="78"/>
      <c r="S189" s="78"/>
      <c r="T189" s="78"/>
      <c r="U189" s="78"/>
      <c r="V189" s="78"/>
      <c r="W189" s="78"/>
      <c r="X189" s="78"/>
      <c r="Y189" s="78"/>
      <c r="Z189" s="78"/>
      <c r="AA189" s="78"/>
      <c r="AB189" s="78"/>
      <c r="AC189" s="79"/>
      <c r="AD189" s="78">
        <v>2954281270.9208589</v>
      </c>
      <c r="AE189" s="78">
        <v>88063560.171212643</v>
      </c>
      <c r="AF189" s="78">
        <v>30846512.314395241</v>
      </c>
      <c r="AG189" s="78">
        <v>6930534986.2064447</v>
      </c>
      <c r="AH189" s="78">
        <v>5485201921.3897429</v>
      </c>
      <c r="AI189" s="78">
        <v>0</v>
      </c>
      <c r="AJ189" s="78">
        <v>0</v>
      </c>
      <c r="AK189" s="78">
        <v>322982098.55439156</v>
      </c>
      <c r="AL189" s="78">
        <v>0</v>
      </c>
      <c r="AM189" s="78">
        <v>0</v>
      </c>
      <c r="AN189" s="78">
        <v>15811910349.557047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2788</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80149191.437784731</v>
      </c>
      <c r="AE190" s="78">
        <v>1265842.1371808224</v>
      </c>
      <c r="AF190" s="78">
        <v>1512132.0695262984</v>
      </c>
      <c r="AG190" s="78">
        <v>69456810.071651831</v>
      </c>
      <c r="AH190" s="78">
        <v>68977506.778565973</v>
      </c>
      <c r="AI190" s="78">
        <v>0</v>
      </c>
      <c r="AJ190" s="78">
        <v>0</v>
      </c>
      <c r="AK190" s="78">
        <v>4126779.2019570065</v>
      </c>
      <c r="AL190" s="78">
        <v>0</v>
      </c>
      <c r="AM190" s="78">
        <v>0</v>
      </c>
      <c r="AN190" s="78">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2789</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12943981.371215774</v>
      </c>
      <c r="AE191" s="78">
        <v>619454.66287572158</v>
      </c>
      <c r="AF191" s="78">
        <v>274933.10355023609</v>
      </c>
      <c r="AG191" s="78">
        <v>14217157.430834122</v>
      </c>
      <c r="AH191" s="78">
        <v>15006976.872048719</v>
      </c>
      <c r="AI191" s="78">
        <v>0</v>
      </c>
      <c r="AJ191" s="78">
        <v>0</v>
      </c>
      <c r="AK191" s="78">
        <v>905053.20649947296</v>
      </c>
      <c r="AL191" s="78">
        <v>0</v>
      </c>
      <c r="AM191" s="78">
        <v>0</v>
      </c>
      <c r="AN191" s="78">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2790</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154443.87270639391</v>
      </c>
      <c r="AE192" s="78">
        <v>111097.8471461892</v>
      </c>
      <c r="AF192" s="78">
        <v>274933.10355023609</v>
      </c>
      <c r="AG192" s="78">
        <v>4997840.3255150672</v>
      </c>
      <c r="AH192" s="78">
        <v>3917925.9067536993</v>
      </c>
      <c r="AI192" s="78">
        <v>0</v>
      </c>
      <c r="AJ192" s="78">
        <v>0</v>
      </c>
      <c r="AK192" s="78">
        <v>251927.35138828249</v>
      </c>
      <c r="AL192" s="78">
        <v>0</v>
      </c>
      <c r="AM192" s="78">
        <v>0</v>
      </c>
      <c r="AN192" s="78">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2791</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366559548.27573353</v>
      </c>
      <c r="AE193" s="78">
        <v>4450647.0887049129</v>
      </c>
      <c r="AF193" s="78">
        <v>1256837.0448010792</v>
      </c>
      <c r="AG193" s="78">
        <v>327833370.81124765</v>
      </c>
      <c r="AH193" s="78">
        <v>375170019.63727778</v>
      </c>
      <c r="AI193" s="78">
        <v>0</v>
      </c>
      <c r="AJ193" s="78">
        <v>0</v>
      </c>
      <c r="AK193" s="78">
        <v>23519761.912489656</v>
      </c>
      <c r="AL193" s="78">
        <v>0</v>
      </c>
      <c r="AM193" s="78">
        <v>0</v>
      </c>
      <c r="AN193" s="78">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2792</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43956116.563539661</v>
      </c>
      <c r="AE194" s="78">
        <v>324877.03786688659</v>
      </c>
      <c r="AF194" s="78">
        <v>706970.83770060714</v>
      </c>
      <c r="AG194" s="78">
        <v>16906702.571333215</v>
      </c>
      <c r="AH194" s="78">
        <v>16820668.415399868</v>
      </c>
      <c r="AI194" s="78">
        <v>0</v>
      </c>
      <c r="AJ194" s="78">
        <v>0</v>
      </c>
      <c r="AK194" s="78">
        <v>1148329.0291624786</v>
      </c>
      <c r="AL194" s="78">
        <v>0</v>
      </c>
      <c r="AM194" s="78">
        <v>0</v>
      </c>
      <c r="AN194" s="78">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2793</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140029427.46634671</v>
      </c>
      <c r="AE195" s="78">
        <v>424191.78001272242</v>
      </c>
      <c r="AF195" s="78">
        <v>0</v>
      </c>
      <c r="AG195" s="78">
        <v>24192042.629746996</v>
      </c>
      <c r="AH195" s="78">
        <v>31757210.664405826</v>
      </c>
      <c r="AI195" s="78">
        <v>0</v>
      </c>
      <c r="AJ195" s="78">
        <v>0</v>
      </c>
      <c r="AK195" s="78">
        <v>2133699.4127831776</v>
      </c>
      <c r="AL195" s="78">
        <v>0</v>
      </c>
      <c r="AM195" s="78">
        <v>0</v>
      </c>
      <c r="AN195" s="78">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2794</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564982.15382234508</v>
      </c>
      <c r="AE196" s="78">
        <v>122880.95214654259</v>
      </c>
      <c r="AF196" s="78">
        <v>4909.5197062542156</v>
      </c>
      <c r="AG196" s="78">
        <v>2273636.0981538724</v>
      </c>
      <c r="AH196" s="78">
        <v>2619287.5444027539</v>
      </c>
      <c r="AI196" s="78">
        <v>0</v>
      </c>
      <c r="AJ196" s="78">
        <v>0</v>
      </c>
      <c r="AK196" s="78">
        <v>149658.53421784696</v>
      </c>
      <c r="AL196" s="78">
        <v>0</v>
      </c>
      <c r="AM196" s="78">
        <v>0</v>
      </c>
      <c r="AN196" s="78">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2795</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63893237.579351269</v>
      </c>
      <c r="AE197" s="78">
        <v>2880127.5222292384</v>
      </c>
      <c r="AF197" s="78">
        <v>2449850.3334208536</v>
      </c>
      <c r="AG197" s="78">
        <v>155002368.26469129</v>
      </c>
      <c r="AH197" s="78">
        <v>176099764.09872833</v>
      </c>
      <c r="AI197" s="78">
        <v>0</v>
      </c>
      <c r="AJ197" s="78">
        <v>0</v>
      </c>
      <c r="AK197" s="78">
        <v>11245696.069915693</v>
      </c>
      <c r="AL197" s="78">
        <v>0</v>
      </c>
      <c r="AM197" s="78">
        <v>0</v>
      </c>
      <c r="AN197" s="78">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2796</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23612204.621303722</v>
      </c>
      <c r="AE198" s="78">
        <v>1676567.5114788553</v>
      </c>
      <c r="AF198" s="78">
        <v>2371298.0181207862</v>
      </c>
      <c r="AG198" s="78">
        <v>119504531.50052671</v>
      </c>
      <c r="AH198" s="78">
        <v>145341844.64874172</v>
      </c>
      <c r="AI198" s="78">
        <v>0</v>
      </c>
      <c r="AJ198" s="78">
        <v>0</v>
      </c>
      <c r="AK198" s="78">
        <v>10344258.42765962</v>
      </c>
      <c r="AL198" s="78">
        <v>0</v>
      </c>
      <c r="AM198" s="78">
        <v>0</v>
      </c>
      <c r="AN198" s="78">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2797</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101582011.97171764</v>
      </c>
      <c r="AE199" s="78">
        <v>1513287.3421882438</v>
      </c>
      <c r="AF199" s="78">
        <v>108009.43353759275</v>
      </c>
      <c r="AG199" s="78">
        <v>146732710.13939381</v>
      </c>
      <c r="AH199" s="78">
        <v>137012950.47393498</v>
      </c>
      <c r="AI199" s="78">
        <v>0</v>
      </c>
      <c r="AJ199" s="78">
        <v>0</v>
      </c>
      <c r="AK199" s="78">
        <v>9215427.6199526154</v>
      </c>
      <c r="AL199" s="78">
        <v>0</v>
      </c>
      <c r="AM199" s="78">
        <v>0</v>
      </c>
      <c r="AN199" s="78">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2798</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36317294.490723275</v>
      </c>
      <c r="AE200" s="78">
        <v>2563666.9879340329</v>
      </c>
      <c r="AF200" s="78">
        <v>2523493.1290146671</v>
      </c>
      <c r="AG200" s="78">
        <v>115719759.21518521</v>
      </c>
      <c r="AH200" s="78">
        <v>100972434.29574113</v>
      </c>
      <c r="AI200" s="78">
        <v>0</v>
      </c>
      <c r="AJ200" s="78">
        <v>0</v>
      </c>
      <c r="AK200" s="78">
        <v>6712165.8905762741</v>
      </c>
      <c r="AL200" s="78">
        <v>0</v>
      </c>
      <c r="AM200" s="78">
        <v>0</v>
      </c>
      <c r="AN200" s="78">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2799</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24514467.57573387</v>
      </c>
      <c r="AE201" s="78">
        <v>767585.12573730724</v>
      </c>
      <c r="AF201" s="78">
        <v>3073359.3361151391</v>
      </c>
      <c r="AG201" s="78">
        <v>25592269.738975905</v>
      </c>
      <c r="AH201" s="78">
        <v>27117329.871463805</v>
      </c>
      <c r="AI201" s="78">
        <v>0</v>
      </c>
      <c r="AJ201" s="78">
        <v>0</v>
      </c>
      <c r="AK201" s="78">
        <v>1679300.4637645378</v>
      </c>
      <c r="AL201" s="78">
        <v>0</v>
      </c>
      <c r="AM201" s="78">
        <v>0</v>
      </c>
      <c r="AN201" s="78">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2800</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1262872033.8268943</v>
      </c>
      <c r="AE202" s="78">
        <v>49175947.068617746</v>
      </c>
      <c r="AF202" s="78">
        <v>4855514.9894854194</v>
      </c>
      <c r="AG202" s="78">
        <v>4624347073.6716862</v>
      </c>
      <c r="AH202" s="78">
        <v>3215045596.9181452</v>
      </c>
      <c r="AI202" s="78">
        <v>0</v>
      </c>
      <c r="AJ202" s="78">
        <v>0</v>
      </c>
      <c r="AK202" s="78">
        <v>178865836.93979242</v>
      </c>
      <c r="AL202" s="78">
        <v>0</v>
      </c>
      <c r="AM202" s="78">
        <v>0</v>
      </c>
      <c r="AN202" s="78">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2801</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134653658.37759286</v>
      </c>
      <c r="AE203" s="78">
        <v>1565469.664332666</v>
      </c>
      <c r="AF203" s="78">
        <v>667694.68005057343</v>
      </c>
      <c r="AG203" s="78">
        <v>99783511.075990826</v>
      </c>
      <c r="AH203" s="78">
        <v>32122590.27144016</v>
      </c>
      <c r="AI203" s="78">
        <v>0</v>
      </c>
      <c r="AJ203" s="78">
        <v>0</v>
      </c>
      <c r="AK203" s="78">
        <v>2002118.6997823266</v>
      </c>
      <c r="AL203" s="78">
        <v>0</v>
      </c>
      <c r="AM203" s="78">
        <v>0</v>
      </c>
      <c r="AN203" s="78">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2802</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41454474.131459609</v>
      </c>
      <c r="AE204" s="78">
        <v>1708550.2250512431</v>
      </c>
      <c r="AF204" s="78">
        <v>603870.9238692685</v>
      </c>
      <c r="AG204" s="78">
        <v>130332030.23624727</v>
      </c>
      <c r="AH204" s="78">
        <v>154903344.72679681</v>
      </c>
      <c r="AI204" s="78">
        <v>0</v>
      </c>
      <c r="AJ204" s="78">
        <v>0</v>
      </c>
      <c r="AK204" s="78">
        <v>9631734.0171211585</v>
      </c>
      <c r="AL204" s="78">
        <v>0</v>
      </c>
      <c r="AM204" s="78">
        <v>0</v>
      </c>
      <c r="AN204" s="78">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2803</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17488994.018049426</v>
      </c>
      <c r="AE205" s="78">
        <v>732235.81073624699</v>
      </c>
      <c r="AF205" s="78">
        <v>88371.354712575892</v>
      </c>
      <c r="AG205" s="78">
        <v>69983628.191955775</v>
      </c>
      <c r="AH205" s="78">
        <v>67850552.809881762</v>
      </c>
      <c r="AI205" s="78">
        <v>0</v>
      </c>
      <c r="AJ205" s="78">
        <v>0</v>
      </c>
      <c r="AK205" s="78">
        <v>4750593.1612377819</v>
      </c>
      <c r="AL205" s="78">
        <v>0</v>
      </c>
      <c r="AM205" s="78">
        <v>0</v>
      </c>
      <c r="AN205" s="78">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2804</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140048938.25261271</v>
      </c>
      <c r="AE206" s="78">
        <v>1939162.4229153024</v>
      </c>
      <c r="AF206" s="78">
        <v>108009.43353759275</v>
      </c>
      <c r="AG206" s="78">
        <v>161365776.61257318</v>
      </c>
      <c r="AH206" s="78">
        <v>164279953.91936466</v>
      </c>
      <c r="AI206" s="78">
        <v>0</v>
      </c>
      <c r="AJ206" s="78">
        <v>0</v>
      </c>
      <c r="AK206" s="78">
        <v>10581465.267485492</v>
      </c>
      <c r="AL206" s="78">
        <v>0</v>
      </c>
      <c r="AM206" s="78">
        <v>0</v>
      </c>
      <c r="AN206" s="78">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2805</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68713392.901011884</v>
      </c>
      <c r="AE207" s="78">
        <v>1373573.3828983393</v>
      </c>
      <c r="AF207" s="78">
        <v>2606954.9640209889</v>
      </c>
      <c r="AG207" s="78">
        <v>75376582.107698813</v>
      </c>
      <c r="AH207" s="78">
        <v>63210672.016939729</v>
      </c>
      <c r="AI207" s="78">
        <v>0</v>
      </c>
      <c r="AJ207" s="78">
        <v>0</v>
      </c>
      <c r="AK207" s="78">
        <v>3938253.3521226174</v>
      </c>
      <c r="AL207" s="78">
        <v>0</v>
      </c>
      <c r="AM207" s="78">
        <v>0</v>
      </c>
      <c r="AN207" s="78">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2806</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153304124.6880745</v>
      </c>
      <c r="AE208" s="78">
        <v>5110500.9687247034</v>
      </c>
      <c r="AF208" s="78">
        <v>3367930.5184903922</v>
      </c>
      <c r="AG208" s="78">
        <v>212411679.74307653</v>
      </c>
      <c r="AH208" s="78">
        <v>161669470.70284224</v>
      </c>
      <c r="AI208" s="78">
        <v>0</v>
      </c>
      <c r="AJ208" s="78">
        <v>0</v>
      </c>
      <c r="AK208" s="78">
        <v>9823358.9220213164</v>
      </c>
      <c r="AL208" s="78">
        <v>0</v>
      </c>
      <c r="AM208" s="78">
        <v>0</v>
      </c>
      <c r="AN208" s="78">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2807</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69795661.029168397</v>
      </c>
      <c r="AE209" s="78">
        <v>4265484.0101279309</v>
      </c>
      <c r="AF209" s="78">
        <v>1350117.9192199092</v>
      </c>
      <c r="AG209" s="78">
        <v>204086567.07879972</v>
      </c>
      <c r="AH209" s="78">
        <v>175641939.04895037</v>
      </c>
      <c r="AI209" s="78">
        <v>0</v>
      </c>
      <c r="AJ209" s="78">
        <v>0</v>
      </c>
      <c r="AK209" s="78">
        <v>10096979.658869995</v>
      </c>
      <c r="AL209" s="78">
        <v>0</v>
      </c>
      <c r="AM209" s="78">
        <v>0</v>
      </c>
      <c r="AN209" s="78">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2808</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322116.75700049172</v>
      </c>
      <c r="AE210" s="78">
        <v>48815.720715749798</v>
      </c>
      <c r="AF210" s="78">
        <v>147285.59118762647</v>
      </c>
      <c r="AG210" s="78">
        <v>3361931.4256238663</v>
      </c>
      <c r="AH210" s="78">
        <v>5309009.7118482711</v>
      </c>
      <c r="AI210" s="78">
        <v>0</v>
      </c>
      <c r="AJ210" s="78">
        <v>0</v>
      </c>
      <c r="AK210" s="78">
        <v>323463.87248982448</v>
      </c>
      <c r="AL210" s="78">
        <v>0</v>
      </c>
      <c r="AM210" s="78">
        <v>0</v>
      </c>
      <c r="AN210" s="78">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2809</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5440578.5026398432</v>
      </c>
      <c r="AE211" s="78">
        <v>1412289.2993280718</v>
      </c>
      <c r="AF211" s="78">
        <v>844437.38947572513</v>
      </c>
      <c r="AG211" s="78">
        <v>50643857.722903021</v>
      </c>
      <c r="AH211" s="78">
        <v>36643612.637997523</v>
      </c>
      <c r="AI211" s="78">
        <v>0</v>
      </c>
      <c r="AJ211" s="78">
        <v>0</v>
      </c>
      <c r="AK211" s="78">
        <v>2159137.4897813792</v>
      </c>
      <c r="AL211" s="78">
        <v>0</v>
      </c>
      <c r="AM211" s="78">
        <v>0</v>
      </c>
      <c r="AN211" s="78">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2810</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35829491.796941504</v>
      </c>
      <c r="AE212" s="78">
        <v>1198510.1086073744</v>
      </c>
      <c r="AF212" s="78">
        <v>0</v>
      </c>
      <c r="AG212" s="78">
        <v>93725102.69249545</v>
      </c>
      <c r="AH212" s="78">
        <v>112585342.7699167</v>
      </c>
      <c r="AI212" s="78">
        <v>0</v>
      </c>
      <c r="AJ212" s="78">
        <v>0</v>
      </c>
      <c r="AK212" s="78">
        <v>7333655.5585577209</v>
      </c>
      <c r="AL212" s="78">
        <v>0</v>
      </c>
      <c r="AM212" s="78">
        <v>0</v>
      </c>
      <c r="AN212" s="78">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2811</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117339945.22338778</v>
      </c>
      <c r="AE213" s="78">
        <v>1600818.9793337262</v>
      </c>
      <c r="AF213" s="78">
        <v>785523.15300067456</v>
      </c>
      <c r="AG213" s="78">
        <v>141478392.57109919</v>
      </c>
      <c r="AH213" s="78">
        <v>148383739.93140104</v>
      </c>
      <c r="AI213" s="78">
        <v>0</v>
      </c>
      <c r="AJ213" s="78">
        <v>0</v>
      </c>
      <c r="AK213" s="78">
        <v>8970344.0151679106</v>
      </c>
      <c r="AL213" s="78">
        <v>0</v>
      </c>
      <c r="AM213" s="78">
        <v>0</v>
      </c>
      <c r="AN213" s="78">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2812</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12289921.67022742</v>
      </c>
      <c r="AE214" s="78">
        <v>1031863.3378880906</v>
      </c>
      <c r="AF214" s="78">
        <v>348575.89914404933</v>
      </c>
      <c r="AG214" s="78">
        <v>36683177.534848452</v>
      </c>
      <c r="AH214" s="78">
        <v>39302519.657861821</v>
      </c>
      <c r="AI214" s="78">
        <v>0</v>
      </c>
      <c r="AJ214" s="78">
        <v>0</v>
      </c>
      <c r="AK214" s="78">
        <v>2608242.2197293271</v>
      </c>
      <c r="AL214" s="78">
        <v>0</v>
      </c>
      <c r="AM214" s="78">
        <v>0</v>
      </c>
      <c r="AN214" s="78">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2813</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451032.36581894767</v>
      </c>
      <c r="AE215" s="78">
        <v>180113.17643397339</v>
      </c>
      <c r="AF215" s="78">
        <v>515499.56915669271</v>
      </c>
      <c r="AG215" s="78">
        <v>4526476.7441904843</v>
      </c>
      <c r="AH215" s="78">
        <v>7439657.0588918552</v>
      </c>
      <c r="AI215" s="78">
        <v>0</v>
      </c>
      <c r="AJ215" s="78">
        <v>0</v>
      </c>
      <c r="AK215" s="78">
        <v>464858.25986561604</v>
      </c>
      <c r="AL215" s="78">
        <v>0</v>
      </c>
      <c r="AM215" s="78">
        <v>0</v>
      </c>
      <c r="AN215" s="78">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1607</v>
      </c>
      <c r="H6" s="84" t="s">
        <v>1608</v>
      </c>
      <c r="I6" s="84" t="s">
        <v>1607</v>
      </c>
      <c r="J6" s="84" t="s">
        <v>1608</v>
      </c>
      <c r="K6" s="1005" t="s">
        <v>2576</v>
      </c>
      <c r="L6" s="1006">
        <v>26</v>
      </c>
      <c r="M6" s="1002"/>
      <c r="N6" s="998">
        <v>1</v>
      </c>
      <c r="O6" s="84" t="s">
        <v>1559</v>
      </c>
      <c r="P6" s="84" t="s">
        <v>1560</v>
      </c>
      <c r="Q6" s="84" t="s">
        <v>1528</v>
      </c>
      <c r="R6" s="17"/>
      <c r="S6" s="84">
        <v>1</v>
      </c>
      <c r="T6" s="84" t="s">
        <v>1607</v>
      </c>
      <c r="U6" s="84" t="s">
        <v>1608</v>
      </c>
      <c r="V6" s="84" t="s">
        <v>1528</v>
      </c>
      <c r="W6" s="17"/>
      <c r="X6" s="84">
        <v>1</v>
      </c>
      <c r="Y6" s="704" t="s">
        <v>1559</v>
      </c>
      <c r="Z6" s="84" t="s">
        <v>1560</v>
      </c>
      <c r="AA6" s="84" t="s">
        <v>1528</v>
      </c>
      <c r="AB6" s="17"/>
      <c r="AC6" s="84">
        <v>1</v>
      </c>
      <c r="AD6" s="84" t="s">
        <v>1607</v>
      </c>
      <c r="AE6" s="84" t="s">
        <v>1608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1607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1607</v>
      </c>
      <c r="H12" s="84" t="s">
        <v>1608</v>
      </c>
      <c r="I12" s="84" t="s">
        <v>1607</v>
      </c>
      <c r="J12" s="84" t="s">
        <v>1608</v>
      </c>
      <c r="K12" s="1003" t="s">
        <v>2576</v>
      </c>
      <c r="L12" s="1004">
        <v>26</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26</v>
      </c>
      <c r="I4" s="77" t="str">
        <f>HLOOKUP(I3,比較地域マスタ!$E$5:$L$6,2,0)</f>
        <v>京都府</v>
      </c>
      <c r="J4" s="77" t="str">
        <f>HLOOKUP(J3,比較地域マスタ!$E$5:$L$6,2,0)</f>
        <v>京都府</v>
      </c>
      <c r="K4" s="77" t="str">
        <f>HLOOKUP(K3,比較地域マスタ!$E$5:$L$6,2,0)</f>
        <v>26</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京都府</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3935.3485833606924</v>
      </c>
      <c r="BB5" s="31"/>
      <c r="BC5" s="18"/>
      <c r="BD5" s="1058">
        <f>SUM(BC6:BC8)</f>
        <v>3746.4417476881713</v>
      </c>
      <c r="BE5" s="31"/>
      <c r="BF5" s="18"/>
      <c r="BG5" s="1058">
        <f>AK35</f>
        <v>2352.7479422085062</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3591.8403783794688</v>
      </c>
      <c r="BA6" s="18"/>
      <c r="BB6" s="31"/>
      <c r="BC6" s="1058">
        <f>O32</f>
        <v>3462.1890756335561</v>
      </c>
      <c r="BD6" s="18"/>
      <c r="BE6" s="31"/>
      <c r="BF6" s="1058">
        <f>AK36</f>
        <v>2103.01668471109</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147.1990349994671</v>
      </c>
      <c r="BA7" s="18"/>
      <c r="BB7" s="31"/>
      <c r="BC7" s="1058">
        <f>O33</f>
        <v>128.7859977195329</v>
      </c>
      <c r="BD7" s="18"/>
      <c r="BE7" s="31"/>
      <c r="BF7" s="1058">
        <f t="shared" ref="BF7:BF8" si="0">AK37</f>
        <v>107.19702601724471</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196.30916998175661</v>
      </c>
      <c r="BA8" s="18"/>
      <c r="BB8" s="31"/>
      <c r="BC8" s="1058">
        <f>O34</f>
        <v>155.46667433508199</v>
      </c>
      <c r="BD8" s="18"/>
      <c r="BE8" s="31"/>
      <c r="BF8" s="1058">
        <f t="shared" si="0"/>
        <v>142.53423148017134</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14995.886300232145</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3623.674290868933</v>
      </c>
      <c r="BA9" s="1058">
        <f>AZ9</f>
        <v>3623.674290868933</v>
      </c>
      <c r="BB9" s="31"/>
      <c r="BC9" s="1058">
        <f>O35</f>
        <v>4852.9752460464633</v>
      </c>
      <c r="BD9" s="1058">
        <f>BC9</f>
        <v>4852.9752460464633</v>
      </c>
      <c r="BE9" s="31"/>
      <c r="BF9" s="1058">
        <f>AK39</f>
        <v>3575.7285153239845</v>
      </c>
      <c r="BG9" s="1058">
        <f>AK39</f>
        <v>3575.7285153239845</v>
      </c>
      <c r="BH9" s="31"/>
    </row>
    <row r="10" spans="1:62" ht="17.100000000000001" customHeight="1" thickBot="1">
      <c r="B10" s="336"/>
      <c r="C10" s="337"/>
      <c r="D10" s="339"/>
      <c r="E10" s="339"/>
      <c r="F10" s="339"/>
      <c r="G10" s="338"/>
      <c r="H10" s="338"/>
      <c r="I10" s="339"/>
      <c r="J10" s="340"/>
      <c r="K10" s="347"/>
      <c r="L10" s="259" t="s">
        <v>115</v>
      </c>
      <c r="M10" s="259"/>
      <c r="N10" s="575"/>
      <c r="O10" s="916">
        <f>SUM(O11:O13)</f>
        <v>3935.3485833606924</v>
      </c>
      <c r="P10" s="465">
        <f t="shared" ref="P10:P22" si="1">O10/$O$9</f>
        <v>0.2624285423729687</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3199.2184419159148</v>
      </c>
      <c r="BA10" s="1058">
        <f>AZ10</f>
        <v>3199.2184419159148</v>
      </c>
      <c r="BB10" s="31"/>
      <c r="BC10" s="1058">
        <f>O36</f>
        <v>4154.189475644439</v>
      </c>
      <c r="BD10" s="1058">
        <f>BC10</f>
        <v>4154.189475644439</v>
      </c>
      <c r="BE10" s="31"/>
      <c r="BF10" s="1058">
        <f>AK40</f>
        <v>2939.7004577005591</v>
      </c>
      <c r="BG10" s="1058">
        <f>AK40</f>
        <v>2939.7004577005591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3591.8403783794688</v>
      </c>
      <c r="P11" s="466">
        <f t="shared" si="1"/>
        <v>0.23952171325304494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3885.821393178604</v>
      </c>
      <c r="BB11" s="31"/>
      <c r="BC11" s="1058"/>
      <c r="BD11" s="1058">
        <f>SUM(BC12:BC14)</f>
        <v>3443.3195110524971</v>
      </c>
      <c r="BE11" s="31"/>
      <c r="BF11" s="18"/>
      <c r="BG11" s="1058">
        <f>AK41</f>
        <v>2873.5959057223677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147.1990349994671</v>
      </c>
      <c r="P12" s="466">
        <f t="shared" si="1"/>
        <v>9.8159609943954014E-3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3667.7448768345685</v>
      </c>
      <c r="BA12" s="18"/>
      <c r="BB12" s="31"/>
      <c r="BC12" s="1058">
        <f>O38</f>
        <v>3200.1711114725631</v>
      </c>
      <c r="BD12" s="18"/>
      <c r="BE12" s="31"/>
      <c r="BF12" s="1058">
        <f>AK42</f>
        <v>2691.4108437440218</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196.30916998175661</v>
      </c>
      <c r="P13" s="466">
        <f t="shared" si="1"/>
        <v>1.3090868125528374E-2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151.19888128237801</v>
      </c>
      <c r="BA13" s="18"/>
      <c r="BB13" s="31"/>
      <c r="BC13" s="1058">
        <f>O41</f>
        <v>200.03232929182701</v>
      </c>
      <c r="BD13" s="18"/>
      <c r="BE13" s="31"/>
      <c r="BF13" s="1058">
        <f>AK45</f>
        <v>147.24931209785217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3623.674290868933</v>
      </c>
      <c r="P14" s="465">
        <f t="shared" si="1"/>
        <v>0.24164455626826381</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66.877635061657458</v>
      </c>
      <c r="BA14" s="18"/>
      <c r="BB14" s="31"/>
      <c r="BC14" s="1058">
        <f>O42</f>
        <v>43.116070288107032</v>
      </c>
      <c r="BD14" s="18"/>
      <c r="BE14" s="31"/>
      <c r="BF14" s="1058">
        <f t="shared" ref="BF14" si="2">AK46</f>
        <v>34.935749880493987</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3199.2184419159148</v>
      </c>
      <c r="P15" s="465">
        <f t="shared" si="1"/>
        <v>0.21333973716954557</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351.82359090800003</v>
      </c>
      <c r="BA15" s="1058">
        <f>AZ15</f>
        <v>351.82359090800003</v>
      </c>
      <c r="BB15" s="31"/>
      <c r="BC15" s="1058">
        <f>O43</f>
        <v>228.60813892192499</v>
      </c>
      <c r="BD15" s="1058">
        <f>BC15</f>
        <v>228.60813892192499</v>
      </c>
      <c r="BE15" s="31"/>
      <c r="BF15" s="1058">
        <f>AK47</f>
        <v>266.00921220741947</v>
      </c>
      <c r="BG15" s="1058">
        <f>AK47</f>
        <v>266.00921220741947</v>
      </c>
      <c r="BH15" s="31"/>
    </row>
    <row r="16" spans="1:62" ht="17.100000000000001" customHeight="1" thickBot="1">
      <c r="B16" s="336"/>
      <c r="C16" s="337"/>
      <c r="D16" s="339"/>
      <c r="E16" s="339"/>
      <c r="F16" s="339"/>
      <c r="G16" s="338"/>
      <c r="H16" s="338"/>
      <c r="I16" s="339"/>
      <c r="J16" s="340"/>
      <c r="K16" s="348"/>
      <c r="L16" s="259" t="s">
        <v>129</v>
      </c>
      <c r="M16" s="357"/>
      <c r="N16" s="358"/>
      <c r="O16" s="916">
        <f>SUM(O18:O21)</f>
        <v>3885.821393178604</v>
      </c>
      <c r="P16" s="465">
        <f t="shared" si="1"/>
        <v>0.2591258239346913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3667.7448768345685</v>
      </c>
      <c r="P17" s="466">
        <f t="shared" si="1"/>
        <v>0.24458340130104811</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2150.3004053136701</v>
      </c>
      <c r="P18" s="466">
        <f t="shared" si="1"/>
        <v>0.14339268531799831</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1517.4444715208981</v>
      </c>
      <c r="P19" s="466">
        <f t="shared" si="1"/>
        <v>0.10119071598304978</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151.19888128237801</v>
      </c>
      <c r="P20" s="466">
        <f t="shared" si="1"/>
        <v>1.0082690562947078E-2</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66.877635061657458</v>
      </c>
      <c r="P21" s="466">
        <f t="shared" si="1"/>
        <v>4.4597320706960914E-3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351.82359090800003</v>
      </c>
      <c r="P22" s="624">
        <f t="shared" si="1"/>
        <v>2.3461340254530578E-2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2789.4934552157606</v>
      </c>
      <c r="AZ22" s="1058">
        <f t="shared" si="3"/>
        <v>3258.905364043871</v>
      </c>
      <c r="BA22" s="1058">
        <f t="shared" si="3"/>
        <v>3573.2584933091816</v>
      </c>
      <c r="BB22" s="1058">
        <f t="shared" si="3"/>
        <v>3594.9766222412522</v>
      </c>
      <c r="BC22" s="1058">
        <f t="shared" si="3"/>
        <v>3746.4417476881713</v>
      </c>
      <c r="BD22" s="1058">
        <f t="shared" si="3"/>
        <v>3627.1889626851039</v>
      </c>
      <c r="BE22" s="1058">
        <f t="shared" si="3"/>
        <v>3351.3636050126361</v>
      </c>
      <c r="BF22" s="1058">
        <f t="shared" si="3"/>
        <v>3249.0095082198491</v>
      </c>
      <c r="BG22" s="1058">
        <f t="shared" si="3"/>
        <v>3148.519876548728</v>
      </c>
      <c r="BH22" s="1058">
        <f t="shared" si="3"/>
        <v>2784.0733759314999</v>
      </c>
      <c r="BI22" s="1058">
        <f t="shared" si="3"/>
        <v>2594.7676794906524</v>
      </c>
      <c r="BJ22" s="1058">
        <f t="shared" si="3"/>
        <v>2515.9637332078692</v>
      </c>
      <c r="BK22" s="1058">
        <f t="shared" si="3"/>
        <v>2317.8285312102303</v>
      </c>
      <c r="BL22" s="1058">
        <f t="shared" si="3"/>
        <v>2352.7479422085062</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3173.157135441656</v>
      </c>
      <c r="AZ23" s="1058">
        <f t="shared" ref="AZ23:BL23" si="4">Y39</f>
        <v>3485.8222317429968</v>
      </c>
      <c r="BA23" s="1058">
        <f t="shared" si="4"/>
        <v>4600.9380345722111</v>
      </c>
      <c r="BB23" s="1058">
        <f t="shared" si="4"/>
        <v>5092.2621238524207</v>
      </c>
      <c r="BC23" s="1058">
        <f t="shared" si="4"/>
        <v>4852.9752460464633</v>
      </c>
      <c r="BD23" s="1058">
        <f t="shared" si="4"/>
        <v>4876.3742222352221</v>
      </c>
      <c r="BE23" s="1058">
        <f t="shared" si="4"/>
        <v>4440.5819856465323</v>
      </c>
      <c r="BF23" s="1058">
        <f t="shared" si="4"/>
        <v>4339.7757547743458</v>
      </c>
      <c r="BG23" s="1058">
        <f t="shared" si="4"/>
        <v>3791.8940320127163</v>
      </c>
      <c r="BH23" s="1058">
        <f t="shared" si="4"/>
        <v>3376.3924726079276</v>
      </c>
      <c r="BI23" s="1058">
        <f t="shared" si="4"/>
        <v>3123.3324046330745</v>
      </c>
      <c r="BJ23" s="1058">
        <f t="shared" si="4"/>
        <v>3301.7641750558614</v>
      </c>
      <c r="BK23" s="1058">
        <f t="shared" si="4"/>
        <v>3102.7497838442964</v>
      </c>
      <c r="BL23" s="1058">
        <f t="shared" si="4"/>
        <v>3575.7285153239845</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2957.8428282904561</v>
      </c>
      <c r="AZ24" s="1058">
        <f t="shared" ref="AZ24:BL24" si="5">Y40</f>
        <v>3016.1615188375949</v>
      </c>
      <c r="BA24" s="1058">
        <f t="shared" si="5"/>
        <v>3588.1869005423182</v>
      </c>
      <c r="BB24" s="1058">
        <f t="shared" si="5"/>
        <v>4260.7677192029078</v>
      </c>
      <c r="BC24" s="1058">
        <f t="shared" si="5"/>
        <v>4154.189475644439</v>
      </c>
      <c r="BD24" s="1058">
        <f t="shared" si="5"/>
        <v>3964.0412821668369</v>
      </c>
      <c r="BE24" s="1058">
        <f t="shared" si="5"/>
        <v>3778.164531762819</v>
      </c>
      <c r="BF24" s="1058">
        <f t="shared" si="5"/>
        <v>3750.2992040626309</v>
      </c>
      <c r="BG24" s="1058">
        <f t="shared" si="5"/>
        <v>3421.2600763812898</v>
      </c>
      <c r="BH24" s="1058">
        <f t="shared" si="5"/>
        <v>2691.9633696340843</v>
      </c>
      <c r="BI24" s="1058">
        <f t="shared" si="5"/>
        <v>2653.5368149510127</v>
      </c>
      <c r="BJ24" s="1058">
        <f t="shared" si="5"/>
        <v>3026.7441103273013</v>
      </c>
      <c r="BK24" s="1058">
        <f t="shared" si="5"/>
        <v>2687.2762093924798</v>
      </c>
      <c r="BL24" s="1058">
        <f t="shared" si="5"/>
        <v>2939.7004577005591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3547.9019416084484</v>
      </c>
      <c r="AZ25" s="1058">
        <f t="shared" ref="AZ25:BL25" si="6">Y41</f>
        <v>3559.4069237256053</v>
      </c>
      <c r="BA25" s="1058">
        <f t="shared" si="6"/>
        <v>3509.9397700123859</v>
      </c>
      <c r="BB25" s="1058">
        <f t="shared" si="6"/>
        <v>3511.0047012815085</v>
      </c>
      <c r="BC25" s="1058">
        <f t="shared" si="6"/>
        <v>3443.3195110524971</v>
      </c>
      <c r="BD25" s="1058">
        <f t="shared" si="6"/>
        <v>3345.9658657413834</v>
      </c>
      <c r="BE25" s="1058">
        <f t="shared" si="6"/>
        <v>3317.7327110534488</v>
      </c>
      <c r="BF25" s="1058">
        <f t="shared" si="6"/>
        <v>3261.8612131989767</v>
      </c>
      <c r="BG25" s="1058">
        <f t="shared" si="6"/>
        <v>3223.4526824908994</v>
      </c>
      <c r="BH25" s="1058">
        <f t="shared" si="6"/>
        <v>3173.987815710474</v>
      </c>
      <c r="BI25" s="1058">
        <f t="shared" si="6"/>
        <v>3113.4660658862417</v>
      </c>
      <c r="BJ25" s="1058">
        <f t="shared" si="6"/>
        <v>2828.5057578422334</v>
      </c>
      <c r="BK25" s="1058">
        <f t="shared" si="6"/>
        <v>2816.4071195022138</v>
      </c>
      <c r="BL25" s="1058">
        <f t="shared" si="6"/>
        <v>2873.5959057223677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250.98399334821801</v>
      </c>
      <c r="AZ26" s="1058">
        <f t="shared" si="7"/>
        <v>246.18694347863999</v>
      </c>
      <c r="BA26" s="1058">
        <f t="shared" si="7"/>
        <v>234.303700627692</v>
      </c>
      <c r="BB26" s="1058">
        <f t="shared" si="7"/>
        <v>239.05511520620999</v>
      </c>
      <c r="BC26" s="1058">
        <f t="shared" si="7"/>
        <v>228.60813892192499</v>
      </c>
      <c r="BD26" s="1058">
        <f t="shared" si="7"/>
        <v>245.1347991087479</v>
      </c>
      <c r="BE26" s="1058">
        <f t="shared" si="7"/>
        <v>255.28356380923</v>
      </c>
      <c r="BF26" s="1058">
        <f t="shared" si="7"/>
        <v>251.96220268350996</v>
      </c>
      <c r="BG26" s="1058">
        <f t="shared" si="7"/>
        <v>267.24452210847511</v>
      </c>
      <c r="BH26" s="1058">
        <f t="shared" si="7"/>
        <v>287.98728128456594</v>
      </c>
      <c r="BI26" s="1058">
        <f t="shared" si="7"/>
        <v>284.33918182080384</v>
      </c>
      <c r="BJ26" s="1058">
        <f t="shared" si="7"/>
        <v>239.6149534683133</v>
      </c>
      <c r="BK26" s="1058">
        <f t="shared" si="7"/>
        <v>276.51489838547485</v>
      </c>
      <c r="BL26" s="1058">
        <f t="shared" si="7"/>
        <v>266.00921220741947</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12719.37935390454</v>
      </c>
      <c r="AZ27" s="1058">
        <f t="shared" si="8"/>
        <v>13566.482981828709</v>
      </c>
      <c r="BA27" s="1058">
        <f t="shared" si="8"/>
        <v>15506.626899063789</v>
      </c>
      <c r="BB27" s="1058">
        <f t="shared" si="8"/>
        <v>16698.0662817843</v>
      </c>
      <c r="BC27" s="1058">
        <f t="shared" si="8"/>
        <v>16425.534119353495</v>
      </c>
      <c r="BD27" s="1058">
        <f t="shared" si="8"/>
        <v>16058.705131937295</v>
      </c>
      <c r="BE27" s="1058">
        <f t="shared" si="8"/>
        <v>15143.126397284665</v>
      </c>
      <c r="BF27" s="1058">
        <f t="shared" si="8"/>
        <v>14852.907882939311</v>
      </c>
      <c r="BG27" s="1058">
        <f t="shared" si="8"/>
        <v>13852.371189542107</v>
      </c>
      <c r="BH27" s="1058">
        <f t="shared" si="8"/>
        <v>12314.404315168551</v>
      </c>
      <c r="BI27" s="1058">
        <f t="shared" si="8"/>
        <v>11769.442146781785</v>
      </c>
      <c r="BJ27" s="1058">
        <f t="shared" si="8"/>
        <v>11912.592729901578</v>
      </c>
      <c r="BK27" s="1058">
        <f t="shared" si="8"/>
        <v>11200.776542334694</v>
      </c>
      <c r="BL27" s="1058">
        <f t="shared" si="8"/>
        <v>12007.782033162837</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16425.534119353495</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3746.4417476881713</v>
      </c>
      <c r="P31" s="465">
        <f t="shared" ref="P31:P43" si="9">O31/$O$30</f>
        <v>0.22808644884636667</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3462.1890756335561</v>
      </c>
      <c r="P32" s="466">
        <f t="shared" si="9"/>
        <v>0.21078091284436276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128.7859977195329</v>
      </c>
      <c r="P33" s="466">
        <f t="shared" si="9"/>
        <v>7.8405972544777058E-3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155.46667433508199</v>
      </c>
      <c r="P34" s="466">
        <f t="shared" si="9"/>
        <v>9.4649387475261668E-3</v>
      </c>
      <c r="Q34" s="341"/>
      <c r="R34" s="14"/>
      <c r="S34" s="336"/>
      <c r="T34" s="575" t="s">
        <v>113</v>
      </c>
      <c r="U34" s="345"/>
      <c r="V34" s="345"/>
      <c r="W34" s="345"/>
      <c r="X34" s="903">
        <f>X35+X39+X40+X41+X47</f>
        <v>12719.37935390454</v>
      </c>
      <c r="Y34" s="904">
        <f t="shared" ref="Y34:AK34" si="10">Y35+Y39+Y40+Y41+Y47</f>
        <v>13566.482981828709</v>
      </c>
      <c r="Z34" s="904">
        <f t="shared" si="10"/>
        <v>15506.626899063789</v>
      </c>
      <c r="AA34" s="904">
        <f t="shared" si="10"/>
        <v>16698.0662817843</v>
      </c>
      <c r="AB34" s="904">
        <f t="shared" si="10"/>
        <v>16425.534119353495</v>
      </c>
      <c r="AC34" s="904">
        <f t="shared" si="10"/>
        <v>16058.705131937295</v>
      </c>
      <c r="AD34" s="904">
        <f t="shared" si="10"/>
        <v>15143.126397284665</v>
      </c>
      <c r="AE34" s="904">
        <f t="shared" si="10"/>
        <v>14852.907882939311</v>
      </c>
      <c r="AF34" s="904">
        <f t="shared" si="10"/>
        <v>13852.371189542107</v>
      </c>
      <c r="AG34" s="904">
        <f t="shared" si="10"/>
        <v>12314.404315168551</v>
      </c>
      <c r="AH34" s="904">
        <f t="shared" si="10"/>
        <v>11769.442146781785</v>
      </c>
      <c r="AI34" s="904">
        <f t="shared" si="10"/>
        <v>11912.592729901578</v>
      </c>
      <c r="AJ34" s="904">
        <f t="shared" si="10"/>
        <v>11200.776542334694</v>
      </c>
      <c r="AK34" s="905">
        <f t="shared" si="10"/>
        <v>12007.782033162837</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4852.9752460464633</v>
      </c>
      <c r="P35" s="465">
        <f t="shared" si="9"/>
        <v>0.2954531165186533</v>
      </c>
      <c r="Q35" s="341"/>
      <c r="R35" s="14"/>
      <c r="S35" s="336"/>
      <c r="T35" s="347"/>
      <c r="U35" s="259" t="s">
        <v>115</v>
      </c>
      <c r="V35" s="357"/>
      <c r="W35" s="357"/>
      <c r="X35" s="906">
        <f>SUM(X36:X38)</f>
        <v>2789.4934552157606</v>
      </c>
      <c r="Y35" s="907">
        <f t="shared" ref="Y35:AK35" si="11">SUM(Y36:Y38)</f>
        <v>3258.905364043871</v>
      </c>
      <c r="Z35" s="907">
        <f t="shared" si="11"/>
        <v>3573.2584933091816</v>
      </c>
      <c r="AA35" s="907">
        <f t="shared" si="11"/>
        <v>3594.9766222412522</v>
      </c>
      <c r="AB35" s="907">
        <f t="shared" si="11"/>
        <v>3746.4417476881713</v>
      </c>
      <c r="AC35" s="907">
        <f t="shared" si="11"/>
        <v>3627.1889626851039</v>
      </c>
      <c r="AD35" s="907">
        <f t="shared" si="11"/>
        <v>3351.3636050126361</v>
      </c>
      <c r="AE35" s="907">
        <f t="shared" si="11"/>
        <v>3249.0095082198491</v>
      </c>
      <c r="AF35" s="907">
        <f t="shared" si="11"/>
        <v>3148.519876548728</v>
      </c>
      <c r="AG35" s="907">
        <f t="shared" si="11"/>
        <v>2784.0733759314999</v>
      </c>
      <c r="AH35" s="907">
        <f t="shared" si="11"/>
        <v>2594.7676794906524</v>
      </c>
      <c r="AI35" s="907">
        <f t="shared" si="11"/>
        <v>2515.9637332078692</v>
      </c>
      <c r="AJ35" s="907">
        <f t="shared" si="11"/>
        <v>2317.8285312102303</v>
      </c>
      <c r="AK35" s="908">
        <f t="shared" si="11"/>
        <v>2352.7479422085062</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4154.189475644439</v>
      </c>
      <c r="P36" s="465">
        <f t="shared" si="9"/>
        <v>0.25291046522193378</v>
      </c>
      <c r="Q36" s="341"/>
      <c r="R36" s="14"/>
      <c r="S36" s="369" t="s">
        <v>185</v>
      </c>
      <c r="T36" s="348"/>
      <c r="U36" s="359"/>
      <c r="V36" s="349" t="s">
        <v>185</v>
      </c>
      <c r="W36" s="370"/>
      <c r="X36" s="909">
        <f>VLOOKUP(年度マスタ!$K$4&amp;"_"&amp;X$33,データシート1!$A:$BT,MATCH("aa_"&amp;$S36,データシート1!$A$1:$BT$1,0),0)</f>
        <v>2522.2743453959961</v>
      </c>
      <c r="Y36" s="910">
        <f>VLOOKUP(年度マスタ!$K$4&amp;"_"&amp;Y$33,データシート1!$A:$BT,MATCH("aa_"&amp;$S36,データシート1!$A$1:$BT$1,0),0)</f>
        <v>2997.2374009034879</v>
      </c>
      <c r="Z36" s="910">
        <f>VLOOKUP(年度マスタ!$K$4&amp;"_"&amp;Z$33,データシート1!$A:$BT,MATCH("aa_"&amp;$S36,データシート1!$A$1:$BT$1,0),0)</f>
        <v>3264.0455957154718</v>
      </c>
      <c r="AA36" s="910">
        <f>VLOOKUP(年度マスタ!$K$4&amp;"_"&amp;AA$33,データシート1!$A:$BT,MATCH("aa_"&amp;$S36,データシート1!$A$1:$BT$1,0),0)</f>
        <v>3294.4971289576401</v>
      </c>
      <c r="AB36" s="910">
        <f>VLOOKUP(年度マスタ!$K$4&amp;"_"&amp;AB$33,データシート1!$A:$BT,MATCH("aa_"&amp;$S36,データシート1!$A$1:$BT$1,0),0)</f>
        <v>3462.1890756335561</v>
      </c>
      <c r="AC36" s="910">
        <f>VLOOKUP(年度マスタ!$K$4&amp;"_"&amp;AC$33,データシート1!$A:$BT,MATCH("aa_"&amp;$S36,データシート1!$A$1:$BT$1,0),0)</f>
        <v>3355.563494352582</v>
      </c>
      <c r="AD36" s="910">
        <f>VLOOKUP(年度マスタ!$K$4&amp;"_"&amp;AD$33,データシート1!$A:$BT,MATCH("aa_"&amp;$S36,データシート1!$A$1:$BT$1,0),0)</f>
        <v>3065.2356833991789</v>
      </c>
      <c r="AE36" s="910">
        <f>VLOOKUP(年度マスタ!$K$4&amp;"_"&amp;AE$33,データシート1!$A:$BT,MATCH("aa_"&amp;$S36,データシート1!$A$1:$BT$1,0),0)</f>
        <v>2940.4779835095155</v>
      </c>
      <c r="AF36" s="910">
        <f>VLOOKUP(年度マスタ!$K$4&amp;"_"&amp;AF$33,データシート1!$A:$BT,MATCH("aa_"&amp;$S36,データシート1!$A$1:$BT$1,0),0)</f>
        <v>2859.7505518195244</v>
      </c>
      <c r="AG36" s="910">
        <f>VLOOKUP(年度マスタ!$K$4&amp;"_"&amp;AG$33,データシート1!$A:$BT,MATCH("aa_"&amp;$S36,データシート1!$A$1:$BT$1,0),0)</f>
        <v>2530.4339412553113</v>
      </c>
      <c r="AH36" s="910">
        <f>VLOOKUP(年度マスタ!$K$4&amp;"_"&amp;AH$33,データシート1!$A:$BT,MATCH("aa_"&amp;$S36,データシート1!$A$1:$BT$1,0),0)</f>
        <v>2344.2377419467748</v>
      </c>
      <c r="AI36" s="910">
        <f>VLOOKUP(年度マスタ!$K$4&amp;"_"&amp;AI$33,データシート1!$A:$BT,MATCH("aa_"&amp;$S36,データシート1!$A$1:$BT$1,0),0)</f>
        <v>2226.0989500270175</v>
      </c>
      <c r="AJ36" s="910">
        <f>VLOOKUP(年度マスタ!$K$4&amp;"_"&amp;AJ$33,データシート1!$A:$BT,MATCH("aa_"&amp;$S36,データシート1!$A$1:$BT$1,0),0)</f>
        <v>2013.0769986395642</v>
      </c>
      <c r="AK36" s="911">
        <f>VLOOKUP(年度マスタ!$K$4&amp;"_"&amp;AK$33,データシート1!$A:$BT,MATCH("aa_"&amp;$S36,データシート1!$A$1:$BT$1,0),0)</f>
        <v>2103.01668471109</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3443.3195110524971</v>
      </c>
      <c r="P37" s="465">
        <f t="shared" si="9"/>
        <v>0.20963211826368452</v>
      </c>
      <c r="Q37" s="341"/>
      <c r="R37" s="14"/>
      <c r="S37" s="369" t="s">
        <v>188</v>
      </c>
      <c r="T37" s="348"/>
      <c r="U37" s="359"/>
      <c r="V37" s="349" t="s">
        <v>195</v>
      </c>
      <c r="W37" s="370"/>
      <c r="X37" s="909">
        <f>VLOOKUP(年度マスタ!$K$4&amp;"_"&amp;X$33,データシート1!$A:$BT,MATCH("aa_"&amp;$S37,データシート1!$A$1:$BT$1,0),0)</f>
        <v>97.455993954706543</v>
      </c>
      <c r="Y37" s="910">
        <f>VLOOKUP(年度マスタ!$K$4&amp;"_"&amp;Y$33,データシート1!$A:$BT,MATCH("aa_"&amp;$S37,データシート1!$A$1:$BT$1,0),0)</f>
        <v>105.45457278273391</v>
      </c>
      <c r="Z37" s="910">
        <f>VLOOKUP(年度マスタ!$K$4&amp;"_"&amp;Z$33,データシート1!$A:$BT,MATCH("aa_"&amp;$S37,データシート1!$A$1:$BT$1,0),0)</f>
        <v>148.03420177192001</v>
      </c>
      <c r="AA37" s="910">
        <f>VLOOKUP(年度マスタ!$K$4&amp;"_"&amp;AA$33,データシート1!$A:$BT,MATCH("aa_"&amp;$S37,データシート1!$A$1:$BT$1,0),0)</f>
        <v>142.41598113830159</v>
      </c>
      <c r="AB37" s="910">
        <f>VLOOKUP(年度マスタ!$K$4&amp;"_"&amp;AB$33,データシート1!$A:$BT,MATCH("aa_"&amp;$S37,データシート1!$A$1:$BT$1,0),0)</f>
        <v>128.7859977195329</v>
      </c>
      <c r="AC37" s="910">
        <f>VLOOKUP(年度マスタ!$K$4&amp;"_"&amp;AC$33,データシート1!$A:$BT,MATCH("aa_"&amp;$S37,データシート1!$A$1:$BT$1,0),0)</f>
        <v>134.66134664083219</v>
      </c>
      <c r="AD37" s="910">
        <f>VLOOKUP(年度マスタ!$K$4&amp;"_"&amp;AD$33,データシート1!$A:$BT,MATCH("aa_"&amp;$S37,データシート1!$A$1:$BT$1,0),0)</f>
        <v>128.00221069267741</v>
      </c>
      <c r="AE37" s="910">
        <f>VLOOKUP(年度マスタ!$K$4&amp;"_"&amp;AE$33,データシート1!$A:$BT,MATCH("aa_"&amp;$S37,データシート1!$A$1:$BT$1,0),0)</f>
        <v>117.85675813784071</v>
      </c>
      <c r="AF37" s="910">
        <f>VLOOKUP(年度マスタ!$K$4&amp;"_"&amp;AF$33,データシート1!$A:$BT,MATCH("aa_"&amp;$S37,データシート1!$A$1:$BT$1,0),0)</f>
        <v>120.16040723869217</v>
      </c>
      <c r="AG37" s="910">
        <f>VLOOKUP(年度マスタ!$K$4&amp;"_"&amp;AG$33,データシート1!$A:$BT,MATCH("aa_"&amp;$S37,データシート1!$A$1:$BT$1,0),0)</f>
        <v>102.13687008337756</v>
      </c>
      <c r="AH37" s="910">
        <f>VLOOKUP(年度マスタ!$K$4&amp;"_"&amp;AH$33,データシート1!$A:$BT,MATCH("aa_"&amp;$S37,データシート1!$A$1:$BT$1,0),0)</f>
        <v>97.681494102487974</v>
      </c>
      <c r="AI37" s="910">
        <f>VLOOKUP(年度マスタ!$K$4&amp;"_"&amp;AI$33,データシート1!$A:$BT,MATCH("aa_"&amp;$S37,データシート1!$A$1:$BT$1,0),0)</f>
        <v>101.34958031173731</v>
      </c>
      <c r="AJ37" s="910">
        <f>VLOOKUP(年度マスタ!$K$4&amp;"_"&amp;AJ$33,データシート1!$A:$BT,MATCH("aa_"&amp;$S37,データシート1!$A$1:$BT$1,0),0)</f>
        <v>114.20984425996859</v>
      </c>
      <c r="AK37" s="911">
        <f>VLOOKUP(年度マスタ!$K$4&amp;"_"&amp;AK$33,データシート1!$A:$BT,MATCH("aa_"&amp;$S37,データシート1!$A$1:$BT$1,0),0)</f>
        <v>107.19702601724471</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3200.1711114725631</v>
      </c>
      <c r="P38" s="466">
        <f t="shared" si="9"/>
        <v>0.19482904411016627</v>
      </c>
      <c r="Q38" s="341"/>
      <c r="R38" s="14"/>
      <c r="S38" s="369" t="s">
        <v>189</v>
      </c>
      <c r="T38" s="348"/>
      <c r="U38" s="361"/>
      <c r="V38" s="371" t="s">
        <v>198</v>
      </c>
      <c r="W38" s="371"/>
      <c r="X38" s="909">
        <f>VLOOKUP(年度マスタ!$K$4&amp;"_"&amp;X$33,データシート1!$A:$BT,MATCH("aa_"&amp;$S38,データシート1!$A$1:$BT$1,0),0)</f>
        <v>169.76311586505781</v>
      </c>
      <c r="Y38" s="910">
        <f>VLOOKUP(年度マスタ!$K$4&amp;"_"&amp;Y$33,データシート1!$A:$BT,MATCH("aa_"&amp;$S38,データシート1!$A$1:$BT$1,0),0)</f>
        <v>156.21339035764899</v>
      </c>
      <c r="Z38" s="910">
        <f>VLOOKUP(年度マスタ!$K$4&amp;"_"&amp;Z$33,データシート1!$A:$BT,MATCH("aa_"&amp;$S38,データシート1!$A$1:$BT$1,0),0)</f>
        <v>161.17869582178989</v>
      </c>
      <c r="AA38" s="910">
        <f>VLOOKUP(年度マスタ!$K$4&amp;"_"&amp;AA$33,データシート1!$A:$BT,MATCH("aa_"&amp;$S38,データシート1!$A$1:$BT$1,0),0)</f>
        <v>158.06351214531051</v>
      </c>
      <c r="AB38" s="910">
        <f>VLOOKUP(年度マスタ!$K$4&amp;"_"&amp;AB$33,データシート1!$A:$BT,MATCH("aa_"&amp;$S38,データシート1!$A$1:$BT$1,0),0)</f>
        <v>155.46667433508199</v>
      </c>
      <c r="AC38" s="910">
        <f>VLOOKUP(年度マスタ!$K$4&amp;"_"&amp;AC$33,データシート1!$A:$BT,MATCH("aa_"&amp;$S38,データシート1!$A$1:$BT$1,0),0)</f>
        <v>136.96412169168991</v>
      </c>
      <c r="AD38" s="910">
        <f>VLOOKUP(年度マスタ!$K$4&amp;"_"&amp;AD$33,データシート1!$A:$BT,MATCH("aa_"&amp;$S38,データシート1!$A$1:$BT$1,0),0)</f>
        <v>158.12571092078011</v>
      </c>
      <c r="AE38" s="910">
        <f>VLOOKUP(年度マスタ!$K$4&amp;"_"&amp;AE$33,データシート1!$A:$BT,MATCH("aa_"&amp;$S38,データシート1!$A$1:$BT$1,0),0)</f>
        <v>190.67476657249287</v>
      </c>
      <c r="AF38" s="910">
        <f>VLOOKUP(年度マスタ!$K$4&amp;"_"&amp;AF$33,データシート1!$A:$BT,MATCH("aa_"&amp;$S38,データシート1!$A$1:$BT$1,0),0)</f>
        <v>168.60891749051129</v>
      </c>
      <c r="AG38" s="910">
        <f>VLOOKUP(年度マスタ!$K$4&amp;"_"&amp;AG$33,データシート1!$A:$BT,MATCH("aa_"&amp;$S38,データシート1!$A$1:$BT$1,0),0)</f>
        <v>151.50256459281096</v>
      </c>
      <c r="AH38" s="910">
        <f>VLOOKUP(年度マスタ!$K$4&amp;"_"&amp;AH$33,データシート1!$A:$BT,MATCH("aa_"&amp;$S38,データシート1!$A$1:$BT$1,0),0)</f>
        <v>152.84844344138929</v>
      </c>
      <c r="AI38" s="910">
        <f>VLOOKUP(年度マスタ!$K$4&amp;"_"&amp;AI$33,データシート1!$A:$BT,MATCH("aa_"&amp;$S38,データシート1!$A$1:$BT$1,0),0)</f>
        <v>188.5152028691144</v>
      </c>
      <c r="AJ38" s="910">
        <f>VLOOKUP(年度マスタ!$K$4&amp;"_"&amp;AJ$33,データシート1!$A:$BT,MATCH("aa_"&amp;$S38,データシート1!$A$1:$BT$1,0),0)</f>
        <v>190.54168831069717</v>
      </c>
      <c r="AK38" s="911">
        <f>VLOOKUP(年度マスタ!$K$4&amp;"_"&amp;AK$33,データシート1!$A:$BT,MATCH("aa_"&amp;$S38,データシート1!$A$1:$BT$1,0),0)</f>
        <v>142.53423148017134</v>
      </c>
      <c r="AL38" s="343"/>
      <c r="AW38" s="18" t="str">
        <f>年度マスタ!H4</f>
        <v>26</v>
      </c>
      <c r="AX38" s="18" t="s">
        <v>199</v>
      </c>
      <c r="AY38" s="18">
        <f>VLOOKUP($AW38&amp;"_"&amp;$AY$34,データシート1!$A:$BT,MATCH($AY$31&amp;"_"&amp;AY$36,データシート1!$A$1:$BT$1,0),0)</f>
        <v>2103.01668471109</v>
      </c>
      <c r="AZ38" s="18">
        <f>VLOOKUP($AW38&amp;"_"&amp;$AY$34,データシート1!$A:$BT,MATCH($AY$31&amp;"_"&amp;AZ$36,データシート1!$A$1:$BT$1,0),0)</f>
        <v>107.19702601724471</v>
      </c>
      <c r="BA38" s="18">
        <f>VLOOKUP($AW38&amp;"_"&amp;$AY$34,データシート1!$A:$BT,MATCH($AY$31&amp;"_"&amp;BA$36,データシート1!$A$1:$BT$1,0),0)</f>
        <v>142.53423148017134</v>
      </c>
      <c r="BB38" s="18">
        <f>VLOOKUP($AW38&amp;"_"&amp;$AY$34,データシート1!$A:$BT,MATCH($AY$31&amp;"_"&amp;BB$36,データシート1!$A$1:$BT$1,0),0)</f>
        <v>3575.7285153239845</v>
      </c>
      <c r="BC38" s="18">
        <f>VLOOKUP($AW38&amp;"_"&amp;$AY$34,データシート1!$A:$BT,MATCH($AY$31&amp;"_"&amp;BC$36,データシート1!$A$1:$BT$1,0),0)</f>
        <v>2939.7004577005591</v>
      </c>
      <c r="BD38" s="18">
        <f>VLOOKUP($AW38&amp;"_"&amp;$AY$34,データシート1!$A:$BT,MATCH($AY$31&amp;"_"&amp;BD$36,データシート1!$A$1:$BT$1,0),0)</f>
        <v>1487.1805204016769</v>
      </c>
      <c r="BE38" s="18">
        <f>VLOOKUP($AW38&amp;"_"&amp;$AY$34,データシート1!$A:$BT,MATCH($AY$31&amp;"_"&amp;BE$36,データシート1!$A$1:$BT$1,0),0)</f>
        <v>1204.2303233423449</v>
      </c>
      <c r="BF38" s="18">
        <f>VLOOKUP($AW38&amp;"_"&amp;$AY$34,データシート1!$A:$BT,MATCH($AY$31&amp;"_"&amp;BF$36,データシート1!$A$1:$BT$1,0),0)</f>
        <v>147.24931209785217</v>
      </c>
      <c r="BG38" s="18">
        <f>VLOOKUP($AW38&amp;"_"&amp;$AY$34,データシート1!$A:$BT,MATCH($AY$31&amp;"_"&amp;BG$36,データシート1!$A$1:$BT$1,0),0)</f>
        <v>34.935749880493987</v>
      </c>
      <c r="BH38" s="18">
        <f>VLOOKUP($AW38&amp;"_"&amp;$AY$34,データシート1!$A:$BT,MATCH($AY$31&amp;"_"&amp;BH$36,データシート1!$A$1:$BT$1,0),0)</f>
        <v>266.00921220741947</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1885.1015966508642</v>
      </c>
      <c r="P39" s="466">
        <f t="shared" si="9"/>
        <v>0.11476653257988918</v>
      </c>
      <c r="Q39" s="341"/>
      <c r="R39" s="14"/>
      <c r="S39" s="369" t="s">
        <v>190</v>
      </c>
      <c r="T39" s="348"/>
      <c r="U39" s="356" t="s">
        <v>200</v>
      </c>
      <c r="V39" s="357"/>
      <c r="W39" s="357"/>
      <c r="X39" s="906">
        <f>VLOOKUP(年度マスタ!$K$4&amp;"_"&amp;X$33,データシート1!$A:$BT,MATCH("aa_"&amp;$S39,データシート1!$A$1:$BT$1,0),0)</f>
        <v>3173.157135441656</v>
      </c>
      <c r="Y39" s="907">
        <f>VLOOKUP(年度マスタ!$K$4&amp;"_"&amp;Y$33,データシート1!$A:$BT,MATCH("aa_"&amp;$S39,データシート1!$A$1:$BT$1,0),0)</f>
        <v>3485.8222317429968</v>
      </c>
      <c r="Z39" s="907">
        <f>VLOOKUP(年度マスタ!$K$4&amp;"_"&amp;Z$33,データシート1!$A:$BT,MATCH("aa_"&amp;$S39,データシート1!$A$1:$BT$1,0),0)</f>
        <v>4600.9380345722111</v>
      </c>
      <c r="AA39" s="907">
        <f>VLOOKUP(年度マスタ!$K$4&amp;"_"&amp;AA$33,データシート1!$A:$BT,MATCH("aa_"&amp;$S39,データシート1!$A$1:$BT$1,0),0)</f>
        <v>5092.2621238524207</v>
      </c>
      <c r="AB39" s="907">
        <f>VLOOKUP(年度マスタ!$K$4&amp;"_"&amp;AB$33,データシート1!$A:$BT,MATCH("aa_"&amp;$S39,データシート1!$A$1:$BT$1,0),0)</f>
        <v>4852.9752460464633</v>
      </c>
      <c r="AC39" s="907">
        <f>VLOOKUP(年度マスタ!$K$4&amp;"_"&amp;AC$33,データシート1!$A:$BT,MATCH("aa_"&amp;$S39,データシート1!$A$1:$BT$1,0),0)</f>
        <v>4876.3742222352221</v>
      </c>
      <c r="AD39" s="907">
        <f>VLOOKUP(年度マスタ!$K$4&amp;"_"&amp;AD$33,データシート1!$A:$BT,MATCH("aa_"&amp;$S39,データシート1!$A$1:$BT$1,0),0)</f>
        <v>4440.5819856465323</v>
      </c>
      <c r="AE39" s="907">
        <f>VLOOKUP(年度マスタ!$K$4&amp;"_"&amp;AE$33,データシート1!$A:$BT,MATCH("aa_"&amp;$S39,データシート1!$A$1:$BT$1,0),0)</f>
        <v>4339.7757547743458</v>
      </c>
      <c r="AF39" s="907">
        <f>VLOOKUP(年度マスタ!$K$4&amp;"_"&amp;AF$33,データシート1!$A:$BT,MATCH("aa_"&amp;$S39,データシート1!$A$1:$BT$1,0),0)</f>
        <v>3791.8940320127163</v>
      </c>
      <c r="AG39" s="907">
        <f>VLOOKUP(年度マスタ!$K$4&amp;"_"&amp;AG$33,データシート1!$A:$BT,MATCH("aa_"&amp;$S39,データシート1!$A$1:$BT$1,0),0)</f>
        <v>3376.3924726079276</v>
      </c>
      <c r="AH39" s="907">
        <f>VLOOKUP(年度マスタ!$K$4&amp;"_"&amp;AH$33,データシート1!$A:$BT,MATCH("aa_"&amp;$S39,データシート1!$A$1:$BT$1,0),0)</f>
        <v>3123.3324046330745</v>
      </c>
      <c r="AI39" s="907">
        <f>VLOOKUP(年度マスタ!$K$4&amp;"_"&amp;AI$33,データシート1!$A:$BT,MATCH("aa_"&amp;$S39,データシート1!$A$1:$BT$1,0),0)</f>
        <v>3301.7641750558614</v>
      </c>
      <c r="AJ39" s="907">
        <f>VLOOKUP(年度マスタ!$K$4&amp;"_"&amp;AJ$33,データシート1!$A:$BT,MATCH("aa_"&amp;$S39,データシート1!$A$1:$BT$1,0),0)</f>
        <v>3102.7497838442964</v>
      </c>
      <c r="AK39" s="908">
        <f>VLOOKUP(年度マスタ!$K$4&amp;"_"&amp;AK$33,データシート1!$A:$BT,MATCH("aa_"&amp;$S39,データシート1!$A$1:$BT$1,0),0)</f>
        <v>3575.7285153239845</v>
      </c>
      <c r="AL39" s="343"/>
      <c r="AW39" s="18" t="str">
        <f>年度マスタ!K4</f>
        <v>26</v>
      </c>
      <c r="AX39" s="18" t="s">
        <v>201</v>
      </c>
      <c r="AY39" s="18">
        <f>VLOOKUP($AW39&amp;"_"&amp;$AY$34,データシート1!$A:$BT,MATCH($AY$31&amp;"_"&amp;AY$36,データシート1!$A$1:$BT$1,0),0)</f>
        <v>2103.01668471109</v>
      </c>
      <c r="AZ39" s="18">
        <f>VLOOKUP($AW39&amp;"_"&amp;$AY$34,データシート1!$A:$BT,MATCH($AY$31&amp;"_"&amp;AZ$36,データシート1!$A$1:$BT$1,0),0)</f>
        <v>107.19702601724471</v>
      </c>
      <c r="BA39" s="18">
        <f>VLOOKUP($AW39&amp;"_"&amp;$AY$34,データシート1!$A:$BT,MATCH($AY$31&amp;"_"&amp;BA$36,データシート1!$A$1:$BT$1,0),0)</f>
        <v>142.53423148017134</v>
      </c>
      <c r="BB39" s="18">
        <f>VLOOKUP($AW39&amp;"_"&amp;$AY$34,データシート1!$A:$BT,MATCH($AY$31&amp;"_"&amp;BB$36,データシート1!$A$1:$BT$1,0),0)</f>
        <v>3575.7285153239845</v>
      </c>
      <c r="BC39" s="18">
        <f>VLOOKUP($AW39&amp;"_"&amp;$AY$34,データシート1!$A:$BT,MATCH($AY$31&amp;"_"&amp;BC$36,データシート1!$A$1:$BT$1,0),0)</f>
        <v>2939.7004577005591</v>
      </c>
      <c r="BD39" s="18">
        <f>VLOOKUP($AW39&amp;"_"&amp;$AY$34,データシート1!$A:$BT,MATCH($AY$31&amp;"_"&amp;BD$36,データシート1!$A$1:$BT$1,0),0)</f>
        <v>1487.1805204016769</v>
      </c>
      <c r="BE39" s="18">
        <f>VLOOKUP($AW39&amp;"_"&amp;$AY$34,データシート1!$A:$BT,MATCH($AY$31&amp;"_"&amp;BE$36,データシート1!$A$1:$BT$1,0),0)</f>
        <v>1204.2303233423449</v>
      </c>
      <c r="BF39" s="18">
        <f>VLOOKUP($AW39&amp;"_"&amp;$AY$34,データシート1!$A:$BT,MATCH($AY$31&amp;"_"&amp;BF$36,データシート1!$A$1:$BT$1,0),0)</f>
        <v>147.24931209785217</v>
      </c>
      <c r="BG39" s="18">
        <f>VLOOKUP($AW39&amp;"_"&amp;$AY$34,データシート1!$A:$BT,MATCH($AY$31&amp;"_"&amp;BG$36,データシート1!$A$1:$BT$1,0),0)</f>
        <v>34.935749880493987</v>
      </c>
      <c r="BH39" s="18">
        <f>VLOOKUP($AW39&amp;"_"&amp;$AY$34,データシート1!$A:$BT,MATCH($AY$31&amp;"_"&amp;BH$36,データシート1!$A$1:$BT$1,0),0)</f>
        <v>266.00921220741947</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1315.0695148216992</v>
      </c>
      <c r="P40" s="466">
        <f t="shared" si="9"/>
        <v>8.0062511530277103E-2</v>
      </c>
      <c r="Q40" s="341"/>
      <c r="R40" s="14"/>
      <c r="S40" s="369" t="s">
        <v>166</v>
      </c>
      <c r="T40" s="348"/>
      <c r="U40" s="356" t="s">
        <v>166</v>
      </c>
      <c r="V40" s="357"/>
      <c r="W40" s="357"/>
      <c r="X40" s="906">
        <f>VLOOKUP(年度マスタ!$K$4&amp;"_"&amp;X$33,データシート1!$A:$BT,MATCH("aa_"&amp;$S40,データシート1!$A$1:$BT$1,0),0)</f>
        <v>2957.8428282904561</v>
      </c>
      <c r="Y40" s="907">
        <f>VLOOKUP(年度マスタ!$K$4&amp;"_"&amp;Y$33,データシート1!$A:$BT,MATCH("aa_"&amp;$S40,データシート1!$A$1:$BT$1,0),0)</f>
        <v>3016.1615188375949</v>
      </c>
      <c r="Z40" s="907">
        <f>VLOOKUP(年度マスタ!$K$4&amp;"_"&amp;Z$33,データシート1!$A:$BT,MATCH("aa_"&amp;$S40,データシート1!$A$1:$BT$1,0),0)</f>
        <v>3588.1869005423182</v>
      </c>
      <c r="AA40" s="907">
        <f>VLOOKUP(年度マスタ!$K$4&amp;"_"&amp;AA$33,データシート1!$A:$BT,MATCH("aa_"&amp;$S40,データシート1!$A$1:$BT$1,0),0)</f>
        <v>4260.7677192029078</v>
      </c>
      <c r="AB40" s="907">
        <f>VLOOKUP(年度マスタ!$K$4&amp;"_"&amp;AB$33,データシート1!$A:$BT,MATCH("aa_"&amp;$S40,データシート1!$A$1:$BT$1,0),0)</f>
        <v>4154.189475644439</v>
      </c>
      <c r="AC40" s="907">
        <f>VLOOKUP(年度マスタ!$K$4&amp;"_"&amp;AC$33,データシート1!$A:$BT,MATCH("aa_"&amp;$S40,データシート1!$A$1:$BT$1,0),0)</f>
        <v>3964.0412821668369</v>
      </c>
      <c r="AD40" s="907">
        <f>VLOOKUP(年度マスタ!$K$4&amp;"_"&amp;AD$33,データシート1!$A:$BT,MATCH("aa_"&amp;$S40,データシート1!$A$1:$BT$1,0),0)</f>
        <v>3778.164531762819</v>
      </c>
      <c r="AE40" s="907">
        <f>VLOOKUP(年度マスタ!$K$4&amp;"_"&amp;AE$33,データシート1!$A:$BT,MATCH("aa_"&amp;$S40,データシート1!$A$1:$BT$1,0),0)</f>
        <v>3750.2992040626309</v>
      </c>
      <c r="AF40" s="907">
        <f>VLOOKUP(年度マスタ!$K$4&amp;"_"&amp;AF$33,データシート1!$A:$BT,MATCH("aa_"&amp;$S40,データシート1!$A$1:$BT$1,0),0)</f>
        <v>3421.2600763812898</v>
      </c>
      <c r="AG40" s="907">
        <f>VLOOKUP(年度マスタ!$K$4&amp;"_"&amp;AG$33,データシート1!$A:$BT,MATCH("aa_"&amp;$S40,データシート1!$A$1:$BT$1,0),0)</f>
        <v>2691.9633696340843</v>
      </c>
      <c r="AH40" s="907">
        <f>VLOOKUP(年度マスタ!$K$4&amp;"_"&amp;AH$33,データシート1!$A:$BT,MATCH("aa_"&amp;$S40,データシート1!$A$1:$BT$1,0),0)</f>
        <v>2653.5368149510127</v>
      </c>
      <c r="AI40" s="907">
        <f>VLOOKUP(年度マスタ!$K$4&amp;"_"&amp;AI$33,データシート1!$A:$BT,MATCH("aa_"&amp;$S40,データシート1!$A$1:$BT$1,0),0)</f>
        <v>3026.7441103273013</v>
      </c>
      <c r="AJ40" s="907">
        <f>VLOOKUP(年度マスタ!$K$4&amp;"_"&amp;AJ$33,データシート1!$A:$BT,MATCH("aa_"&amp;$S40,データシート1!$A$1:$BT$1,0),0)</f>
        <v>2687.2762093924798</v>
      </c>
      <c r="AK40" s="908">
        <f>VLOOKUP(年度マスタ!$K$4&amp;"_"&amp;AK$33,データシート1!$A:$BT,MATCH("aa_"&amp;$S40,データシート1!$A$1:$BT$1,0),0)</f>
        <v>2939.7004577005591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200.03232929182701</v>
      </c>
      <c r="P41" s="466">
        <f t="shared" si="9"/>
        <v>1.217813240277755E-2</v>
      </c>
      <c r="Q41" s="341"/>
      <c r="R41" s="14"/>
      <c r="S41" s="369" t="s">
        <v>202</v>
      </c>
      <c r="T41" s="348"/>
      <c r="U41" s="259" t="s">
        <v>129</v>
      </c>
      <c r="V41" s="357"/>
      <c r="W41" s="357"/>
      <c r="X41" s="906">
        <f>X42+X45+X46</f>
        <v>3547.9019416084484</v>
      </c>
      <c r="Y41" s="907">
        <f t="shared" ref="Y41:AH41" si="12">Y42+Y45+Y46</f>
        <v>3559.4069237256053</v>
      </c>
      <c r="Z41" s="907">
        <f t="shared" si="12"/>
        <v>3509.9397700123859</v>
      </c>
      <c r="AA41" s="907">
        <f t="shared" si="12"/>
        <v>3511.0047012815085</v>
      </c>
      <c r="AB41" s="907">
        <f t="shared" si="12"/>
        <v>3443.3195110524971</v>
      </c>
      <c r="AC41" s="907">
        <f t="shared" si="12"/>
        <v>3345.9658657413834</v>
      </c>
      <c r="AD41" s="907">
        <f t="shared" si="12"/>
        <v>3317.7327110534488</v>
      </c>
      <c r="AE41" s="907">
        <f t="shared" si="12"/>
        <v>3261.8612131989767</v>
      </c>
      <c r="AF41" s="907">
        <f t="shared" si="12"/>
        <v>3223.4526824908994</v>
      </c>
      <c r="AG41" s="907">
        <f t="shared" si="12"/>
        <v>3173.987815710474</v>
      </c>
      <c r="AH41" s="907">
        <f t="shared" si="12"/>
        <v>3113.4660658862417</v>
      </c>
      <c r="AI41" s="907">
        <f>AI42+AI45+AI46</f>
        <v>2828.5057578422334</v>
      </c>
      <c r="AJ41" s="907">
        <f>AJ42+AJ45+AJ46</f>
        <v>2816.4071195022138</v>
      </c>
      <c r="AK41" s="908">
        <f>AK42+AK45+AK46</f>
        <v>2873.5959057223677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43.116070288107032</v>
      </c>
      <c r="P42" s="466">
        <f t="shared" si="9"/>
        <v>2.62494175074071E-3</v>
      </c>
      <c r="Q42" s="341"/>
      <c r="R42" s="14"/>
      <c r="S42" s="369"/>
      <c r="T42" s="348"/>
      <c r="U42" s="359"/>
      <c r="V42" s="576" t="s">
        <v>130</v>
      </c>
      <c r="W42" s="349"/>
      <c r="X42" s="909">
        <f>SUM(X43:X44)</f>
        <v>3363.7791643102091</v>
      </c>
      <c r="Y42" s="910">
        <f t="shared" ref="Y42:AK42" si="13">SUM(Y43:Y44)</f>
        <v>3363.3006496654289</v>
      </c>
      <c r="Z42" s="910">
        <f t="shared" si="13"/>
        <v>3289.241463515873</v>
      </c>
      <c r="AA42" s="910">
        <f t="shared" si="13"/>
        <v>3271.618227551216</v>
      </c>
      <c r="AB42" s="910">
        <f t="shared" si="13"/>
        <v>3200.1711114725631</v>
      </c>
      <c r="AC42" s="910">
        <f t="shared" si="13"/>
        <v>3111.763057975294</v>
      </c>
      <c r="AD42" s="910">
        <f t="shared" si="13"/>
        <v>3090.9355809824247</v>
      </c>
      <c r="AE42" s="910">
        <f t="shared" si="13"/>
        <v>3040.1456327901847</v>
      </c>
      <c r="AF42" s="910">
        <f t="shared" si="13"/>
        <v>3007.7425541608309</v>
      </c>
      <c r="AG42" s="910">
        <f t="shared" si="13"/>
        <v>2970.194574776393</v>
      </c>
      <c r="AH42" s="910">
        <f t="shared" si="13"/>
        <v>2916.3660633071872</v>
      </c>
      <c r="AI42" s="910">
        <f t="shared" si="13"/>
        <v>2641.0880911091508</v>
      </c>
      <c r="AJ42" s="910">
        <f t="shared" si="13"/>
        <v>2628.5979145348033</v>
      </c>
      <c r="AK42" s="911">
        <f t="shared" si="13"/>
        <v>2691.4108437440218</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228.60813892192499</v>
      </c>
      <c r="P43" s="624">
        <f t="shared" si="9"/>
        <v>1.391785114936177E-2</v>
      </c>
      <c r="Q43" s="341"/>
      <c r="R43" s="14"/>
      <c r="S43" s="369" t="s">
        <v>191</v>
      </c>
      <c r="T43" s="372"/>
      <c r="U43" s="359"/>
      <c r="V43" s="373"/>
      <c r="W43" s="360" t="s">
        <v>191</v>
      </c>
      <c r="X43" s="909">
        <f>VLOOKUP(年度マスタ!$K$4&amp;"_"&amp;X$33,データシート1!$A:$BT,MATCH("aa_"&amp;$S43,データシート1!$A$1:$BT$1,0),0)</f>
        <v>1999.137829637762</v>
      </c>
      <c r="Y43" s="910">
        <f>VLOOKUP(年度マスタ!$K$4&amp;"_"&amp;Y$33,データシート1!$A:$BT,MATCH("aa_"&amp;$S43,データシート1!$A$1:$BT$1,0),0)</f>
        <v>1988.6192338227299</v>
      </c>
      <c r="Z43" s="910">
        <f>VLOOKUP(年度マスタ!$K$4&amp;"_"&amp;Z$33,データシート1!$A:$BT,MATCH("aa_"&amp;$S43,データシート1!$A$1:$BT$1,0),0)</f>
        <v>1959.6997353336037</v>
      </c>
      <c r="AA43" s="910">
        <f>VLOOKUP(年度マスタ!$K$4&amp;"_"&amp;AA$33,データシート1!$A:$BT,MATCH("aa_"&amp;$S43,データシート1!$A$1:$BT$1,0),0)</f>
        <v>1953.333612617997</v>
      </c>
      <c r="AB43" s="910">
        <f>VLOOKUP(年度マスタ!$K$4&amp;"_"&amp;AB$33,データシート1!$A:$BT,MATCH("aa_"&amp;$S43,データシート1!$A$1:$BT$1,0),0)</f>
        <v>1885.1015966508642</v>
      </c>
      <c r="AC43" s="910">
        <f>VLOOKUP(年度マスタ!$K$4&amp;"_"&amp;AC$33,データシート1!$A:$BT,MATCH("aa_"&amp;$S43,データシート1!$A$1:$BT$1,0),0)</f>
        <v>1797.7866912484101</v>
      </c>
      <c r="AD43" s="910">
        <f>VLOOKUP(年度マスタ!$K$4&amp;"_"&amp;AD$33,データシート1!$A:$BT,MATCH("aa_"&amp;$S43,データシート1!$A$1:$BT$1,0),0)</f>
        <v>1785.6550948853217</v>
      </c>
      <c r="AE43" s="910">
        <f>VLOOKUP(年度マスタ!$K$4&amp;"_"&amp;AE$33,データシート1!$A:$BT,MATCH("aa_"&amp;$S43,データシート1!$A$1:$BT$1,0),0)</f>
        <v>1769.0310940108893</v>
      </c>
      <c r="AF43" s="910">
        <f>VLOOKUP(年度マスタ!$K$4&amp;"_"&amp;AF$33,データシート1!$A:$BT,MATCH("aa_"&amp;$S43,データシート1!$A$1:$BT$1,0),0)</f>
        <v>1746.1139713547861</v>
      </c>
      <c r="AG43" s="910">
        <f>VLOOKUP(年度マスタ!$K$4&amp;"_"&amp;AG$33,データシート1!$A:$BT,MATCH("aa_"&amp;$S43,データシート1!$A$1:$BT$1,0),0)</f>
        <v>1715.8618887694342</v>
      </c>
      <c r="AH43" s="910">
        <f>VLOOKUP(年度マスタ!$K$4&amp;"_"&amp;AH$33,データシート1!$A:$BT,MATCH("aa_"&amp;$S43,データシート1!$A$1:$BT$1,0),0)</f>
        <v>1667.9029176494157</v>
      </c>
      <c r="AI43" s="910">
        <f>VLOOKUP(年度マスタ!$K$4&amp;"_"&amp;AI$33,データシート1!$A:$BT,MATCH("aa_"&amp;$S43,データシート1!$A$1:$BT$1,0),0)</f>
        <v>1460.2565962264571</v>
      </c>
      <c r="AJ43" s="910">
        <f>VLOOKUP(年度マスタ!$K$4&amp;"_"&amp;AJ$33,データシート1!$A:$BT,MATCH("aa_"&amp;$S43,データシート1!$A$1:$BT$1,0),0)</f>
        <v>1414.8615887404692</v>
      </c>
      <c r="AK43" s="911">
        <f>VLOOKUP(年度マスタ!$K$4&amp;"_"&amp;AK$33,データシート1!$A:$BT,MATCH("aa_"&amp;$S43,データシート1!$A$1:$BT$1,0),0)</f>
        <v>1487.1805204016769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1364.6413346724471</v>
      </c>
      <c r="Y44" s="910">
        <f>VLOOKUP(年度マスタ!$K$4&amp;"_"&amp;Y$33,データシート1!$A:$BT,MATCH("aa_"&amp;$S44,データシート1!$A$1:$BT$1,0),0)</f>
        <v>1374.6814158426989</v>
      </c>
      <c r="Z44" s="910">
        <f>VLOOKUP(年度マスタ!$K$4&amp;"_"&amp;Z$33,データシート1!$A:$BT,MATCH("aa_"&amp;$S44,データシート1!$A$1:$BT$1,0),0)</f>
        <v>1329.5417281822695</v>
      </c>
      <c r="AA44" s="910">
        <f>VLOOKUP(年度マスタ!$K$4&amp;"_"&amp;AA$33,データシート1!$A:$BT,MATCH("aa_"&amp;$S44,データシート1!$A$1:$BT$1,0),0)</f>
        <v>1318.284614933219</v>
      </c>
      <c r="AB44" s="910">
        <f>VLOOKUP(年度マスタ!$K$4&amp;"_"&amp;AB$33,データシート1!$A:$BT,MATCH("aa_"&amp;$S44,データシート1!$A$1:$BT$1,0),0)</f>
        <v>1315.0695148216992</v>
      </c>
      <c r="AC44" s="910">
        <f>VLOOKUP(年度マスタ!$K$4&amp;"_"&amp;AC$33,データシート1!$A:$BT,MATCH("aa_"&amp;$S44,データシート1!$A$1:$BT$1,0),0)</f>
        <v>1313.9763667268837</v>
      </c>
      <c r="AD44" s="910">
        <f>VLOOKUP(年度マスタ!$K$4&amp;"_"&amp;AD$33,データシート1!$A:$BT,MATCH("aa_"&amp;$S44,データシート1!$A$1:$BT$1,0),0)</f>
        <v>1305.280486097103</v>
      </c>
      <c r="AE44" s="910">
        <f>VLOOKUP(年度マスタ!$K$4&amp;"_"&amp;AE$33,データシート1!$A:$BT,MATCH("aa_"&amp;$S44,データシート1!$A$1:$BT$1,0),0)</f>
        <v>1271.1145387792953</v>
      </c>
      <c r="AF44" s="910">
        <f>VLOOKUP(年度マスタ!$K$4&amp;"_"&amp;AF$33,データシート1!$A:$BT,MATCH("aa_"&amp;$S44,データシート1!$A$1:$BT$1,0),0)</f>
        <v>1261.6285828060447</v>
      </c>
      <c r="AG44" s="910">
        <f>VLOOKUP(年度マスタ!$K$4&amp;"_"&amp;AG$33,データシート1!$A:$BT,MATCH("aa_"&amp;$S44,データシート1!$A$1:$BT$1,0),0)</f>
        <v>1254.3326860069587</v>
      </c>
      <c r="AH44" s="910">
        <f>VLOOKUP(年度マスタ!$K$4&amp;"_"&amp;AH$33,データシート1!$A:$BT,MATCH("aa_"&amp;$S44,データシート1!$A$1:$BT$1,0),0)</f>
        <v>1248.4631456577715</v>
      </c>
      <c r="AI44" s="910">
        <f>VLOOKUP(年度マスタ!$K$4&amp;"_"&amp;AI$33,データシート1!$A:$BT,MATCH("aa_"&amp;$S44,データシート1!$A$1:$BT$1,0),0)</f>
        <v>1180.831494882694</v>
      </c>
      <c r="AJ44" s="910">
        <f>VLOOKUP(年度マスタ!$K$4&amp;"_"&amp;AJ$33,データシート1!$A:$BT,MATCH("aa_"&amp;$S44,データシート1!$A$1:$BT$1,0),0)</f>
        <v>1213.7363257943341</v>
      </c>
      <c r="AK44" s="911">
        <f>VLOOKUP(年度マスタ!$K$4&amp;"_"&amp;AK$33,データシート1!$A:$BT,MATCH("aa_"&amp;$S44,データシート1!$A$1:$BT$1,0),0)</f>
        <v>1204.2303233423449</v>
      </c>
      <c r="AL44" s="343"/>
      <c r="AW44" s="18" t="str">
        <f>AW47</f>
        <v>京都府</v>
      </c>
      <c r="AX44" s="1065">
        <f t="shared" si="14"/>
        <v>0.1959352639572185</v>
      </c>
      <c r="AY44" s="1065">
        <f t="shared" si="14"/>
        <v>0.29778426235991073</v>
      </c>
      <c r="AZ44" s="1065">
        <f t="shared" si="14"/>
        <v>0.24481627411138518</v>
      </c>
      <c r="BA44" s="1065">
        <f t="shared" si="14"/>
        <v>0.23931113154670292</v>
      </c>
      <c r="BB44" s="1065">
        <f t="shared" si="14"/>
        <v>2.2153068024782667E-2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148.75771910267201</v>
      </c>
      <c r="Y45" s="910">
        <f>VLOOKUP(年度マスタ!$K$4&amp;"_"&amp;Y$33,データシート1!$A:$BT,MATCH("aa_"&amp;$S45,データシート1!$A$1:$BT$1,0),0)</f>
        <v>154.97053568144099</v>
      </c>
      <c r="Z45" s="910">
        <f>VLOOKUP(年度マスタ!$K$4&amp;"_"&amp;Z$33,データシート1!$A:$BT,MATCH("aa_"&amp;$S45,データシート1!$A$1:$BT$1,0),0)</f>
        <v>178.441971275801</v>
      </c>
      <c r="AA45" s="910">
        <f>VLOOKUP(年度マスタ!$K$4&amp;"_"&amp;AA$33,データシート1!$A:$BT,MATCH("aa_"&amp;$S45,データシート1!$A$1:$BT$1,0),0)</f>
        <v>197.258087300234</v>
      </c>
      <c r="AB45" s="910">
        <f>VLOOKUP(年度マスタ!$K$4&amp;"_"&amp;AB$33,データシート1!$A:$BT,MATCH("aa_"&amp;$S45,データシート1!$A$1:$BT$1,0),0)</f>
        <v>200.03232929182701</v>
      </c>
      <c r="AC45" s="910">
        <f>VLOOKUP(年度マスタ!$K$4&amp;"_"&amp;AC$33,データシート1!$A:$BT,MATCH("aa_"&amp;$S45,データシート1!$A$1:$BT$1,0),0)</f>
        <v>191.42934466001299</v>
      </c>
      <c r="AD45" s="910">
        <f>VLOOKUP(年度マスタ!$K$4&amp;"_"&amp;AD$33,データシート1!$A:$BT,MATCH("aa_"&amp;$S45,データシート1!$A$1:$BT$1,0),0)</f>
        <v>187.07273593728701</v>
      </c>
      <c r="AE45" s="910">
        <f>VLOOKUP(年度マスタ!$K$4&amp;"_"&amp;AE$33,データシート1!$A:$BT,MATCH("aa_"&amp;$S45,データシート1!$A$1:$BT$1,0),0)</f>
        <v>181.48263868142436</v>
      </c>
      <c r="AF45" s="910">
        <f>VLOOKUP(年度マスタ!$K$4&amp;"_"&amp;AF$33,データシート1!$A:$BT,MATCH("aa_"&amp;$S45,データシート1!$A$1:$BT$1,0),0)</f>
        <v>175.07031265971901</v>
      </c>
      <c r="AG45" s="910">
        <f>VLOOKUP(年度マスタ!$K$4&amp;"_"&amp;AG$33,データシート1!$A:$BT,MATCH("aa_"&amp;$S45,データシート1!$A$1:$BT$1,0),0)</f>
        <v>161.94233918307799</v>
      </c>
      <c r="AH45" s="910">
        <f>VLOOKUP(年度マスタ!$K$4&amp;"_"&amp;AH$33,データシート1!$A:$BT,MATCH("aa_"&amp;$S45,データシート1!$A$1:$BT$1,0),0)</f>
        <v>157.10798622678399</v>
      </c>
      <c r="AI45" s="910">
        <f>VLOOKUP(年度マスタ!$K$4&amp;"_"&amp;AI$33,データシート1!$A:$BT,MATCH("aa_"&amp;$S45,データシート1!$A$1:$BT$1,0),0)</f>
        <v>149.20653727981701</v>
      </c>
      <c r="AJ45" s="910">
        <f>VLOOKUP(年度マスタ!$K$4&amp;"_"&amp;AJ$33,データシート1!$A:$BT,MATCH("aa_"&amp;$S45,データシート1!$A$1:$BT$1,0),0)</f>
        <v>146.638869906016</v>
      </c>
      <c r="AK45" s="911">
        <f>VLOOKUP(年度マスタ!$K$4&amp;"_"&amp;AK$33,データシート1!$A:$BT,MATCH("aa_"&amp;$S45,データシート1!$A$1:$BT$1,0),0)</f>
        <v>147.24931209785217</v>
      </c>
      <c r="AL45" s="343"/>
      <c r="AW45" s="18" t="str">
        <f>AW48</f>
        <v>京都府</v>
      </c>
      <c r="AX45" s="1065">
        <f t="shared" ref="AX45:BB45" si="15">AX48/$BC48</f>
        <v>0.1959352639572185</v>
      </c>
      <c r="AY45" s="1065">
        <f t="shared" si="15"/>
        <v>0.29778426235991073</v>
      </c>
      <c r="AZ45" s="1065">
        <f t="shared" si="15"/>
        <v>0.24481627411138518</v>
      </c>
      <c r="BA45" s="1065">
        <f t="shared" si="15"/>
        <v>0.23931113154670292</v>
      </c>
      <c r="BB45" s="1065">
        <f t="shared" si="15"/>
        <v>2.2153068024782667E-2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35.365058195567038</v>
      </c>
      <c r="Y46" s="910">
        <f>VLOOKUP(年度マスタ!$K$4&amp;"_"&amp;Y$33,データシート1!$A:$BT,MATCH("aa_"&amp;$S46,データシート1!$A$1:$BT$1,0),0)</f>
        <v>41.13573837873556</v>
      </c>
      <c r="Z46" s="910">
        <f>VLOOKUP(年度マスタ!$K$4&amp;"_"&amp;Z$33,データシート1!$A:$BT,MATCH("aa_"&amp;$S46,データシート1!$A$1:$BT$1,0),0)</f>
        <v>42.256335220711918</v>
      </c>
      <c r="AA46" s="910">
        <f>VLOOKUP(年度マスタ!$K$4&amp;"_"&amp;AA$33,データシート1!$A:$BT,MATCH("aa_"&amp;$S46,データシート1!$A$1:$BT$1,0),0)</f>
        <v>42.128386430058697</v>
      </c>
      <c r="AB46" s="910">
        <f>VLOOKUP(年度マスタ!$K$4&amp;"_"&amp;AB$33,データシート1!$A:$BT,MATCH("aa_"&amp;$S46,データシート1!$A$1:$BT$1,0),0)</f>
        <v>43.116070288107032</v>
      </c>
      <c r="AC46" s="910">
        <f>VLOOKUP(年度マスタ!$K$4&amp;"_"&amp;AC$33,データシート1!$A:$BT,MATCH("aa_"&amp;$S46,データシート1!$A$1:$BT$1,0),0)</f>
        <v>42.773463106076107</v>
      </c>
      <c r="AD46" s="910">
        <f>VLOOKUP(年度マスタ!$K$4&amp;"_"&amp;AD$33,データシート1!$A:$BT,MATCH("aa_"&amp;$S46,データシート1!$A$1:$BT$1,0),0)</f>
        <v>39.724394133737562</v>
      </c>
      <c r="AE46" s="910">
        <f>VLOOKUP(年度マスタ!$K$4&amp;"_"&amp;AE$33,データシート1!$A:$BT,MATCH("aa_"&amp;$S46,データシート1!$A$1:$BT$1,0),0)</f>
        <v>40.232941727367624</v>
      </c>
      <c r="AF46" s="910">
        <f>VLOOKUP(年度マスタ!$K$4&amp;"_"&amp;AF$33,データシート1!$A:$BT,MATCH("aa_"&amp;$S46,データシート1!$A$1:$BT$1,0),0)</f>
        <v>40.639815670349556</v>
      </c>
      <c r="AG46" s="910">
        <f>VLOOKUP(年度マスタ!$K$4&amp;"_"&amp;AG$33,データシート1!$A:$BT,MATCH("aa_"&amp;$S46,データシート1!$A$1:$BT$1,0),0)</f>
        <v>41.850901751003349</v>
      </c>
      <c r="AH46" s="910">
        <f>VLOOKUP(年度マスタ!$K$4&amp;"_"&amp;AH$33,データシート1!$A:$BT,MATCH("aa_"&amp;$S46,データシート1!$A$1:$BT$1,0),0)</f>
        <v>39.992016352270468</v>
      </c>
      <c r="AI46" s="910">
        <f>VLOOKUP(年度マスタ!$K$4&amp;"_"&amp;AI$33,データシート1!$A:$BT,MATCH("aa_"&amp;$S46,データシート1!$A$1:$BT$1,0),0)</f>
        <v>38.211129453265372</v>
      </c>
      <c r="AJ46" s="910">
        <f>VLOOKUP(年度マスタ!$K$4&amp;"_"&amp;AJ$33,データシート1!$A:$BT,MATCH("aa_"&amp;$S46,データシート1!$A$1:$BT$1,0),0)</f>
        <v>41.17033506139488</v>
      </c>
      <c r="AK46" s="911">
        <f>VLOOKUP(年度マスタ!$K$4&amp;"_"&amp;AK$33,データシート1!$A:$BT,MATCH("aa_"&amp;$S46,データシート1!$A$1:$BT$1,0),0)</f>
        <v>34.935749880493987</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250.98399334821801</v>
      </c>
      <c r="Y47" s="913">
        <f>VLOOKUP(年度マスタ!$K$4&amp;"_"&amp;Y$33,データシート1!$A:$BT,MATCH("aa_"&amp;$S47,データシート1!$A$1:$BT$1,0),0)</f>
        <v>246.18694347863999</v>
      </c>
      <c r="Z47" s="913">
        <f>VLOOKUP(年度マスタ!$K$4&amp;"_"&amp;Z$33,データシート1!$A:$BT,MATCH("aa_"&amp;$S47,データシート1!$A$1:$BT$1,0),0)</f>
        <v>234.303700627692</v>
      </c>
      <c r="AA47" s="913">
        <f>VLOOKUP(年度マスタ!$K$4&amp;"_"&amp;AA$33,データシート1!$A:$BT,MATCH("aa_"&amp;$S47,データシート1!$A$1:$BT$1,0),0)</f>
        <v>239.05511520620999</v>
      </c>
      <c r="AB47" s="913">
        <f>VLOOKUP(年度マスタ!$K$4&amp;"_"&amp;AB$33,データシート1!$A:$BT,MATCH("aa_"&amp;$S47,データシート1!$A$1:$BT$1,0),0)</f>
        <v>228.60813892192499</v>
      </c>
      <c r="AC47" s="913">
        <f>VLOOKUP(年度マスタ!$K$4&amp;"_"&amp;AC$33,データシート1!$A:$BT,MATCH("aa_"&amp;$S47,データシート1!$A$1:$BT$1,0),0)</f>
        <v>245.1347991087479</v>
      </c>
      <c r="AD47" s="913">
        <f>VLOOKUP(年度マスタ!$K$4&amp;"_"&amp;AD$33,データシート1!$A:$BT,MATCH("aa_"&amp;$S47,データシート1!$A$1:$BT$1,0),0)</f>
        <v>255.28356380923</v>
      </c>
      <c r="AE47" s="913">
        <f>VLOOKUP(年度マスタ!$K$4&amp;"_"&amp;AE$33,データシート1!$A:$BT,MATCH("aa_"&amp;$S47,データシート1!$A$1:$BT$1,0),0)</f>
        <v>251.96220268350996</v>
      </c>
      <c r="AF47" s="913">
        <f>VLOOKUP(年度マスタ!$K$4&amp;"_"&amp;AF$33,データシート1!$A:$BT,MATCH("aa_"&amp;$S47,データシート1!$A$1:$BT$1,0),0)</f>
        <v>267.24452210847511</v>
      </c>
      <c r="AG47" s="913">
        <f>VLOOKUP(年度マスタ!$K$4&amp;"_"&amp;AG$33,データシート1!$A:$BT,MATCH("aa_"&amp;$S47,データシート1!$A$1:$BT$1,0),0)</f>
        <v>287.98728128456594</v>
      </c>
      <c r="AH47" s="913">
        <f>VLOOKUP(年度マスタ!$K$4&amp;"_"&amp;AH$33,データシート1!$A:$BT,MATCH("aa_"&amp;$S47,データシート1!$A$1:$BT$1,0),0)</f>
        <v>284.33918182080384</v>
      </c>
      <c r="AI47" s="913">
        <f>VLOOKUP(年度マスタ!$K$4&amp;"_"&amp;AI$33,データシート1!$A:$BT,MATCH("aa_"&amp;$S47,データシート1!$A$1:$BT$1,0),0)</f>
        <v>239.6149534683133</v>
      </c>
      <c r="AJ47" s="913">
        <f>VLOOKUP(年度マスタ!$K$4&amp;"_"&amp;AJ$33,データシート1!$A:$BT,MATCH("aa_"&amp;$S47,データシート1!$A$1:$BT$1,0),0)</f>
        <v>276.51489838547485</v>
      </c>
      <c r="AK47" s="914">
        <f>VLOOKUP(年度マスタ!$K$4&amp;"_"&amp;AK$33,データシート1!$A:$BT,MATCH("aa_"&amp;$S47,データシート1!$A$1:$BT$1,0),0)</f>
        <v>266.00921220741947</v>
      </c>
      <c r="AL47" s="343"/>
      <c r="AW47" s="18" t="str">
        <f>年度マスタ!I4</f>
        <v>京都府</v>
      </c>
      <c r="AX47" s="1066">
        <f>SUM(AY38:BA38)</f>
        <v>2352.7479422085062</v>
      </c>
      <c r="AY47" s="1066">
        <f t="shared" si="17"/>
        <v>3575.7285153239845</v>
      </c>
      <c r="AZ47" s="1066">
        <f t="shared" si="17"/>
        <v>2939.7004577005591</v>
      </c>
      <c r="BA47" s="1066">
        <f>SUM(BD38:BG38)</f>
        <v>2873.5959057223677</v>
      </c>
      <c r="BB47" s="1066">
        <f>BH38</f>
        <v>266.00921220741947</v>
      </c>
      <c r="BC47" s="1066">
        <f>SUM(AX47:BB47)</f>
        <v>12007.782033162837</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京都府</v>
      </c>
      <c r="AX48" s="1066">
        <f>SUM(AY39:BA39)</f>
        <v>2352.7479422085062</v>
      </c>
      <c r="AY48" s="1066">
        <f>BB39</f>
        <v>3575.7285153239845</v>
      </c>
      <c r="AZ48" s="1066">
        <f>BC39</f>
        <v>2939.7004577005591</v>
      </c>
      <c r="BA48" s="1066">
        <f>SUM(BD39:BG39)</f>
        <v>2873.5959057223677</v>
      </c>
      <c r="BB48" s="1066">
        <f>BH39</f>
        <v>266.00921220741947</v>
      </c>
      <c r="BC48" s="1066">
        <f>SUM(AX48:BB48)</f>
        <v>12007.782033162837</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12007.782033162837</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2352.7479422085062</v>
      </c>
      <c r="P52" s="465">
        <f t="shared" ref="P52:P64" si="18">O52/$O$51</f>
        <v>0.1959352639572185</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2103.01668471109</v>
      </c>
      <c r="P53" s="466">
        <f t="shared" si="18"/>
        <v>0.17513781303683087</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107.19702601724471</v>
      </c>
      <c r="P54" s="466">
        <f t="shared" si="18"/>
        <v>8.9272961252286429E-3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142.53423148017134</v>
      </c>
      <c r="P55" s="466">
        <f t="shared" si="18"/>
        <v>1.187015479515895E-2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3575.7285153239845</v>
      </c>
      <c r="P56" s="465">
        <f t="shared" si="18"/>
        <v>0.29778426235991073</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2939.7004577005591</v>
      </c>
      <c r="P57" s="465">
        <f t="shared" si="18"/>
        <v>0.24481627411138518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2873.5959057223677</v>
      </c>
      <c r="P58" s="465">
        <f t="shared" si="18"/>
        <v>0.23931113154670292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2691.4108437440218</v>
      </c>
      <c r="P59" s="466">
        <f t="shared" si="18"/>
        <v>0.22413888229407733</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1487.1805204016769</v>
      </c>
      <c r="P60" s="466">
        <f t="shared" si="18"/>
        <v>0.12385139206344796</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1204.2303233423449</v>
      </c>
      <c r="P61" s="466">
        <f t="shared" si="18"/>
        <v>0.10028749023062937</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147.24931209785217</v>
      </c>
      <c r="P62" s="466">
        <f t="shared" si="18"/>
        <v>1.2262823533203897E-2</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34.935749880493987</v>
      </c>
      <c r="P63" s="466">
        <f t="shared" si="18"/>
        <v>2.9094257194217195E-3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266.00921220741947</v>
      </c>
      <c r="P64" s="624">
        <f t="shared" si="18"/>
        <v>2.2153068024782667E-2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京都府</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46750.540399999998</v>
      </c>
      <c r="AI7" s="85">
        <f>VLOOKUP(年度マスタ!$K$4&amp;"_"&amp;$AG7,データシート1!$A:$BT,MATCH("ab_"&amp;AI$2,データシート1!$A$1:$BT$1,0),0)</f>
        <v>63665</v>
      </c>
      <c r="AJ7" s="85">
        <f>VLOOKUP(年度マスタ!$K$4&amp;"_"&amp;$AG7,データシート1!$A:$BT,MATCH("ab_"&amp;AJ$2,データシート1!$A$1:$BT$1,0),0)</f>
        <v>3742</v>
      </c>
      <c r="AK7" s="85">
        <f>VLOOKUP(年度マスタ!$K$4&amp;"_"&amp;$AG7,データシート1!$A:$BT,MATCH("ab_"&amp;AK$2,データシート1!$A$1:$BT$1,0),0)</f>
        <v>994657</v>
      </c>
      <c r="AL7" s="85">
        <f>VLOOKUP(年度マスタ!$K$4&amp;"_"&amp;$AG7,データシート1!$A:$BT,MATCH("ab_"&amp;AL$2,データシート1!$A$1:$BT$1,0),0)</f>
        <v>1116543</v>
      </c>
      <c r="AM7" s="85">
        <f>VLOOKUP(年度マスタ!$K$4&amp;"_"&amp;$AG7,データシート1!$A:$BT,MATCH("ab_"&amp;AM$2,データシート1!$A$1:$BT$1,0),0)</f>
        <v>1010613</v>
      </c>
      <c r="AN7" s="85">
        <f>VLOOKUP(年度マスタ!$K$4&amp;"_"&amp;$AG7,データシート1!$A:$BT,MATCH("ab_"&amp;AN$2,データシート1!$A$1:$BT$1,0),0)</f>
        <v>274661</v>
      </c>
      <c r="AO7" s="85">
        <f>VLOOKUP(年度マスタ!$K$4&amp;"_"&amp;$AG7,データシート1!$A:$BT,MATCH("ab_"&amp;AO$2,データシート1!$A$1:$BT$1,0),0)</f>
        <v>2551706</v>
      </c>
      <c r="AP7" s="85">
        <f>VLOOKUP(年度マスタ!$K$4&amp;"_"&amp;$AG7,データシート1!$A:$BT,MATCH("ab_"&amp;AP$2,データシート1!$A$1:$BT$1,0),0)</f>
        <v>6516849</v>
      </c>
      <c r="AQ7" s="964">
        <f>VLOOKUP(年度マスタ!$K$4&amp;"_"&amp;$AG7,データシート1!$A:$BT,MATCH("ab_"&amp;AQ$2,データシート1!$A$1:$BT$1,0),0)</f>
        <v>250.98399334821801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48328.970600000001</v>
      </c>
      <c r="AI8" s="85">
        <f>VLOOKUP(年度マスタ!$K$4&amp;"_"&amp;$AG8,データシート1!$A:$BT,MATCH("ab_"&amp;AI$2,データシート1!$A$1:$BT$1,0),0)</f>
        <v>63665</v>
      </c>
      <c r="AJ8" s="85">
        <f>VLOOKUP(年度マスタ!$K$4&amp;"_"&amp;$AG8,データシート1!$A:$BT,MATCH("ab_"&amp;AJ$2,データシート1!$A$1:$BT$1,0),0)</f>
        <v>3742</v>
      </c>
      <c r="AK8" s="85">
        <f>VLOOKUP(年度マスタ!$K$4&amp;"_"&amp;$AG8,データシート1!$A:$BT,MATCH("ab_"&amp;AK$2,データシート1!$A$1:$BT$1,0),0)</f>
        <v>994657</v>
      </c>
      <c r="AL8" s="85">
        <f>VLOOKUP(年度マスタ!$K$4&amp;"_"&amp;$AG8,データシート1!$A:$BT,MATCH("ab_"&amp;AL$2,データシート1!$A$1:$BT$1,0),0)</f>
        <v>1125013</v>
      </c>
      <c r="AM8" s="85">
        <f>VLOOKUP(年度マスタ!$K$4&amp;"_"&amp;$AG8,データシート1!$A:$BT,MATCH("ab_"&amp;AM$2,データシート1!$A$1:$BT$1,0),0)</f>
        <v>1009967</v>
      </c>
      <c r="AN8" s="85">
        <f>VLOOKUP(年度マスタ!$K$4&amp;"_"&amp;$AG8,データシート1!$A:$BT,MATCH("ab_"&amp;AN$2,データシート1!$A$1:$BT$1,0),0)</f>
        <v>269772</v>
      </c>
      <c r="AO8" s="85">
        <f>VLOOKUP(年度マスタ!$K$4&amp;"_"&amp;$AG8,データシート1!$A:$BT,MATCH("ab_"&amp;AO$2,データシート1!$A$1:$BT$1,0),0)</f>
        <v>2547225</v>
      </c>
      <c r="AP8" s="85">
        <f>VLOOKUP(年度マスタ!$K$4&amp;"_"&amp;$AG8,データシート1!$A:$BT,MATCH("ab_"&amp;AP$2,データシート1!$A$1:$BT$1,0),0)</f>
        <v>7183475</v>
      </c>
      <c r="AQ8" s="964">
        <f>VLOOKUP(年度マスタ!$K$4&amp;"_"&amp;$AG8,データシート1!$A:$BT,MATCH("ab_"&amp;AQ$2,データシート1!$A$1:$BT$1,0),0)</f>
        <v>246.18694347863999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50380.479599999999</v>
      </c>
      <c r="AI9" s="85">
        <f>VLOOKUP(年度マスタ!$K$4&amp;"_"&amp;$AG9,データシート1!$A:$BT,MATCH("ab_"&amp;AI$2,データシート1!$A$1:$BT$1,0),0)</f>
        <v>63665</v>
      </c>
      <c r="AJ9" s="85">
        <f>VLOOKUP(年度マスタ!$K$4&amp;"_"&amp;$AG9,データシート1!$A:$BT,MATCH("ab_"&amp;AJ$2,データシート1!$A$1:$BT$1,0),0)</f>
        <v>3742</v>
      </c>
      <c r="AK9" s="85">
        <f>VLOOKUP(年度マスタ!$K$4&amp;"_"&amp;$AG9,データシート1!$A:$BT,MATCH("ab_"&amp;AK$2,データシート1!$A$1:$BT$1,0),0)</f>
        <v>994657</v>
      </c>
      <c r="AL9" s="85">
        <f>VLOOKUP(年度マスタ!$K$4&amp;"_"&amp;$AG9,データシート1!$A:$BT,MATCH("ab_"&amp;AL$2,データシート1!$A$1:$BT$1,0),0)</f>
        <v>1132893</v>
      </c>
      <c r="AM9" s="85">
        <f>VLOOKUP(年度マスタ!$K$4&amp;"_"&amp;$AG9,データシート1!$A:$BT,MATCH("ab_"&amp;AM$2,データシート1!$A$1:$BT$1,0),0)</f>
        <v>1016902</v>
      </c>
      <c r="AN9" s="85">
        <f>VLOOKUP(年度マスタ!$K$4&amp;"_"&amp;$AG9,データシート1!$A:$BT,MATCH("ab_"&amp;AN$2,データシート1!$A$1:$BT$1,0),0)</f>
        <v>268678</v>
      </c>
      <c r="AO9" s="85">
        <f>VLOOKUP(年度マスタ!$K$4&amp;"_"&amp;$AG9,データシート1!$A:$BT,MATCH("ab_"&amp;AO$2,データシート1!$A$1:$BT$1,0),0)</f>
        <v>2542740</v>
      </c>
      <c r="AP9" s="85">
        <f>VLOOKUP(年度マスタ!$K$4&amp;"_"&amp;$AG9,データシート1!$A:$BT,MATCH("ab_"&amp;AP$2,データシート1!$A$1:$BT$1,0),0)</f>
        <v>7366959</v>
      </c>
      <c r="AQ9" s="964">
        <f>VLOOKUP(年度マスタ!$K$4&amp;"_"&amp;$AG9,データシート1!$A:$BT,MATCH("ab_"&amp;AQ$2,データシート1!$A$1:$BT$1,0),0)</f>
        <v>234.303700627692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46461.514600000002</v>
      </c>
      <c r="AI10" s="85">
        <f>VLOOKUP(年度マスタ!$K$4&amp;"_"&amp;$AG10,データシート1!$A:$BT,MATCH("ab_"&amp;AI$2,データシート1!$A$1:$BT$1,0),0)</f>
        <v>63665</v>
      </c>
      <c r="AJ10" s="85">
        <f>VLOOKUP(年度マスタ!$K$4&amp;"_"&amp;$AG10,データシート1!$A:$BT,MATCH("ab_"&amp;AJ$2,データシート1!$A$1:$BT$1,0),0)</f>
        <v>3742</v>
      </c>
      <c r="AK10" s="85">
        <f>VLOOKUP(年度マスタ!$K$4&amp;"_"&amp;$AG10,データシート1!$A:$BT,MATCH("ab_"&amp;AK$2,データシート1!$A$1:$BT$1,0),0)</f>
        <v>994657</v>
      </c>
      <c r="AL10" s="85">
        <f>VLOOKUP(年度マスタ!$K$4&amp;"_"&amp;$AG10,データシート1!$A:$BT,MATCH("ab_"&amp;AL$2,データシート1!$A$1:$BT$1,0),0)</f>
        <v>1168371</v>
      </c>
      <c r="AM10" s="85">
        <f>VLOOKUP(年度マスタ!$K$4&amp;"_"&amp;$AG10,データシート1!$A:$BT,MATCH("ab_"&amp;AM$2,データシート1!$A$1:$BT$1,0),0)</f>
        <v>1021638</v>
      </c>
      <c r="AN10" s="85">
        <f>VLOOKUP(年度マスタ!$K$4&amp;"_"&amp;$AG10,データシート1!$A:$BT,MATCH("ab_"&amp;AN$2,データシート1!$A$1:$BT$1,0),0)</f>
        <v>264896</v>
      </c>
      <c r="AO10" s="85">
        <f>VLOOKUP(年度マスタ!$K$4&amp;"_"&amp;$AG10,データシート1!$A:$BT,MATCH("ab_"&amp;AO$2,データシート1!$A$1:$BT$1,0),0)</f>
        <v>2587129</v>
      </c>
      <c r="AP10" s="85">
        <f>VLOOKUP(年度マスタ!$K$4&amp;"_"&amp;$AG10,データシート1!$A:$BT,MATCH("ab_"&amp;AP$2,データシート1!$A$1:$BT$1,0),0)</f>
        <v>7154420</v>
      </c>
      <c r="AQ10" s="964">
        <f>VLOOKUP(年度マスタ!$K$4&amp;"_"&amp;$AG10,データシート1!$A:$BT,MATCH("ab_"&amp;AQ$2,データシート1!$A$1:$BT$1,0),0)</f>
        <v>239.05511520620999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45605.161599999999</v>
      </c>
      <c r="AI11" s="85">
        <f>VLOOKUP(年度マスタ!$K$4&amp;"_"&amp;$AG11,データシート1!$A:$BT,MATCH("ab_"&amp;AI$2,データシート1!$A$1:$BT$1,0),0)</f>
        <v>63665</v>
      </c>
      <c r="AJ11" s="85">
        <f>VLOOKUP(年度マスタ!$K$4&amp;"_"&amp;$AG11,データシート1!$A:$BT,MATCH("ab_"&amp;AJ$2,データシート1!$A$1:$BT$1,0),0)</f>
        <v>3742</v>
      </c>
      <c r="AK11" s="85">
        <f>VLOOKUP(年度マスタ!$K$4&amp;"_"&amp;$AG11,データシート1!$A:$BT,MATCH("ab_"&amp;AK$2,データシート1!$A$1:$BT$1,0),0)</f>
        <v>994657</v>
      </c>
      <c r="AL11" s="85">
        <f>VLOOKUP(年度マスタ!$K$4&amp;"_"&amp;$AG11,データシート1!$A:$BT,MATCH("ab_"&amp;AL$2,データシート1!$A$1:$BT$1,0),0)</f>
        <v>1176024</v>
      </c>
      <c r="AM11" s="85">
        <f>VLOOKUP(年度マスタ!$K$4&amp;"_"&amp;$AG11,データシート1!$A:$BT,MATCH("ab_"&amp;AM$2,データシート1!$A$1:$BT$1,0),0)</f>
        <v>1029972</v>
      </c>
      <c r="AN11" s="85">
        <f>VLOOKUP(年度マスタ!$K$4&amp;"_"&amp;$AG11,データシート1!$A:$BT,MATCH("ab_"&amp;AN$2,データシート1!$A$1:$BT$1,0),0)</f>
        <v>263258</v>
      </c>
      <c r="AO11" s="85">
        <f>VLOOKUP(年度マスタ!$K$4&amp;"_"&amp;$AG11,データシート1!$A:$BT,MATCH("ab_"&amp;AO$2,データシート1!$A$1:$BT$1,0),0)</f>
        <v>2585904</v>
      </c>
      <c r="AP11" s="85">
        <f>VLOOKUP(年度マスタ!$K$4&amp;"_"&amp;$AG11,データシート1!$A:$BT,MATCH("ab_"&amp;AP$2,データシート1!$A$1:$BT$1,0),0)</f>
        <v>7147429</v>
      </c>
      <c r="AQ11" s="964">
        <f>VLOOKUP(年度マスタ!$K$4&amp;"_"&amp;$AG11,データシート1!$A:$BT,MATCH("ab_"&amp;AQ$2,データシート1!$A$1:$BT$1,0),0)</f>
        <v>228.60813892192499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48145.704899999997</v>
      </c>
      <c r="AI12" s="85">
        <f>VLOOKUP(年度マスタ!$K$4&amp;"_"&amp;$AG12,データシート1!$A:$BT,MATCH("ab_"&amp;AI$2,データシート1!$A$1:$BT$1,0),0)</f>
        <v>53212</v>
      </c>
      <c r="AJ12" s="85">
        <f>VLOOKUP(年度マスタ!$K$4&amp;"_"&amp;$AG12,データシート1!$A:$BT,MATCH("ab_"&amp;AJ$2,データシート1!$A$1:$BT$1,0),0)</f>
        <v>4207</v>
      </c>
      <c r="AK12" s="85">
        <f>VLOOKUP(年度マスタ!$K$4&amp;"_"&amp;$AG12,データシート1!$A:$BT,MATCH("ab_"&amp;AK$2,データシート1!$A$1:$BT$1,0),0)</f>
        <v>998076</v>
      </c>
      <c r="AL12" s="85">
        <f>VLOOKUP(年度マスタ!$K$4&amp;"_"&amp;$AG12,データシート1!$A:$BT,MATCH("ab_"&amp;AL$2,データシート1!$A$1:$BT$1,0),0)</f>
        <v>1184484</v>
      </c>
      <c r="AM12" s="85">
        <f>VLOOKUP(年度マスタ!$K$4&amp;"_"&amp;$AG12,データシート1!$A:$BT,MATCH("ab_"&amp;AM$2,データシート1!$A$1:$BT$1,0),0)</f>
        <v>1034544</v>
      </c>
      <c r="AN12" s="85">
        <f>VLOOKUP(年度マスタ!$K$4&amp;"_"&amp;$AG12,データシート1!$A:$BT,MATCH("ab_"&amp;AN$2,データシート1!$A$1:$BT$1,0),0)</f>
        <v>261679</v>
      </c>
      <c r="AO12" s="85">
        <f>VLOOKUP(年度マスタ!$K$4&amp;"_"&amp;$AG12,データシート1!$A:$BT,MATCH("ab_"&amp;AO$2,データシート1!$A$1:$BT$1,0),0)</f>
        <v>2579305</v>
      </c>
      <c r="AP12" s="85">
        <f>VLOOKUP(年度マスタ!$K$4&amp;"_"&amp;$AG12,データシート1!$A:$BT,MATCH("ab_"&amp;AP$2,データシート1!$A$1:$BT$1,0),0)</f>
        <v>7112930</v>
      </c>
      <c r="AQ12" s="964">
        <f>VLOOKUP(年度マスタ!$K$4&amp;"_"&amp;$AG12,データシート1!$A:$BT,MATCH("ab_"&amp;AQ$2,データシート1!$A$1:$BT$1,0),0)</f>
        <v>245.1347991087479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53212.934500000003</v>
      </c>
      <c r="AI13" s="85">
        <f>VLOOKUP(年度マスタ!$K$4&amp;"_"&amp;$AG13,データシート1!$A:$BT,MATCH("ab_"&amp;AI$2,データシート1!$A$1:$BT$1,0),0)</f>
        <v>53212</v>
      </c>
      <c r="AJ13" s="85">
        <f>VLOOKUP(年度マスタ!$K$4&amp;"_"&amp;$AG13,データシート1!$A:$BT,MATCH("ab_"&amp;AJ$2,データシート1!$A$1:$BT$1,0),0)</f>
        <v>4207</v>
      </c>
      <c r="AK13" s="85">
        <f>VLOOKUP(年度マスタ!$K$4&amp;"_"&amp;$AG13,データシート1!$A:$BT,MATCH("ab_"&amp;AK$2,データシート1!$A$1:$BT$1,0),0)</f>
        <v>998076</v>
      </c>
      <c r="AL13" s="85">
        <f>VLOOKUP(年度マスタ!$K$4&amp;"_"&amp;$AG13,データシート1!$A:$BT,MATCH("ab_"&amp;AL$2,データシート1!$A$1:$BT$1,0),0)</f>
        <v>1193739</v>
      </c>
      <c r="AM13" s="85">
        <f>VLOOKUP(年度マスタ!$K$4&amp;"_"&amp;$AG13,データシート1!$A:$BT,MATCH("ab_"&amp;AM$2,データシート1!$A$1:$BT$1,0),0)</f>
        <v>1037452</v>
      </c>
      <c r="AN13" s="85">
        <f>VLOOKUP(年度マスタ!$K$4&amp;"_"&amp;$AG13,データシート1!$A:$BT,MATCH("ab_"&amp;AN$2,データシート1!$A$1:$BT$1,0),0)</f>
        <v>259742</v>
      </c>
      <c r="AO13" s="85">
        <f>VLOOKUP(年度マスタ!$K$4&amp;"_"&amp;$AG13,データシート1!$A:$BT,MATCH("ab_"&amp;AO$2,データシート1!$A$1:$BT$1,0),0)</f>
        <v>2574842</v>
      </c>
      <c r="AP13" s="85">
        <f>VLOOKUP(年度マスタ!$K$4&amp;"_"&amp;$AG13,データシート1!$A:$BT,MATCH("ab_"&amp;AP$2,データシート1!$A$1:$BT$1,0),0)</f>
        <v>6790237</v>
      </c>
      <c r="AQ13" s="964">
        <f>VLOOKUP(年度マスタ!$K$4&amp;"_"&amp;$AG13,データシート1!$A:$BT,MATCH("ab_"&amp;AQ$2,データシート1!$A$1:$BT$1,0),0)</f>
        <v>255.28356380923</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54485.523000000008</v>
      </c>
      <c r="AI14" s="85">
        <f>VLOOKUP(年度マスタ!$K$4&amp;"_"&amp;$AG14,データシート1!$A:$BT,MATCH("ab_"&amp;AI$2,データシート1!$A$1:$BT$1,0),0)</f>
        <v>53212</v>
      </c>
      <c r="AJ14" s="85">
        <f>VLOOKUP(年度マスタ!$K$4&amp;"_"&amp;$AG14,データシート1!$A:$BT,MATCH("ab_"&amp;AJ$2,データシート1!$A$1:$BT$1,0),0)</f>
        <v>4207</v>
      </c>
      <c r="AK14" s="85">
        <f>VLOOKUP(年度マスタ!$K$4&amp;"_"&amp;$AG14,データシート1!$A:$BT,MATCH("ab_"&amp;AK$2,データシート1!$A$1:$BT$1,0),0)</f>
        <v>998076</v>
      </c>
      <c r="AL14" s="85">
        <f>VLOOKUP(年度マスタ!$K$4&amp;"_"&amp;$AG14,データシート1!$A:$BT,MATCH("ab_"&amp;AL$2,データシート1!$A$1:$BT$1,0),0)</f>
        <v>1202380</v>
      </c>
      <c r="AM14" s="85">
        <f>VLOOKUP(年度マスタ!$K$4&amp;"_"&amp;$AG14,データシート1!$A:$BT,MATCH("ab_"&amp;AM$2,データシート1!$A$1:$BT$1,0),0)</f>
        <v>1040428</v>
      </c>
      <c r="AN14" s="85">
        <f>VLOOKUP(年度マスタ!$K$4&amp;"_"&amp;$AG14,データシート1!$A:$BT,MATCH("ab_"&amp;AN$2,データシート1!$A$1:$BT$1,0),0)</f>
        <v>261615</v>
      </c>
      <c r="AO14" s="85">
        <f>VLOOKUP(年度マスタ!$K$4&amp;"_"&amp;$AG14,データシート1!$A:$BT,MATCH("ab_"&amp;AO$2,データシート1!$A$1:$BT$1,0),0)</f>
        <v>2569410</v>
      </c>
      <c r="AP14" s="85">
        <f>VLOOKUP(年度マスタ!$K$4&amp;"_"&amp;$AG14,データシート1!$A:$BT,MATCH("ab_"&amp;AP$2,データシート1!$A$1:$BT$1,0),0)</f>
        <v>6871390.4148752484</v>
      </c>
      <c r="AQ14" s="964">
        <f>VLOOKUP(年度マスタ!$K$4&amp;"_"&amp;$AG14,データシート1!$A:$BT,MATCH("ab_"&amp;AQ$2,データシート1!$A$1:$BT$1,0),0)</f>
        <v>251.96220268350999</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57358.165699999998</v>
      </c>
      <c r="AI15" s="85">
        <f>VLOOKUP(年度マスタ!$K$4&amp;"_"&amp;$AG15,データシート1!$A:$BT,MATCH("ab_"&amp;AI$2,データシート1!$A$1:$BT$1,0),0)</f>
        <v>53212</v>
      </c>
      <c r="AJ15" s="85">
        <f>VLOOKUP(年度マスタ!$K$4&amp;"_"&amp;$AG15,データシート1!$A:$BT,MATCH("ab_"&amp;AJ$2,データシート1!$A$1:$BT$1,0),0)</f>
        <v>4207</v>
      </c>
      <c r="AK15" s="85">
        <f>VLOOKUP(年度マスタ!$K$4&amp;"_"&amp;$AG15,データシート1!$A:$BT,MATCH("ab_"&amp;AK$2,データシート1!$A$1:$BT$1,0),0)</f>
        <v>998076</v>
      </c>
      <c r="AL15" s="85">
        <f>VLOOKUP(年度マスタ!$K$4&amp;"_"&amp;$AG15,データシート1!$A:$BT,MATCH("ab_"&amp;AL$2,データシート1!$A$1:$BT$1,0),0)</f>
        <v>1210844</v>
      </c>
      <c r="AM15" s="85">
        <f>VLOOKUP(年度マスタ!$K$4&amp;"_"&amp;$AG15,データシート1!$A:$BT,MATCH("ab_"&amp;AM$2,データシート1!$A$1:$BT$1,0),0)</f>
        <v>1043985</v>
      </c>
      <c r="AN15" s="85">
        <f>VLOOKUP(年度マスタ!$K$4&amp;"_"&amp;$AG15,データシート1!$A:$BT,MATCH("ab_"&amp;AN$2,データシート1!$A$1:$BT$1,0),0)</f>
        <v>261318</v>
      </c>
      <c r="AO15" s="85">
        <f>VLOOKUP(年度マスタ!$K$4&amp;"_"&amp;$AG15,データシート1!$A:$BT,MATCH("ab_"&amp;AO$2,データシート1!$A$1:$BT$1,0),0)</f>
        <v>2563152</v>
      </c>
      <c r="AP15" s="85">
        <f>VLOOKUP(年度マスタ!$K$4&amp;"_"&amp;$AG15,データシート1!$A:$BT,MATCH("ab_"&amp;AP$2,データシート1!$A$1:$BT$1,0),0)</f>
        <v>7078601.9999999981</v>
      </c>
      <c r="AQ15" s="964">
        <f>VLOOKUP(年度マスタ!$K$4&amp;"_"&amp;$AG15,データシート1!$A:$BT,MATCH("ab_"&amp;AQ$2,データシート1!$A$1:$BT$1,0),0)</f>
        <v>267.24452210847511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59076.700700000001</v>
      </c>
      <c r="AI16" s="85">
        <f>VLOOKUP(年度マスタ!$K$4&amp;"_"&amp;$AG16,データシート1!$A:$BT,MATCH("ab_"&amp;AI$2,データシート1!$A$1:$BT$1,0),0)</f>
        <v>53212</v>
      </c>
      <c r="AJ16" s="85">
        <f>VLOOKUP(年度マスタ!$K$4&amp;"_"&amp;$AG16,データシート1!$A:$BT,MATCH("ab_"&amp;AJ$2,データシート1!$A$1:$BT$1,0),0)</f>
        <v>4207</v>
      </c>
      <c r="AK16" s="85">
        <f>VLOOKUP(年度マスタ!$K$4&amp;"_"&amp;$AG16,データシート1!$A:$BT,MATCH("ab_"&amp;AK$2,データシート1!$A$1:$BT$1,0),0)</f>
        <v>998076</v>
      </c>
      <c r="AL16" s="85">
        <f>VLOOKUP(年度マスタ!$K$4&amp;"_"&amp;$AG16,データシート1!$A:$BT,MATCH("ab_"&amp;AL$2,データシート1!$A$1:$BT$1,0),0)</f>
        <v>1218744</v>
      </c>
      <c r="AM16" s="85">
        <f>VLOOKUP(年度マスタ!$K$4&amp;"_"&amp;$AG16,データシート1!$A:$BT,MATCH("ab_"&amp;AM$2,データシート1!$A$1:$BT$1,0),0)</f>
        <v>1045541</v>
      </c>
      <c r="AN16" s="85">
        <f>VLOOKUP(年度マスタ!$K$4&amp;"_"&amp;$AG16,データシート1!$A:$BT,MATCH("ab_"&amp;AN$2,データシート1!$A$1:$BT$1,0),0)</f>
        <v>262419</v>
      </c>
      <c r="AO16" s="85">
        <f>VLOOKUP(年度マスタ!$K$4&amp;"_"&amp;$AG16,データシート1!$A:$BT,MATCH("ab_"&amp;AO$2,データシート1!$A$1:$BT$1,0),0)</f>
        <v>2555068</v>
      </c>
      <c r="AP16" s="85">
        <f>VLOOKUP(年度マスタ!$K$4&amp;"_"&amp;$AG16,データシート1!$A:$BT,MATCH("ab_"&amp;AP$2,データシート1!$A$1:$BT$1,0),0)</f>
        <v>7260979.0000000009</v>
      </c>
      <c r="AQ16" s="964">
        <f>VLOOKUP(年度マスタ!$K$4&amp;"_"&amp;$AG16,データシート1!$A:$BT,MATCH("ab_"&amp;AQ$2,データシート1!$A$1:$BT$1,0),0)</f>
        <v>287.98728128456588</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56587.8174</v>
      </c>
      <c r="AI17" s="161">
        <f>VLOOKUP(年度マスタ!$K$4&amp;"_"&amp;$AG17,データシート1!$A:$BT,MATCH("ab_"&amp;AI$2,データシート1!$A$1:$BT$1,0),0)</f>
        <v>53212</v>
      </c>
      <c r="AJ17" s="161">
        <f>VLOOKUP(年度マスタ!$K$4&amp;"_"&amp;$AG17,データシート1!$A:$BT,MATCH("ab_"&amp;AJ$2,データシート1!$A$1:$BT$1,0),0)</f>
        <v>4207</v>
      </c>
      <c r="AK17" s="161">
        <f>VLOOKUP(年度マスタ!$K$4&amp;"_"&amp;$AG17,データシート1!$A:$BT,MATCH("ab_"&amp;AK$2,データシート1!$A$1:$BT$1,0),0)</f>
        <v>998076</v>
      </c>
      <c r="AL17" s="161">
        <f>VLOOKUP(年度マスタ!$K$4&amp;"_"&amp;$AG17,データシート1!$A:$BT,MATCH("ab_"&amp;AL$2,データシート1!$A$1:$BT$1,0),0)</f>
        <v>1227295</v>
      </c>
      <c r="AM17" s="161">
        <f>VLOOKUP(年度マスタ!$K$4&amp;"_"&amp;$AG17,データシート1!$A:$BT,MATCH("ab_"&amp;AM$2,データシート1!$A$1:$BT$1,0),0)</f>
        <v>1044219</v>
      </c>
      <c r="AN17" s="161">
        <f>VLOOKUP(年度マスタ!$K$4&amp;"_"&amp;$AG17,データシート1!$A:$BT,MATCH("ab_"&amp;AN$2,データシート1!$A$1:$BT$1,0),0)</f>
        <v>259236</v>
      </c>
      <c r="AO17" s="161">
        <f>VLOOKUP(年度マスタ!$K$4&amp;"_"&amp;$AG17,データシート1!$A:$BT,MATCH("ab_"&amp;AO$2,データシート1!$A$1:$BT$1,0),0)</f>
        <v>2545899</v>
      </c>
      <c r="AP17" s="161">
        <f>VLOOKUP(年度マスタ!$K$4&amp;"_"&amp;$AG17,データシート1!$A:$BT,MATCH("ab_"&amp;AP$2,データシート1!$A$1:$BT$1,0),0)</f>
        <v>7052113</v>
      </c>
      <c r="AQ17" s="965">
        <f>VLOOKUP(年度マスタ!$K$4&amp;"_"&amp;$AG17,データシート1!$A:$BT,MATCH("ab_"&amp;AQ$2,データシート1!$A$1:$BT$1,0),0)</f>
        <v>284.33918182080379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52703.602700000003</v>
      </c>
      <c r="AI18" s="85">
        <f>VLOOKUP(年度マスタ!$K$4&amp;"_"&amp;$AG18,データシート1!$A:$BT,MATCH("ab_"&amp;AI$2,データシート1!$A$1:$BT$1,0),0)</f>
        <v>52316</v>
      </c>
      <c r="AJ18" s="85">
        <f>VLOOKUP(年度マスタ!$K$4&amp;"_"&amp;$AG18,データシート1!$A:$BT,MATCH("ab_"&amp;AJ$2,データシート1!$A$1:$BT$1,0),0)</f>
        <v>6283</v>
      </c>
      <c r="AK18" s="85">
        <f>VLOOKUP(年度マスタ!$K$4&amp;"_"&amp;$AG18,データシート1!$A:$BT,MATCH("ab_"&amp;AK$2,データシート1!$A$1:$BT$1,0),0)</f>
        <v>999815</v>
      </c>
      <c r="AL18" s="85">
        <f>VLOOKUP(年度マスタ!$K$4&amp;"_"&amp;$AG18,データシート1!$A:$BT,MATCH("ab_"&amp;AL$2,データシート1!$A$1:$BT$1,0),0)</f>
        <v>1231277</v>
      </c>
      <c r="AM18" s="85">
        <f>VLOOKUP(年度マスタ!$K$4&amp;"_"&amp;$AG18,データシート1!$A:$BT,MATCH("ab_"&amp;AM$2,データシート1!$A$1:$BT$1,0),0)</f>
        <v>1043460</v>
      </c>
      <c r="AN18" s="85">
        <f>VLOOKUP(年度マスタ!$K$4&amp;"_"&amp;$AG18,データシート1!$A:$BT,MATCH("ab_"&amp;AN$2,データシート1!$A$1:$BT$1,0),0)</f>
        <v>260614</v>
      </c>
      <c r="AO18" s="85">
        <f>VLOOKUP(年度マスタ!$K$4&amp;"_"&amp;$AG18,データシート1!$A:$BT,MATCH("ab_"&amp;AO$2,データシート1!$A$1:$BT$1,0),0)</f>
        <v>2530609</v>
      </c>
      <c r="AP18" s="85">
        <f>VLOOKUP(年度マスタ!$K$4&amp;"_"&amp;$AG18,データシート1!$A:$BT,MATCH("ab_"&amp;AP$2,データシート1!$A$1:$BT$1,0),0)</f>
        <v>6773677.9999999991</v>
      </c>
      <c r="AQ18" s="964">
        <f>VLOOKUP(年度マスタ!$K$4&amp;"_"&amp;$AG18,データシート1!$A:$BT,MATCH("ab_"&amp;AQ$2,データシート1!$A$1:$BT$1,0),0)</f>
        <v>239.6149534683133</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59066.434399999998</v>
      </c>
      <c r="AI19" s="85">
        <f>VLOOKUP(年度マスタ!$K$4&amp;"_"&amp;$AG19,データシート1!$A:$BT,MATCH("ab_"&amp;AI$2,データシート1!$A$1:$BT$1,0),0)</f>
        <v>52316</v>
      </c>
      <c r="AJ19" s="85">
        <f>VLOOKUP(年度マスタ!$K$4&amp;"_"&amp;$AG19,データシート1!$A:$BT,MATCH("ab_"&amp;AJ$2,データシート1!$A$1:$BT$1,0),0)</f>
        <v>6283</v>
      </c>
      <c r="AK19" s="85">
        <f>VLOOKUP(年度マスタ!$K$4&amp;"_"&amp;$AG19,データシート1!$A:$BT,MATCH("ab_"&amp;AK$2,データシート1!$A$1:$BT$1,0),0)</f>
        <v>999815</v>
      </c>
      <c r="AL19" s="85">
        <f>VLOOKUP(年度マスタ!$K$4&amp;"_"&amp;$AG19,データシート1!$A:$BT,MATCH("ab_"&amp;AL$2,データシート1!$A$1:$BT$1,0),0)</f>
        <v>1233229</v>
      </c>
      <c r="AM19" s="85">
        <f>VLOOKUP(年度マスタ!$K$4&amp;"_"&amp;$AG19,データシート1!$A:$BT,MATCH("ab_"&amp;AM$2,データシート1!$A$1:$BT$1,0),0)</f>
        <v>1041001</v>
      </c>
      <c r="AN19" s="85">
        <f>VLOOKUP(年度マスタ!$K$4&amp;"_"&amp;$AG19,データシート1!$A:$BT,MATCH("ab_"&amp;AN$2,データシート1!$A$1:$BT$1,0),0)</f>
        <v>261209</v>
      </c>
      <c r="AO19" s="85">
        <f>VLOOKUP(年度マスタ!$K$4&amp;"_"&amp;$AG19,データシート1!$A:$BT,MATCH("ab_"&amp;AO$2,データシート1!$A$1:$BT$1,0),0)</f>
        <v>2511494</v>
      </c>
      <c r="AP19" s="85">
        <f>VLOOKUP(年度マスタ!$K$4&amp;"_"&amp;$AG19,データシート1!$A:$BT,MATCH("ab_"&amp;AP$2,データシート1!$A$1:$BT$1,0),0)</f>
        <v>7080164</v>
      </c>
      <c r="AQ19" s="964">
        <f>VLOOKUP(年度マスタ!$K$4&amp;"_"&amp;$AG19,データシート1!$A:$BT,MATCH("ab_"&amp;AQ$2,データシート1!$A$1:$BT$1,0),0)</f>
        <v>276.51489838547485</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62596.138400000003</v>
      </c>
      <c r="AI20" s="85">
        <f>VLOOKUP(年度マスタ!$K$4&amp;"_"&amp;$AG20,データシート1!$A:$BT,MATCH("ab_"&amp;AI$2,データシート1!$A$1:$BT$1,0),0)</f>
        <v>52316</v>
      </c>
      <c r="AJ20" s="85">
        <f>VLOOKUP(年度マスタ!$K$4&amp;"_"&amp;$AG20,データシート1!$A:$BT,MATCH("ab_"&amp;AJ$2,データシート1!$A$1:$BT$1,0),0)</f>
        <v>6283</v>
      </c>
      <c r="AK20" s="85">
        <f>VLOOKUP(年度マスタ!$K$4&amp;"_"&amp;$AG20,データシート1!$A:$BT,MATCH("ab_"&amp;AK$2,データシート1!$A$1:$BT$1,0),0)</f>
        <v>999815</v>
      </c>
      <c r="AL20" s="85">
        <f>VLOOKUP(年度マスタ!$K$4&amp;"_"&amp;$AG20,データシート1!$A:$BT,MATCH("ab_"&amp;AL$2,データシート1!$A$1:$BT$1,0),0)</f>
        <v>1246024</v>
      </c>
      <c r="AM20" s="85">
        <f>VLOOKUP(年度マスタ!$K$4&amp;"_"&amp;$AG20,データシート1!$A:$BT,MATCH("ab_"&amp;AM$2,データシート1!$A$1:$BT$1,0),0)</f>
        <v>1039618</v>
      </c>
      <c r="AN20" s="85">
        <f>VLOOKUP(年度マスタ!$K$4&amp;"_"&amp;$AG20,データシート1!$A:$BT,MATCH("ab_"&amp;AN$2,データシート1!$A$1:$BT$1,0),0)</f>
        <v>263114</v>
      </c>
      <c r="AO20" s="85">
        <f>VLOOKUP(年度マスタ!$K$4&amp;"_"&amp;$AG20,データシート1!$A:$BT,MATCH("ab_"&amp;AO$2,データシート1!$A$1:$BT$1,0),0)</f>
        <v>2501269</v>
      </c>
      <c r="AP20" s="85">
        <f>VLOOKUP(年度マスタ!$K$4&amp;"_"&amp;$AG20,データシート1!$A:$BT,MATCH("ab_"&amp;AP$2,データシート1!$A$1:$BT$1,0),0)</f>
        <v>6083443.9999999991</v>
      </c>
      <c r="AQ20" s="964">
        <f>VLOOKUP(年度マスタ!$K$4&amp;"_"&amp;$AG20,データシート1!$A:$BT,MATCH("ab_"&amp;AQ$2,データシート1!$A$1:$BT$1,0),0)</f>
        <v>266.00921220741947</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京都府</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1727.4160000000002</v>
      </c>
      <c r="BE13" s="77" t="str">
        <f>年度マスタ!K4</f>
        <v>26</v>
      </c>
      <c r="BF13" s="77" t="str">
        <f>年度マスタ!K4</f>
        <v>26</v>
      </c>
      <c r="BG13" s="77" t="str">
        <f>年度マスタ!K4</f>
        <v>26</v>
      </c>
      <c r="BH13" s="291" t="s">
        <v>196</v>
      </c>
      <c r="BI13" s="291" t="s">
        <v>196</v>
      </c>
      <c r="BJ13" s="291" t="s">
        <v>196</v>
      </c>
      <c r="BK13" s="291" t="str">
        <f>年度マスタ!K4</f>
        <v>26</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1717.2170000000001</v>
      </c>
      <c r="AY14" s="77"/>
      <c r="BE14" s="77" t="str">
        <f>AP2</f>
        <v>京都府</v>
      </c>
      <c r="BF14" s="77" t="str">
        <f>AP2</f>
        <v>京都府</v>
      </c>
      <c r="BG14" s="77" t="str">
        <f>AP2</f>
        <v>京都府</v>
      </c>
      <c r="BH14" s="77" t="s">
        <v>206</v>
      </c>
      <c r="BI14" s="77" t="s">
        <v>206</v>
      </c>
      <c r="BJ14" s="77" t="s">
        <v>206</v>
      </c>
      <c r="BK14" s="77" t="str">
        <f>AP2</f>
        <v>京都府</v>
      </c>
    </row>
    <row r="15" spans="1:63" ht="15.95" customHeight="1">
      <c r="B15" s="285"/>
      <c r="C15" s="14"/>
      <c r="D15" s="14"/>
      <c r="E15" s="176"/>
      <c r="F15" s="176"/>
      <c r="G15" s="14"/>
      <c r="W15" s="14"/>
      <c r="X15" s="14"/>
      <c r="Y15" s="14"/>
      <c r="Z15" s="286"/>
      <c r="AB15" s="285"/>
      <c r="AQ15" s="286"/>
      <c r="AV15" s="77" t="s">
        <v>110</v>
      </c>
      <c r="AW15" s="77" t="s">
        <v>110</v>
      </c>
      <c r="AX15" s="175">
        <f t="shared" si="0"/>
        <v>3.226</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6.9729999999999999</v>
      </c>
      <c r="AY16" s="77"/>
      <c r="BA16" s="77">
        <v>14</v>
      </c>
      <c r="BB16" s="77" t="s">
        <v>275</v>
      </c>
      <c r="BC16" s="77" t="s">
        <v>276</v>
      </c>
      <c r="BD16" s="77" t="str">
        <f>BC16&amp;"(N="&amp;BE16&amp;")"</f>
        <v>14：パルプ・紙・紙加工品製造業(N=3)</v>
      </c>
      <c r="BE16" s="856">
        <f>VLOOKUP(BE$13&amp;"_"&amp;$AV$8,データシート2!$A:$SI,MATCH($AV$5&amp;"_"&amp;$BA16&amp;$AV$6,データシート2!$A$1:$SI$1,0),0)</f>
        <v>3</v>
      </c>
      <c r="BF16" s="962">
        <f>VLOOKUP(BF$13&amp;"_"&amp;$AW$8,データシート2!$A:$SI,MATCH($AW$5&amp;"_"&amp;$BA16&amp;$AW$6,データシート2!$A$1:$SI$1,0),0)</f>
        <v>55.719000000000001</v>
      </c>
      <c r="BG16" s="962">
        <f>BF16/BE16</f>
        <v>18.573</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0.31318818941627508</v>
      </c>
    </row>
    <row r="17" spans="2:63" ht="15.95" customHeight="1">
      <c r="B17" s="285"/>
      <c r="D17" s="14"/>
      <c r="E17" s="176"/>
      <c r="F17" s="176"/>
      <c r="G17" s="14"/>
      <c r="O17" s="293"/>
      <c r="P17" s="293"/>
      <c r="Z17" s="286"/>
      <c r="AB17" s="285"/>
      <c r="AQ17" s="286"/>
      <c r="AV17" s="289"/>
      <c r="AW17" s="290" t="s">
        <v>114</v>
      </c>
      <c r="AX17" s="175">
        <f>P26</f>
        <v>854.60799999999995</v>
      </c>
      <c r="AY17" s="175">
        <f>AX17</f>
        <v>854.60799999999995</v>
      </c>
      <c r="BA17" s="77">
        <v>16</v>
      </c>
      <c r="BB17" s="77"/>
      <c r="BC17" s="77" t="s">
        <v>277</v>
      </c>
      <c r="BD17" s="77" t="str">
        <f t="shared" ref="BD17:BD51" si="1">BC17&amp;"(N="&amp;BE17&amp;")"</f>
        <v>16：化学工業(N=13)</v>
      </c>
      <c r="BE17" s="856">
        <f>VLOOKUP(BE$13&amp;"_"&amp;$AV$8,データシート2!$A:$SI,MATCH($AV$5&amp;"_"&amp;$BA17&amp;$AV$6,データシート2!$A$1:$SI$1,0),0)</f>
        <v>13</v>
      </c>
      <c r="BF17" s="962">
        <f>VLOOKUP(BF$13&amp;"_"&amp;$AW$8,データシート2!$A:$SI,MATCH($AW$5&amp;"_"&amp;$BA17&amp;$AW$6,データシート2!$A$1:$SI$1,0),0)</f>
        <v>139.39699999999999</v>
      </c>
      <c r="BG17" s="962">
        <f t="shared" ref="BG17:BG39" si="2">BF17/BE17</f>
        <v>10.722846153846152</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0.18534962430160706</v>
      </c>
    </row>
    <row r="18" spans="2:63" ht="15.95" customHeight="1">
      <c r="B18" s="285"/>
      <c r="C18" s="270"/>
      <c r="D18" s="14"/>
      <c r="E18" s="176"/>
      <c r="F18" s="176"/>
      <c r="G18" s="14"/>
      <c r="H18" s="14"/>
      <c r="I18" s="14"/>
      <c r="N18" s="22"/>
      <c r="Z18" s="286"/>
      <c r="AB18" s="285"/>
      <c r="AD18" s="14"/>
      <c r="AQ18" s="286"/>
      <c r="AV18" s="289"/>
      <c r="AW18" s="290" t="s">
        <v>278</v>
      </c>
      <c r="AX18" s="175">
        <f t="shared" si="0"/>
        <v>683.52800000000002</v>
      </c>
      <c r="AY18" s="175">
        <f>AX18</f>
        <v>683.52800000000002</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3.7709999999999999</v>
      </c>
      <c r="BG18" s="962">
        <f t="shared" si="2"/>
        <v>3.7709999999999999</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0.53986642046583377</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21：窯業・土石製品製造業(N=5)</v>
      </c>
      <c r="BE19" s="856">
        <f>VLOOKUP(BE$13&amp;"_"&amp;$AV$8,データシート2!$A:$SI,MATCH($AV$5&amp;"_"&amp;$BA19&amp;$AV$6,データシート2!$A$1:$SI$1,0),0)</f>
        <v>5</v>
      </c>
      <c r="BF19" s="962">
        <f>VLOOKUP(BF$13&amp;"_"&amp;$AW$8,データシート2!$A:$SI,MATCH($AW$5&amp;"_"&amp;$BA19&amp;$AW$6,データシート2!$A$1:$SI$1,0),0)</f>
        <v>366.77100000000002</v>
      </c>
      <c r="BG19" s="962">
        <f t="shared" si="2"/>
        <v>73.354200000000006</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0.63767674932557294</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22：鉄鋼業(N=4)</v>
      </c>
      <c r="BE20" s="856">
        <f>VLOOKUP(BE$13&amp;"_"&amp;$AV$8,データシート2!$A:$SI,MATCH($AV$5&amp;"_"&amp;$BA20&amp;$AV$6,データシート2!$A$1:$SI$1,0),0)</f>
        <v>4</v>
      </c>
      <c r="BF20" s="962">
        <f>VLOOKUP(BF$13&amp;"_"&amp;$AW$8,データシート2!$A:$SI,MATCH($AW$5&amp;"_"&amp;$BA20&amp;$AW$6,データシート2!$A$1:$SI$1,0),0)</f>
        <v>79.278000000000006</v>
      </c>
      <c r="BG20" s="962">
        <f t="shared" si="2"/>
        <v>19.819500000000001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5.474549141666793E-2</v>
      </c>
    </row>
    <row r="21" spans="2:63" ht="15.95" customHeight="1" thickTop="1" thickBot="1">
      <c r="B21" s="296"/>
      <c r="C21" s="420" t="s">
        <v>205</v>
      </c>
      <c r="D21" s="534"/>
      <c r="E21" s="534"/>
      <c r="F21" s="887">
        <f>SUM(F22,F26,F27,F28)</f>
        <v>3225.6059999999998</v>
      </c>
      <c r="G21" s="887">
        <f t="shared" ref="G21:O21" si="5">SUM(G22,G26,G27,G28)</f>
        <v>3671.85</v>
      </c>
      <c r="H21" s="887">
        <f t="shared" si="5"/>
        <v>3928.538</v>
      </c>
      <c r="I21" s="887">
        <f t="shared" si="5"/>
        <v>3838.0329000000002</v>
      </c>
      <c r="J21" s="887">
        <f t="shared" si="5"/>
        <v>3743.4360000000001</v>
      </c>
      <c r="K21" s="887">
        <f t="shared" si="5"/>
        <v>3651.4740000000002</v>
      </c>
      <c r="L21" s="887">
        <f t="shared" si="5"/>
        <v>3919.0720000000001</v>
      </c>
      <c r="M21" s="887">
        <f t="shared" si="5"/>
        <v>3296.5927999999999</v>
      </c>
      <c r="N21" s="887">
        <f t="shared" si="5"/>
        <v>3148.0491999999999</v>
      </c>
      <c r="O21" s="887">
        <f t="shared" si="5"/>
        <v>2978.9506000000001</v>
      </c>
      <c r="P21" s="888">
        <f>SUM(P22,P26,P27,P28)</f>
        <v>3265.5520000000006</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9：食料品製造業(N=24)</v>
      </c>
      <c r="BE21" s="856">
        <f>VLOOKUP(BE$13&amp;"_"&amp;$AV$8,データシート2!$A:$SI,MATCH($AV$5&amp;"_"&amp;$BA21&amp;$AV$6,データシート2!$A$1:$SI$1,0),0)</f>
        <v>24</v>
      </c>
      <c r="BF21" s="962">
        <f>VLOOKUP(BF$13&amp;"_"&amp;$AW$8,データシート2!$A:$SI,MATCH($AW$5&amp;"_"&amp;$BA21&amp;$AW$6,データシート2!$A$1:$SI$1,0),0)</f>
        <v>185.33</v>
      </c>
      <c r="BG21" s="962">
        <f t="shared" si="2"/>
        <v>7.7220833333333339</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0.89322171992126487</v>
      </c>
    </row>
    <row r="22" spans="2:63" ht="15.95" customHeight="1" thickBot="1">
      <c r="B22" s="298"/>
      <c r="C22" s="534"/>
      <c r="D22" s="421" t="s">
        <v>115</v>
      </c>
      <c r="E22" s="422"/>
      <c r="F22" s="889">
        <f>SUM(F23:F25)</f>
        <v>1798.597</v>
      </c>
      <c r="G22" s="889">
        <f t="shared" ref="G22:P22" si="6">SUM(G23:G25)</f>
        <v>2044.019</v>
      </c>
      <c r="H22" s="889">
        <f t="shared" si="6"/>
        <v>2262.143</v>
      </c>
      <c r="I22" s="889">
        <f t="shared" si="6"/>
        <v>2282.9850000000001</v>
      </c>
      <c r="J22" s="889">
        <f t="shared" si="6"/>
        <v>2174.0119999999997</v>
      </c>
      <c r="K22" s="889">
        <f t="shared" si="6"/>
        <v>2057.3389999999999</v>
      </c>
      <c r="L22" s="889">
        <f t="shared" si="6"/>
        <v>2227.116</v>
      </c>
      <c r="M22" s="889">
        <f t="shared" si="6"/>
        <v>2035.5559999999998</v>
      </c>
      <c r="N22" s="889">
        <f t="shared" si="6"/>
        <v>1811.077</v>
      </c>
      <c r="O22" s="889">
        <f t="shared" si="6"/>
        <v>1649.2740000000001</v>
      </c>
      <c r="P22" s="890">
        <f t="shared" si="6"/>
        <v>1727.4160000000002</v>
      </c>
      <c r="Z22" s="286"/>
      <c r="AB22" s="285"/>
      <c r="AC22" s="533" t="s">
        <v>287</v>
      </c>
      <c r="AP22" s="17" t="s">
        <v>288</v>
      </c>
      <c r="AQ22" s="286"/>
      <c r="AV22" s="77" t="str">
        <f>AW22</f>
        <v>エネルギー起源CO2</v>
      </c>
      <c r="AW22" s="77" t="str">
        <f>D56</f>
        <v>エネルギー起源CO2</v>
      </c>
      <c r="AX22" s="175">
        <f>P56</f>
        <v>2920.4549999999999</v>
      </c>
      <c r="AY22" s="175">
        <f>AX22</f>
        <v>2920.4549999999999</v>
      </c>
      <c r="BA22" s="77">
        <v>10</v>
      </c>
      <c r="BB22" s="77"/>
      <c r="BC22" s="77" t="s">
        <v>289</v>
      </c>
      <c r="BD22" s="77" t="str">
        <f t="shared" si="1"/>
        <v>10：飲料・たばこ・飼料製造業(N=7)</v>
      </c>
      <c r="BE22" s="856">
        <f>VLOOKUP(BE$13&amp;"_"&amp;$AV$8,データシート2!$A:$SI,MATCH($AV$5&amp;"_"&amp;$BA22&amp;$AV$6,データシート2!$A$1:$SI$1,0),0)</f>
        <v>7</v>
      </c>
      <c r="BF22" s="962">
        <f>VLOOKUP(BF$13&amp;"_"&amp;$AW$8,データシート2!$A:$SI,MATCH($AW$5&amp;"_"&amp;$BA22&amp;$AW$6,データシート2!$A$1:$SI$1,0),0)</f>
        <v>83.988</v>
      </c>
      <c r="BG22" s="962">
        <f t="shared" si="2"/>
        <v>11.998285714285714</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1.134572006426636</v>
      </c>
    </row>
    <row r="23" spans="2:63" ht="15.95" customHeight="1" thickBot="1">
      <c r="B23" s="298"/>
      <c r="C23" s="534"/>
      <c r="D23" s="423"/>
      <c r="E23" s="422" t="s">
        <v>185</v>
      </c>
      <c r="F23" s="891">
        <f>IFERROR(VLOOKUP(年度マスタ!$K$4&amp;"_"&amp;F$20,データシート1!$A:$BU,MATCH("ba_"&amp;$E23,データシート1!$A$1:$BU$1,0),0),0)</f>
        <v>1790.499</v>
      </c>
      <c r="G23" s="891">
        <f>IFERROR(VLOOKUP(年度マスタ!$K$4&amp;"_"&amp;G$20,データシート1!$A:$BU,MATCH("ba_"&amp;$E23,データシート1!$A$1:$BU$1,0),0),0)</f>
        <v>2034.54</v>
      </c>
      <c r="H23" s="891">
        <f>IFERROR(VLOOKUP(年度マスタ!$K$4&amp;"_"&amp;H$20,データシート1!$A:$BU,MATCH("ba_"&amp;$E23,データシート1!$A$1:$BU$1,0),0),0)</f>
        <v>2251.056</v>
      </c>
      <c r="I23" s="891">
        <f>IFERROR(VLOOKUP(年度マスタ!$K$4&amp;"_"&amp;I$20,データシート1!$A:$BU,MATCH("ba_"&amp;$E23,データシート1!$A$1:$BU$1,0),0),0)</f>
        <v>2271.3690000000001</v>
      </c>
      <c r="J23" s="891">
        <f>IFERROR(VLOOKUP(年度マスタ!$K$4&amp;"_"&amp;J$20,データシート1!$A:$BU,MATCH("ba_"&amp;$E23,データシート1!$A$1:$BU$1,0),0),0)</f>
        <v>2162.6149999999998</v>
      </c>
      <c r="K23" s="891">
        <f>IFERROR(VLOOKUP(年度マスタ!$K$4&amp;"_"&amp;K$20,データシート1!$A:$BU,MATCH("ba_"&amp;$E23,データシート1!$A$1:$BU$1,0),0),0)</f>
        <v>2047.24</v>
      </c>
      <c r="L23" s="891">
        <f>IFERROR(VLOOKUP(年度マスタ!$K$4&amp;"_"&amp;L$20,データシート1!$A:$BU,MATCH("ba_"&amp;$E23,データシート1!$A$1:$BU$1,0),0),0)</f>
        <v>2217.9940000000001</v>
      </c>
      <c r="M23" s="891">
        <f>IFERROR(VLOOKUP(年度マスタ!$K$4&amp;"_"&amp;M$20,データシート1!$A:$BU,MATCH("ba_"&amp;$E23,データシート1!$A$1:$BU$1,0),0),0)</f>
        <v>2027.5329999999999</v>
      </c>
      <c r="N23" s="891">
        <f>IFERROR(VLOOKUP(年度マスタ!$K$4&amp;"_"&amp;N$20,データシート1!$A:$BU,MATCH("ba_"&amp;$E23,データシート1!$A$1:$BU$1,0),0),0)</f>
        <v>1803.875</v>
      </c>
      <c r="O23" s="891">
        <f>IFERROR(VLOOKUP(年度マスタ!$K$4&amp;"_"&amp;O$20,データシート1!$A:$BU,MATCH("ba_"&amp;$E23,データシート1!$A$1:$BU$1,0),0),0)</f>
        <v>1639.6510000000001</v>
      </c>
      <c r="P23" s="892">
        <f>IFERROR(VLOOKUP(年度マスタ!$K$4&amp;"_"&amp;P$20,データシート1!$A:$BU,MATCH("ba_"&amp;$E23,データシート1!$A$1:$BU$1,0),0),0)</f>
        <v>1717.2170000000001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291.05699999999996</v>
      </c>
      <c r="AZ23" s="174"/>
      <c r="BA23" s="77">
        <v>11</v>
      </c>
      <c r="BB23" s="77"/>
      <c r="BC23" s="77" t="s">
        <v>2703</v>
      </c>
      <c r="BD23" s="77" t="str">
        <f t="shared" ref="BD23" si="7">BC23&amp;"(N="&amp;BE23&amp;")"</f>
        <v>11：繊維工業(N=4)</v>
      </c>
      <c r="BE23" s="856">
        <f>VLOOKUP(BE$13&amp;"_"&amp;$AV$8,データシート2!$A:$SI,MATCH($AV$5&amp;"_"&amp;$BA23&amp;$AV$6,データシート2!$A$1:$SI$1,0),0)</f>
        <v>4</v>
      </c>
      <c r="BF23" s="962">
        <f>VLOOKUP(BF$13&amp;"_"&amp;$AW$8,データシート2!$A:$SI,MATCH($AW$5&amp;"_"&amp;$BA23&amp;$AW$6,データシート2!$A$1:$SI$1,0),0)</f>
        <v>147.55799999999999</v>
      </c>
      <c r="BG23" s="962">
        <f>BF23/BE23</f>
        <v>36.889499999999998</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1.8593599850980949</v>
      </c>
    </row>
    <row r="24" spans="2:63" ht="15.95" customHeight="1" thickTop="1" thickBot="1">
      <c r="B24" s="299"/>
      <c r="C24" s="534"/>
      <c r="D24" s="423"/>
      <c r="E24" s="422" t="s">
        <v>195</v>
      </c>
      <c r="F24" s="891">
        <f>IFERROR(VLOOKUP(年度マスタ!$K$4&amp;"_"&amp;F$20,データシート1!$A:$BU,MATCH("ba_"&amp;$E24,データシート1!$A$1:$BU$1,0),0),0)</f>
        <v>4.3940000000000001</v>
      </c>
      <c r="G24" s="891">
        <f>IFERROR(VLOOKUP(年度マスタ!$K$4&amp;"_"&amp;G$20,データシート1!$A:$BU,MATCH("ba_"&amp;$E24,データシート1!$A$1:$BU$1,0),0),0)</f>
        <v>4.5949999999999998</v>
      </c>
      <c r="H24" s="891">
        <f>IFERROR(VLOOKUP(年度マスタ!$K$4&amp;"_"&amp;H$20,データシート1!$A:$BU,MATCH("ba_"&amp;$E24,データシート1!$A$1:$BU$1,0),0),0)</f>
        <v>4.8719999999999999</v>
      </c>
      <c r="I24" s="891">
        <f>IFERROR(VLOOKUP(年度マスタ!$K$4&amp;"_"&amp;I$20,データシート1!$A:$BU,MATCH("ba_"&amp;$E24,データシート1!$A$1:$BU$1,0),0),0)</f>
        <v>4.9379999999999997</v>
      </c>
      <c r="J24" s="891">
        <f>IFERROR(VLOOKUP(年度マスタ!$K$4&amp;"_"&amp;J$20,データシート1!$A:$BU,MATCH("ba_"&amp;$E24,データシート1!$A$1:$BU$1,0),0),0)</f>
        <v>4.5819999999999999</v>
      </c>
      <c r="K24" s="891">
        <f>IFERROR(VLOOKUP(年度マスタ!$K$4&amp;"_"&amp;K$20,データシート1!$A:$BU,MATCH("ba_"&amp;$E24,データシート1!$A$1:$BU$1,0),0),0)</f>
        <v>4.577</v>
      </c>
      <c r="L24" s="891">
        <f>IFERROR(VLOOKUP(年度マスタ!$K$4&amp;"_"&amp;L$20,データシート1!$A:$BU,MATCH("ba_"&amp;$E24,データシート1!$A$1:$BU$1,0),0),0)</f>
        <v>3.9510000000000001</v>
      </c>
      <c r="M24" s="891">
        <f>IFERROR(VLOOKUP(年度マスタ!$K$4&amp;"_"&amp;M$20,データシート1!$A:$BU,MATCH("ba_"&amp;$E24,データシート1!$A$1:$BU$1,0),0),0)</f>
        <v>3.673</v>
      </c>
      <c r="N24" s="891">
        <f>IFERROR(VLOOKUP(年度マスタ!$K$4&amp;"_"&amp;N$20,データシート1!$A:$BU,MATCH("ba_"&amp;$E24,データシート1!$A$1:$BU$1,0),0),0)</f>
        <v>3.117</v>
      </c>
      <c r="O24" s="891">
        <f>IFERROR(VLOOKUP(年度マスタ!$K$4&amp;"_"&amp;O$20,データシート1!$A:$BU,MATCH("ba_"&amp;$E24,データシート1!$A$1:$BU$1,0),0),0)</f>
        <v>2.7789999999999999</v>
      </c>
      <c r="P24" s="892">
        <f>IFERROR(VLOOKUP(年度マスタ!$K$4&amp;"_"&amp;P$20,データシート1!$A:$BU,MATCH("ba_"&amp;$E24,データシート1!$A$1:$BU$1,0),0),0)</f>
        <v>3.226</v>
      </c>
      <c r="Z24" s="286"/>
      <c r="AB24" s="285"/>
      <c r="AC24" s="1111" t="s">
        <v>291</v>
      </c>
      <c r="AD24" s="1111"/>
      <c r="AE24" s="1112"/>
      <c r="AF24" s="887">
        <f>AF25+AF29</f>
        <v>8174.1965278813932</v>
      </c>
      <c r="AG24" s="887">
        <f t="shared" ref="AG24:AP24" si="10">AG25+AG29</f>
        <v>8687.2387460936734</v>
      </c>
      <c r="AH24" s="887">
        <f t="shared" si="10"/>
        <v>8599.4169937346342</v>
      </c>
      <c r="AI24" s="887">
        <f t="shared" si="10"/>
        <v>8503.5631849203255</v>
      </c>
      <c r="AJ24" s="887">
        <f t="shared" si="10"/>
        <v>7791.9455906591684</v>
      </c>
      <c r="AK24" s="887">
        <f t="shared" si="10"/>
        <v>7588.7852629941954</v>
      </c>
      <c r="AL24" s="887">
        <f t="shared" si="10"/>
        <v>6940.4139085614443</v>
      </c>
      <c r="AM24" s="887">
        <f t="shared" si="10"/>
        <v>6160.4658485394275</v>
      </c>
      <c r="AN24" s="887">
        <f t="shared" si="10"/>
        <v>5718.1000841237274</v>
      </c>
      <c r="AO24" s="887">
        <f>AO25+AO29</f>
        <v>5817.7279082637306</v>
      </c>
      <c r="AP24" s="888">
        <f t="shared" si="10"/>
        <v>5420.5783150545267</v>
      </c>
      <c r="AQ24" s="286"/>
      <c r="AV24" s="77" t="str">
        <f>AW24</f>
        <v>廃棄物原燃料</v>
      </c>
      <c r="AW24" s="77" t="str">
        <f>E58</f>
        <v>廃棄物原燃料</v>
      </c>
      <c r="AX24" s="300">
        <f t="shared" ref="AX24:AX31" si="11">P58</f>
        <v>4.7939999999999996</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6.7720000000000002</v>
      </c>
      <c r="BG24" s="962">
        <f t="shared" si="2"/>
        <v>3.3860000000000001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0.38762878983714316</v>
      </c>
    </row>
    <row r="25" spans="2:63" ht="15.95" customHeight="1" thickBot="1">
      <c r="B25" s="298"/>
      <c r="C25" s="534"/>
      <c r="D25" s="424"/>
      <c r="E25" s="422" t="s">
        <v>198</v>
      </c>
      <c r="F25" s="891">
        <f>IFERROR(VLOOKUP(年度マスタ!$K$4&amp;"_"&amp;F$20,データシート1!$A:$BU,MATCH("ba_"&amp;$E25,データシート1!$A$1:$BU$1,0),0),0)</f>
        <v>3.7040000000000002</v>
      </c>
      <c r="G25" s="891">
        <f>IFERROR(VLOOKUP(年度マスタ!$K$4&amp;"_"&amp;G$20,データシート1!$A:$BU,MATCH("ba_"&amp;$E25,データシート1!$A$1:$BU$1,0),0),0)</f>
        <v>4.8840000000000003</v>
      </c>
      <c r="H25" s="891">
        <f>IFERROR(VLOOKUP(年度マスタ!$K$4&amp;"_"&amp;H$20,データシート1!$A:$BU,MATCH("ba_"&amp;$E25,データシート1!$A$1:$BU$1,0),0),0)</f>
        <v>6.2149999999999999</v>
      </c>
      <c r="I25" s="891">
        <f>IFERROR(VLOOKUP(年度マスタ!$K$4&amp;"_"&amp;I$20,データシート1!$A:$BU,MATCH("ba_"&amp;$E25,データシート1!$A$1:$BU$1,0),0),0)</f>
        <v>6.6779999999999999</v>
      </c>
      <c r="J25" s="891">
        <f>IFERROR(VLOOKUP(年度マスタ!$K$4&amp;"_"&amp;J$20,データシート1!$A:$BU,MATCH("ba_"&amp;$E25,データシート1!$A$1:$BU$1,0),0),0)</f>
        <v>6.8150000000000004</v>
      </c>
      <c r="K25" s="891">
        <f>IFERROR(VLOOKUP(年度マスタ!$K$4&amp;"_"&amp;K$20,データシート1!$A:$BU,MATCH("ba_"&amp;$E25,データシート1!$A$1:$BU$1,0),0),0)</f>
        <v>5.5220000000000002</v>
      </c>
      <c r="L25" s="891">
        <f>IFERROR(VLOOKUP(年度マスタ!$K$4&amp;"_"&amp;L$20,データシート1!$A:$BU,MATCH("ba_"&amp;$E25,データシート1!$A$1:$BU$1,0),0),0)</f>
        <v>5.1710000000000003</v>
      </c>
      <c r="M25" s="891">
        <f>IFERROR(VLOOKUP(年度マスタ!$K$4&amp;"_"&amp;M$20,データシート1!$A:$BU,MATCH("ba_"&amp;$E25,データシート1!$A$1:$BU$1,0),0),0)</f>
        <v>4.3499999999999996</v>
      </c>
      <c r="N25" s="891">
        <f>IFERROR(VLOOKUP(年度マスタ!$K$4&amp;"_"&amp;N$20,データシート1!$A:$BU,MATCH("ba_"&amp;$E25,データシート1!$A$1:$BU$1,0),0),0)</f>
        <v>4.085</v>
      </c>
      <c r="O25" s="891">
        <f>IFERROR(VLOOKUP(年度マスタ!$K$4&amp;"_"&amp;O$20,データシート1!$A:$BU,MATCH("ba_"&amp;$E25,データシート1!$A$1:$BU$1,0),0),0)</f>
        <v>6.8440000000000003</v>
      </c>
      <c r="P25" s="892">
        <f>IFERROR(VLOOKUP(年度マスタ!$K$4&amp;"_"&amp;P$20,データシート1!$A:$BU,MATCH("ba_"&amp;$E25,データシート1!$A$1:$BU$1,0),0),0)</f>
        <v>6.9729999999999999</v>
      </c>
      <c r="Z25" s="286"/>
      <c r="AB25" s="285"/>
      <c r="AC25" s="534"/>
      <c r="AD25" s="421" t="s">
        <v>115</v>
      </c>
      <c r="AE25" s="422"/>
      <c r="AF25" s="889">
        <f>①CO2排出量の現状把握!Z35</f>
        <v>3573.2584933091816</v>
      </c>
      <c r="AG25" s="889">
        <f>①CO2排出量の現状把握!AA35</f>
        <v>3594.9766222412522</v>
      </c>
      <c r="AH25" s="889">
        <f>①CO2排出量の現状把握!AB35</f>
        <v>3746.4417476881713</v>
      </c>
      <c r="AI25" s="889">
        <f>①CO2排出量の現状把握!AC35</f>
        <v>3627.1889626851039</v>
      </c>
      <c r="AJ25" s="889">
        <f>①CO2排出量の現状把握!AD35</f>
        <v>3351.3636050126361</v>
      </c>
      <c r="AK25" s="889">
        <f>①CO2排出量の現状把握!AE35</f>
        <v>3249.0095082198491</v>
      </c>
      <c r="AL25" s="889">
        <f>①CO2排出量の現状把握!AF35</f>
        <v>3148.519876548728</v>
      </c>
      <c r="AM25" s="889">
        <f>①CO2排出量の現状把握!AG35</f>
        <v>2784.0733759314999</v>
      </c>
      <c r="AN25" s="889">
        <f>①CO2排出量の現状把握!AH35</f>
        <v>2594.7676794906524</v>
      </c>
      <c r="AO25" s="889">
        <f>①CO2排出量の現状把握!AI35</f>
        <v>2515.9637332078692</v>
      </c>
      <c r="AP25" s="890">
        <f>①CO2排出量の現状把握!AJ35</f>
        <v>2317.8285312102303</v>
      </c>
      <c r="AQ25" s="286"/>
      <c r="AV25" s="77" t="str">
        <f>AW25</f>
        <v>廃棄物原燃料以外</v>
      </c>
      <c r="AW25" s="77" t="str">
        <f>E59</f>
        <v>廃棄物原燃料以外</v>
      </c>
      <c r="AX25" s="300">
        <f t="shared" si="11"/>
        <v>286.26299999999998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911.85699999999997</v>
      </c>
      <c r="G26" s="889">
        <f>IFERROR(VLOOKUP(年度マスタ!$K$4&amp;"_"&amp;G$20,データシート1!$A:$BU,MATCH("ba_"&amp;$D26,データシート1!$A$1:$BU$1,0),0),0)</f>
        <v>1033.636</v>
      </c>
      <c r="H26" s="889">
        <f>IFERROR(VLOOKUP(年度マスタ!$K$4&amp;"_"&amp;H$20,データシート1!$A:$BU,MATCH("ba_"&amp;$D26,データシート1!$A$1:$BU$1,0),0),0)</f>
        <v>1102.221</v>
      </c>
      <c r="I26" s="889">
        <f>IFERROR(VLOOKUP(年度マスタ!$K$4&amp;"_"&amp;I$20,データシート1!$A:$BU,MATCH("ba_"&amp;$D26,データシート1!$A$1:$BU$1,0),0),0)</f>
        <v>1000.9458999999999</v>
      </c>
      <c r="J26" s="889">
        <f>IFERROR(VLOOKUP(年度マスタ!$K$4&amp;"_"&amp;J$20,データシート1!$A:$BU,MATCH("ba_"&amp;$D26,データシート1!$A$1:$BU$1,0),0),0)</f>
        <v>1024.1090000000002</v>
      </c>
      <c r="K26" s="889">
        <f>IFERROR(VLOOKUP(年度マスタ!$K$4&amp;"_"&amp;K$20,データシート1!$A:$BU,MATCH("ba_"&amp;$D26,データシート1!$A$1:$BU$1,0),0),0)</f>
        <v>1037.135</v>
      </c>
      <c r="L26" s="889">
        <f>IFERROR(VLOOKUP(年度マスタ!$K$4&amp;"_"&amp;L$20,データシート1!$A:$BU,MATCH("ba_"&amp;$D26,データシート1!$A$1:$BU$1,0),0),0)</f>
        <v>1087.9559999999999</v>
      </c>
      <c r="M26" s="889">
        <f>IFERROR(VLOOKUP(年度マスタ!$K$4&amp;"_"&amp;M$20,データシート1!$A:$BU,MATCH("ba_"&amp;$D26,データシート1!$A$1:$BU$1,0),0),0)</f>
        <v>982.03680000000008</v>
      </c>
      <c r="N26" s="889">
        <f>IFERROR(VLOOKUP(年度マスタ!$K$4&amp;"_"&amp;N$20,データシート1!$A:$BU,MATCH("ba_"&amp;$D26,データシート1!$A$1:$BU$1,0),0),0)</f>
        <v>861.97220000000004</v>
      </c>
      <c r="O26" s="889">
        <f>IFERROR(VLOOKUP(年度マスタ!$K$4&amp;"_"&amp;O$20,データシート1!$A:$BU,MATCH("ba_"&amp;$D26,データシート1!$A$1:$BU$1,0),0),0)</f>
        <v>840.67659999999989</v>
      </c>
      <c r="P26" s="890">
        <f>IFERROR(VLOOKUP(年度マスタ!$K$4&amp;"_"&amp;P$20,データシート1!$A:$BU,MATCH("ba_"&amp;$D26,データシート1!$A$1:$BU$1,0),0),0)</f>
        <v>854.60799999999995</v>
      </c>
      <c r="Z26" s="286"/>
      <c r="AB26" s="285"/>
      <c r="AC26" s="534"/>
      <c r="AD26" s="423"/>
      <c r="AE26" s="422" t="s">
        <v>185</v>
      </c>
      <c r="AF26" s="891">
        <f>①CO2排出量の現状把握!Z36</f>
        <v>3264.0455957154718</v>
      </c>
      <c r="AG26" s="891">
        <f>①CO2排出量の現状把握!AA36</f>
        <v>3294.4971289576401</v>
      </c>
      <c r="AH26" s="891">
        <f>①CO2排出量の現状把握!AB36</f>
        <v>3462.1890756335561</v>
      </c>
      <c r="AI26" s="891">
        <f>①CO2排出量の現状把握!AC36</f>
        <v>3355.563494352582</v>
      </c>
      <c r="AJ26" s="891">
        <f>①CO2排出量の現状把握!AD36</f>
        <v>3065.2356833991789</v>
      </c>
      <c r="AK26" s="891">
        <f>①CO2排出量の現状把握!AE36</f>
        <v>2940.4779835095155</v>
      </c>
      <c r="AL26" s="891">
        <f>①CO2排出量の現状把握!AF36</f>
        <v>2859.7505518195244</v>
      </c>
      <c r="AM26" s="891">
        <f>①CO2排出量の現状把握!AG36</f>
        <v>2530.4339412553113</v>
      </c>
      <c r="AN26" s="891">
        <f>①CO2排出量の現状把握!AH36</f>
        <v>2344.2377419467748</v>
      </c>
      <c r="AO26" s="891">
        <f>①CO2排出量の現状把握!AI36</f>
        <v>2226.0989500270175</v>
      </c>
      <c r="AP26" s="892">
        <f>①CO2排出量の現状把握!AJ36</f>
        <v>2013.0769986395642</v>
      </c>
      <c r="AQ26" s="286"/>
      <c r="AV26" s="77" t="str">
        <f>AW26</f>
        <v>CH4</v>
      </c>
      <c r="AW26" s="77" t="str">
        <f t="shared" ref="AW26:AW31" si="12">D60</f>
        <v>CH4</v>
      </c>
      <c r="AX26" s="300">
        <f t="shared" si="11"/>
        <v>4.3179999999999996</v>
      </c>
      <c r="AY26" s="300">
        <f>AX26</f>
        <v>4.3179999999999996</v>
      </c>
      <c r="BA26" s="77">
        <v>15</v>
      </c>
      <c r="BB26" s="77"/>
      <c r="BC26" s="77" t="s">
        <v>293</v>
      </c>
      <c r="BD26" s="77" t="str">
        <f t="shared" si="1"/>
        <v>15：印刷・同関連業(N=7)</v>
      </c>
      <c r="BE26" s="856">
        <f>VLOOKUP(BE$13&amp;"_"&amp;$AV$8,データシート2!$A:$SI,MATCH($AV$5&amp;"_"&amp;$BA26&amp;$AV$6,データシート2!$A$1:$SI$1,0),0)</f>
        <v>7</v>
      </c>
      <c r="BF26" s="962">
        <f>VLOOKUP(BF$13&amp;"_"&amp;$AW$8,データシート2!$A:$SI,MATCH($AW$5&amp;"_"&amp;$BA26&amp;$AW$6,データシート2!$A$1:$SI$1,0),0)</f>
        <v>62.758000000000003</v>
      </c>
      <c r="BG26" s="962">
        <f t="shared" si="2"/>
        <v>8.9654285714285713</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1.1997807851375721</v>
      </c>
    </row>
    <row r="27" spans="2:63" ht="15.95" customHeight="1" thickBot="1">
      <c r="B27" s="298"/>
      <c r="C27" s="534"/>
      <c r="D27" s="425" t="s">
        <v>295</v>
      </c>
      <c r="E27" s="422"/>
      <c r="F27" s="889">
        <f>IFERROR(VLOOKUP(年度マスタ!$K$4&amp;"_"&amp;F$20,データシート1!$A:$BU,MATCH("ba_"&amp;$D27,データシート1!$A$1:$BU$1,0),0),0)</f>
        <v>515.15200000000004</v>
      </c>
      <c r="G27" s="889">
        <f>IFERROR(VLOOKUP(年度マスタ!$K$4&amp;"_"&amp;G$20,データシート1!$A:$BU,MATCH("ba_"&amp;$D27,データシート1!$A$1:$BU$1,0),0),0)</f>
        <v>594.19500000000005</v>
      </c>
      <c r="H27" s="889">
        <f>IFERROR(VLOOKUP(年度マスタ!$K$4&amp;"_"&amp;H$20,データシート1!$A:$BU,MATCH("ba_"&amp;$D27,データシート1!$A$1:$BU$1,0),0),0)</f>
        <v>564.17399999999998</v>
      </c>
      <c r="I27" s="889">
        <f>IFERROR(VLOOKUP(年度マスタ!$K$4&amp;"_"&amp;I$20,データシート1!$A:$BU,MATCH("ba_"&amp;$D27,データシート1!$A$1:$BU$1,0),0),0)</f>
        <v>554.10199999999998</v>
      </c>
      <c r="J27" s="889">
        <f>IFERROR(VLOOKUP(年度マスタ!$K$4&amp;"_"&amp;J$20,データシート1!$A:$BU,MATCH("ba_"&amp;$D27,データシート1!$A$1:$BU$1,0),0),0)</f>
        <v>545.31500000000005</v>
      </c>
      <c r="K27" s="889">
        <f>IFERROR(VLOOKUP(年度マスタ!$K$4&amp;"_"&amp;K$20,データシート1!$A:$BU,MATCH("ba_"&amp;$D27,データシート1!$A$1:$BU$1,0),0),0)</f>
        <v>557</v>
      </c>
      <c r="L27" s="889">
        <f>IFERROR(VLOOKUP(年度マスタ!$K$4&amp;"_"&amp;L$20,データシート1!$A:$BU,MATCH("ba_"&amp;$D27,データシート1!$A$1:$BU$1,0),0),0)</f>
        <v>604</v>
      </c>
      <c r="M27" s="889">
        <f>IFERROR(VLOOKUP(年度マスタ!$K$4&amp;"_"&amp;M$20,データシート1!$A:$BU,MATCH("ba_"&amp;$D27,データシート1!$A$1:$BU$1,0),0),0)</f>
        <v>279</v>
      </c>
      <c r="N27" s="889">
        <f>IFERROR(VLOOKUP(年度マスタ!$K$4&amp;"_"&amp;N$20,データシート1!$A:$BU,MATCH("ba_"&amp;$D27,データシート1!$A$1:$BU$1,0),0),0)</f>
        <v>475</v>
      </c>
      <c r="O27" s="889">
        <f>IFERROR(VLOOKUP(年度マスタ!$K$4&amp;"_"&amp;O$20,データシート1!$A:$BU,MATCH("ba_"&amp;$D27,データシート1!$A$1:$BU$1,0),0),0)</f>
        <v>489</v>
      </c>
      <c r="P27" s="890">
        <f>IFERROR(VLOOKUP(年度マスタ!$K$4&amp;"_"&amp;P$20,データシート1!$A:$BU,MATCH("ba_"&amp;$D27,データシート1!$A$1:$BU$1,0),0),0)</f>
        <v>683.52800000000002</v>
      </c>
      <c r="Z27" s="286"/>
      <c r="AB27" s="285"/>
      <c r="AC27" s="534"/>
      <c r="AD27" s="423"/>
      <c r="AE27" s="422" t="s">
        <v>195</v>
      </c>
      <c r="AF27" s="891">
        <f>①CO2排出量の現状把握!Z37</f>
        <v>148.03420177192001</v>
      </c>
      <c r="AG27" s="891">
        <f>①CO2排出量の現状把握!AA37</f>
        <v>142.41598113830159</v>
      </c>
      <c r="AH27" s="891">
        <f>①CO2排出量の現状把握!AB37</f>
        <v>128.7859977195329</v>
      </c>
      <c r="AI27" s="891">
        <f>①CO2排出量の現状把握!AC37</f>
        <v>134.66134664083219</v>
      </c>
      <c r="AJ27" s="891">
        <f>①CO2排出量の現状把握!AD37</f>
        <v>128.00221069267741</v>
      </c>
      <c r="AK27" s="891">
        <f>①CO2排出量の現状把握!AE37</f>
        <v>117.85675813784071</v>
      </c>
      <c r="AL27" s="891">
        <f>①CO2排出量の現状把握!AF37</f>
        <v>120.16040723869217</v>
      </c>
      <c r="AM27" s="891">
        <f>①CO2排出量の現状把握!AG37</f>
        <v>102.13687008337756</v>
      </c>
      <c r="AN27" s="891">
        <f>①CO2排出量の現状把握!AH37</f>
        <v>97.681494102487974</v>
      </c>
      <c r="AO27" s="891">
        <f>①CO2排出量の現状把握!AI37</f>
        <v>101.34958031173731</v>
      </c>
      <c r="AP27" s="892">
        <f>①CO2排出量の現状把握!AJ37</f>
        <v>114.20984425996859</v>
      </c>
      <c r="AQ27" s="286"/>
      <c r="AV27" s="77" t="str">
        <f t="shared" ref="AV27:AV31" si="13">AW27</f>
        <v>N2O</v>
      </c>
      <c r="AW27" s="77" t="str">
        <f t="shared" si="12"/>
        <v>N2O</v>
      </c>
      <c r="AX27" s="300">
        <f t="shared" si="11"/>
        <v>31.866</v>
      </c>
      <c r="AY27" s="300">
        <f t="shared" ref="AY27:AY31" si="14">AX27</f>
        <v>31.866</v>
      </c>
      <c r="BA27" s="77">
        <v>18</v>
      </c>
      <c r="BB27" s="77"/>
      <c r="BC27" s="77" t="s">
        <v>294</v>
      </c>
      <c r="BD27" s="77" t="str">
        <f t="shared" si="1"/>
        <v>18：プラスチック製品製造業(N=10)</v>
      </c>
      <c r="BE27" s="856">
        <f>VLOOKUP(BE$13&amp;"_"&amp;$AV$8,データシート2!$A:$SI,MATCH($AV$5&amp;"_"&amp;$BA27&amp;$AV$6,データシート2!$A$1:$SI$1,0),0)</f>
        <v>10</v>
      </c>
      <c r="BF27" s="962">
        <f>VLOOKUP(BF$13&amp;"_"&amp;$AW$8,データシート2!$A:$SI,MATCH($AW$5&amp;"_"&amp;$BA27&amp;$AW$6,データシート2!$A$1:$SI$1,0),0)</f>
        <v>33.93</v>
      </c>
      <c r="BG27" s="962">
        <f t="shared" si="2"/>
        <v>3.3929999999999998</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0.39120983210589877</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161.17869582178989</v>
      </c>
      <c r="AG28" s="891">
        <f>①CO2排出量の現状把握!AA38</f>
        <v>158.06351214531051</v>
      </c>
      <c r="AH28" s="891">
        <f>①CO2排出量の現状把握!AB38</f>
        <v>155.46667433508199</v>
      </c>
      <c r="AI28" s="891">
        <f>①CO2排出量の現状把握!AC38</f>
        <v>136.96412169168991</v>
      </c>
      <c r="AJ28" s="891">
        <f>①CO2排出量の現状把握!AD38</f>
        <v>158.12571092078011</v>
      </c>
      <c r="AK28" s="891">
        <f>①CO2排出量の現状把握!AE38</f>
        <v>190.67476657249287</v>
      </c>
      <c r="AL28" s="891">
        <f>①CO2排出量の現状把握!AF38</f>
        <v>168.60891749051129</v>
      </c>
      <c r="AM28" s="891">
        <f>①CO2排出量の現状把握!AG38</f>
        <v>151.50256459281096</v>
      </c>
      <c r="AN28" s="891">
        <f>①CO2排出量の現状把握!AH38</f>
        <v>152.84844344138929</v>
      </c>
      <c r="AO28" s="891">
        <f>①CO2排出量の現状把握!AI38</f>
        <v>188.5152028691144</v>
      </c>
      <c r="AP28" s="892">
        <f>①CO2排出量の現状把握!AJ38</f>
        <v>190.54168831069717</v>
      </c>
      <c r="AQ28" s="286"/>
      <c r="AV28" s="77" t="str">
        <f t="shared" si="13"/>
        <v>HFC</v>
      </c>
      <c r="AW28" s="77" t="str">
        <f t="shared" si="12"/>
        <v>HFC</v>
      </c>
      <c r="AX28" s="300">
        <f t="shared" si="11"/>
        <v>5.0869999999999997</v>
      </c>
      <c r="AY28" s="300">
        <f t="shared" si="14"/>
        <v>5.0869999999999997</v>
      </c>
      <c r="BA28" s="77">
        <v>19</v>
      </c>
      <c r="BB28" s="77"/>
      <c r="BC28" s="77" t="s">
        <v>296</v>
      </c>
      <c r="BD28" s="77" t="str">
        <f t="shared" si="1"/>
        <v>19：ゴム製品製造業(N=2)</v>
      </c>
      <c r="BE28" s="856">
        <f>VLOOKUP(BE$13&amp;"_"&amp;$AV$8,データシート2!$A:$SI,MATCH($AV$5&amp;"_"&amp;$BA28&amp;$AV$6,データシート2!$A$1:$SI$1,0),0)</f>
        <v>2</v>
      </c>
      <c r="BF28" s="962">
        <f>VLOOKUP(BF$13&amp;"_"&amp;$AW$8,データシート2!$A:$SI,MATCH($AW$5&amp;"_"&amp;$BA28&amp;$AW$6,データシート2!$A$1:$SI$1,0),0)</f>
        <v>19.172999999999998</v>
      </c>
      <c r="BG28" s="962">
        <f t="shared" si="2"/>
        <v>9.5864999999999991</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0.66130556860639411</v>
      </c>
    </row>
    <row r="29" spans="2:63" ht="15.95" customHeight="1">
      <c r="B29" s="298"/>
      <c r="Z29" s="286"/>
      <c r="AB29" s="285"/>
      <c r="AC29" s="534"/>
      <c r="AD29" s="421" t="s">
        <v>200</v>
      </c>
      <c r="AE29" s="426"/>
      <c r="AF29" s="893">
        <f>①CO2排出量の現状把握!Z39</f>
        <v>4600.9380345722111</v>
      </c>
      <c r="AG29" s="893">
        <f>①CO2排出量の現状把握!AA39</f>
        <v>5092.2621238524207</v>
      </c>
      <c r="AH29" s="893">
        <f>①CO2排出量の現状把握!AB39</f>
        <v>4852.9752460464633</v>
      </c>
      <c r="AI29" s="893">
        <f>①CO2排出量の現状把握!AC39</f>
        <v>4876.3742222352221</v>
      </c>
      <c r="AJ29" s="893">
        <f>①CO2排出量の現状把握!AD39</f>
        <v>4440.5819856465323</v>
      </c>
      <c r="AK29" s="893">
        <f>①CO2排出量の現状把握!AE39</f>
        <v>4339.7757547743458</v>
      </c>
      <c r="AL29" s="893">
        <f>①CO2排出量の現状把握!AF39</f>
        <v>3791.8940320127163</v>
      </c>
      <c r="AM29" s="893">
        <f>①CO2排出量の現状把握!AG39</f>
        <v>3376.3924726079276</v>
      </c>
      <c r="AN29" s="893">
        <f>①CO2排出量の現状把握!AH39</f>
        <v>3123.3324046330745</v>
      </c>
      <c r="AO29" s="893">
        <f>①CO2排出量の現状把握!AI39</f>
        <v>3301.7641750558614</v>
      </c>
      <c r="AP29" s="894">
        <f>①CO2排出量の現状把握!AJ39</f>
        <v>3102.7497838442964</v>
      </c>
      <c r="AQ29" s="286"/>
      <c r="AV29" s="77" t="str">
        <f t="shared" si="13"/>
        <v>PFC</v>
      </c>
      <c r="AW29" s="77" t="str">
        <f t="shared" si="12"/>
        <v>PFC</v>
      </c>
      <c r="AX29" s="300">
        <f t="shared" si="11"/>
        <v>6.1859999999999999</v>
      </c>
      <c r="AY29" s="300">
        <f t="shared" si="14"/>
        <v>6.1859999999999999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6.5830000000000002</v>
      </c>
      <c r="AY30" s="300">
        <f t="shared" si="14"/>
        <v>6.5830000000000002</v>
      </c>
      <c r="BA30" s="77">
        <v>23</v>
      </c>
      <c r="BB30" s="77"/>
      <c r="BC30" s="77" t="s">
        <v>299</v>
      </c>
      <c r="BD30" s="77" t="str">
        <f t="shared" si="1"/>
        <v>23：非鉄金属製造業(N=4)</v>
      </c>
      <c r="BE30" s="856">
        <f>VLOOKUP(BE$13&amp;"_"&amp;$AV$8,データシート2!$A:$SI,MATCH($AV$5&amp;"_"&amp;$BA30&amp;$AV$6,データシート2!$A$1:$SI$1,0),0)</f>
        <v>4</v>
      </c>
      <c r="BF30" s="962">
        <f>VLOOKUP(BF$13&amp;"_"&amp;$AW$8,データシート2!$A:$SI,MATCH($AW$5&amp;"_"&amp;$BA30&amp;$AW$6,データシート2!$A$1:$SI$1,0),0)</f>
        <v>41.305999999999997</v>
      </c>
      <c r="BG30" s="962">
        <f t="shared" si="2"/>
        <v>10.326499999999999</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0.37827533644073774</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24：金属製品製造業(N=5)</v>
      </c>
      <c r="BE31" s="856">
        <f>VLOOKUP(BE$13&amp;"_"&amp;$AV$8,データシート2!$A:$SI,MATCH($AV$5&amp;"_"&amp;$BA31&amp;$AV$6,データシート2!$A$1:$SI$1,0),0)</f>
        <v>5</v>
      </c>
      <c r="BF31" s="962">
        <f>VLOOKUP(BF$13&amp;"_"&amp;$AW$8,データシート2!$A:$SI,MATCH($AW$5&amp;"_"&amp;$BA31&amp;$AW$6,データシート2!$A$1:$SI$1,0),0)</f>
        <v>38.435000000000002</v>
      </c>
      <c r="BG31" s="962">
        <f t="shared" si="2"/>
        <v>7.6870000000000003</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0.90777609794011604</v>
      </c>
    </row>
    <row r="32" spans="2:63" ht="15.95" customHeight="1" thickTop="1" thickBot="1">
      <c r="B32" s="298"/>
      <c r="Z32" s="286"/>
      <c r="AB32" s="285"/>
      <c r="AC32" s="1113" t="s">
        <v>291</v>
      </c>
      <c r="AD32" s="1113"/>
      <c r="AE32" s="1114"/>
      <c r="AF32" s="473">
        <f t="shared" ref="AF32:AP32" si="15">IFERROR(IF(SUM(F23:F26)/AF24&gt;1,1,SUM(F23:F26)/AF24),0)</f>
        <v>0.33158659579016769</v>
      </c>
      <c r="AG32" s="473">
        <f t="shared" si="15"/>
        <v>0.35427309988273387</v>
      </c>
      <c r="AH32" s="473">
        <f t="shared" si="15"/>
        <v>0.39123163842981556</v>
      </c>
      <c r="AI32" s="473">
        <f t="shared" si="15"/>
        <v>0.38618292456784625</v>
      </c>
      <c r="AJ32" s="473">
        <f t="shared" si="15"/>
        <v>0.41043933928823179</v>
      </c>
      <c r="AK32" s="473">
        <f t="shared" si="15"/>
        <v>0.40776934552224492</v>
      </c>
      <c r="AL32" s="473">
        <f t="shared" si="15"/>
        <v>0.47764759331005413</v>
      </c>
      <c r="AM32" s="473">
        <f t="shared" si="15"/>
        <v>0.48983191761633332</v>
      </c>
      <c r="AN32" s="473">
        <f t="shared" si="15"/>
        <v>0.46747156584784272</v>
      </c>
      <c r="AO32" s="473">
        <f t="shared" si="15"/>
        <v>0.42799364962792019</v>
      </c>
      <c r="AP32" s="473">
        <f t="shared" si="15"/>
        <v>0.47633736659222631</v>
      </c>
      <c r="AQ32" s="286"/>
      <c r="BA32" s="77">
        <v>25</v>
      </c>
      <c r="BB32" s="77"/>
      <c r="BC32" s="77" t="s">
        <v>302</v>
      </c>
      <c r="BD32" s="77" t="str">
        <f t="shared" si="1"/>
        <v>25：はん用機械器具製造業(N=5)</v>
      </c>
      <c r="BE32" s="856">
        <f>VLOOKUP(BE$13&amp;"_"&amp;$AV$8,データシート2!$A:$SI,MATCH($AV$5&amp;"_"&amp;$BA32&amp;$AV$6,データシート2!$A$1:$SI$1,0),0)</f>
        <v>5</v>
      </c>
      <c r="BF32" s="962">
        <f>VLOOKUP(BF$13&amp;"_"&amp;$AW$8,データシート2!$A:$SI,MATCH($AW$5&amp;"_"&amp;$BA32&amp;$AW$6,データシート2!$A$1:$SI$1,0),0)</f>
        <v>32.121000000000002</v>
      </c>
      <c r="BG32" s="962">
        <f t="shared" si="2"/>
        <v>6.4242000000000008</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0.40409352418649608</v>
      </c>
    </row>
    <row r="33" spans="2:63" ht="15.95" customHeight="1" thickBot="1">
      <c r="B33" s="298"/>
      <c r="Z33" s="286"/>
      <c r="AB33" s="285"/>
      <c r="AC33" s="534"/>
      <c r="AD33" s="421" t="s">
        <v>115</v>
      </c>
      <c r="AE33" s="422"/>
      <c r="AF33" s="470">
        <f>IFERROR(IF(F22/AF25&gt;1,1,F22/AF25),0)</f>
        <v>0.50334925485178816</v>
      </c>
      <c r="AG33" s="470">
        <f t="shared" ref="AG33:AP33" si="16">IFERROR(IF(G22/AG25&gt;1,1,G22/AG25),0)</f>
        <v>0.56857643728589169</v>
      </c>
      <c r="AH33" s="470">
        <f t="shared" si="16"/>
        <v>0.60381106990277045</v>
      </c>
      <c r="AI33" s="470">
        <f t="shared" si="16"/>
        <v>0.62940889583816217</v>
      </c>
      <c r="AJ33" s="470">
        <f t="shared" si="16"/>
        <v>0.64869475718729208</v>
      </c>
      <c r="AK33" s="470">
        <f t="shared" si="16"/>
        <v>0.6332203690986512</v>
      </c>
      <c r="AL33" s="470">
        <f t="shared" si="16"/>
        <v>0.70735332388667294</v>
      </c>
      <c r="AM33" s="470">
        <f t="shared" si="16"/>
        <v>0.73114308609734113</v>
      </c>
      <c r="AN33" s="470">
        <f t="shared" si="16"/>
        <v>0.69797269879494983</v>
      </c>
      <c r="AO33" s="470">
        <f t="shared" si="16"/>
        <v>0.65552375744986024</v>
      </c>
      <c r="AP33" s="470">
        <f t="shared" si="16"/>
        <v>0.74527342154082798</v>
      </c>
      <c r="AQ33" s="286"/>
      <c r="BA33" s="77">
        <v>26</v>
      </c>
      <c r="BB33" s="77"/>
      <c r="BC33" s="77" t="s">
        <v>303</v>
      </c>
      <c r="BD33" s="77" t="str">
        <f t="shared" si="1"/>
        <v>26：生産用機械器具製造業(N=3)</v>
      </c>
      <c r="BE33" s="856">
        <f>VLOOKUP(BE$13&amp;"_"&amp;$AV$8,データシート2!$A:$SI,MATCH($AV$5&amp;"_"&amp;$BA33&amp;$AV$6,データシート2!$A$1:$SI$1,0),0)</f>
        <v>3</v>
      </c>
      <c r="BF33" s="962">
        <f>VLOOKUP(BF$13&amp;"_"&amp;$AW$8,データシート2!$A:$SI,MATCH($AW$5&amp;"_"&amp;$BA33&amp;$AW$6,データシート2!$A$1:$SI$1,0),0)</f>
        <v>8.5630000000000006</v>
      </c>
      <c r="BG33" s="962">
        <f t="shared" si="2"/>
        <v>2.8543333333333334</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0.36475410247801304</v>
      </c>
    </row>
    <row r="34" spans="2:63" ht="15.95" customHeight="1" thickBot="1">
      <c r="B34" s="298"/>
      <c r="Z34" s="286"/>
      <c r="AB34" s="285"/>
      <c r="AC34" s="534"/>
      <c r="AD34" s="423"/>
      <c r="AE34" s="422" t="s">
        <v>185</v>
      </c>
      <c r="AF34" s="471">
        <f>IFERROR(IF(F23/AF26&gt;1,1,F23/AF26),0)</f>
        <v>0.54855207977189013</v>
      </c>
      <c r="AG34" s="471">
        <f t="shared" ref="AG34:AP36" si="17">IFERROR(IF(G23/AG26&gt;1,1,G23/AG26),0)</f>
        <v>0.61755707179617936</v>
      </c>
      <c r="AH34" s="471">
        <f t="shared" si="17"/>
        <v>0.65018286142794579</v>
      </c>
      <c r="AI34" s="471">
        <f t="shared" si="17"/>
        <v>0.6768964449108823</v>
      </c>
      <c r="AJ34" s="471">
        <f t="shared" si="17"/>
        <v>0.70552976128797307</v>
      </c>
      <c r="AK34" s="471">
        <f t="shared" si="17"/>
        <v>0.69622694387821282</v>
      </c>
      <c r="AL34" s="471">
        <f t="shared" si="17"/>
        <v>0.77559002430781776</v>
      </c>
      <c r="AM34" s="471">
        <f t="shared" si="17"/>
        <v>0.80125901211796524</v>
      </c>
      <c r="AN34" s="471">
        <f t="shared" si="17"/>
        <v>0.76949319931261329</v>
      </c>
      <c r="AO34" s="471">
        <f t="shared" si="17"/>
        <v>0.73655800429720342</v>
      </c>
      <c r="AP34" s="471">
        <f t="shared" si="17"/>
        <v>0.85303095766356374</v>
      </c>
      <c r="AQ34" s="286"/>
      <c r="BA34" s="77">
        <v>27</v>
      </c>
      <c r="BB34" s="77"/>
      <c r="BC34" s="77" t="s">
        <v>304</v>
      </c>
      <c r="BD34" s="77" t="str">
        <f t="shared" si="1"/>
        <v>27：業務用機械器具製造業(N=2)</v>
      </c>
      <c r="BE34" s="856">
        <f>VLOOKUP(BE$13&amp;"_"&amp;$AV$8,データシート2!$A:$SI,MATCH($AV$5&amp;"_"&amp;$BA34&amp;$AV$6,データシート2!$A$1:$SI$1,0),0)</f>
        <v>2</v>
      </c>
      <c r="BF34" s="962">
        <f>VLOOKUP(BF$13&amp;"_"&amp;$AW$8,データシート2!$A:$SI,MATCH($AW$5&amp;"_"&amp;$BA34&amp;$AW$6,データシート2!$A$1:$SI$1,0),0)</f>
        <v>23.427</v>
      </c>
      <c r="BG34" s="962">
        <f t="shared" si="2"/>
        <v>11.7135</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1.1288765161992811</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2.9682329808958241E-2</v>
      </c>
      <c r="AG35" s="471">
        <f t="shared" si="17"/>
        <v>3.2264637460438859E-2</v>
      </c>
      <c r="AH35" s="471">
        <f>IFERROR(IF(H24/AH27&gt;1,1,H24/AH27),0)</f>
        <v>3.7830199604541842E-2</v>
      </c>
      <c r="AI35" s="471">
        <f t="shared" si="17"/>
        <v>3.6669765475987694E-2</v>
      </c>
      <c r="AJ35" s="471">
        <f t="shared" si="17"/>
        <v>3.5796256761541391E-2</v>
      </c>
      <c r="AK35" s="471">
        <f t="shared" si="17"/>
        <v>3.8835278284567419E-2</v>
      </c>
      <c r="AL35" s="471">
        <f t="shared" si="17"/>
        <v>3.2881047017022436E-2</v>
      </c>
      <c r="AM35" s="471">
        <f t="shared" si="17"/>
        <v>3.5961548430078323E-2</v>
      </c>
      <c r="AN35" s="471">
        <f t="shared" si="17"/>
        <v>3.1909831321065035E-2</v>
      </c>
      <c r="AO35" s="471">
        <f t="shared" si="17"/>
        <v>2.7419945809861075E-2</v>
      </c>
      <c r="AP35" s="471">
        <f t="shared" si="17"/>
        <v>2.8246251633588272E-2</v>
      </c>
      <c r="AQ35" s="286"/>
      <c r="BA35" s="77">
        <v>28</v>
      </c>
      <c r="BB35" s="77"/>
      <c r="BC35" s="77" t="s">
        <v>305</v>
      </c>
      <c r="BD35" s="77" t="str">
        <f t="shared" si="1"/>
        <v>28：電子部品等製造業(N=13)</v>
      </c>
      <c r="BE35" s="856">
        <f>VLOOKUP(BE$13&amp;"_"&amp;$AV$8,データシート2!$A:$SI,MATCH($AV$5&amp;"_"&amp;$BA35&amp;$AV$6,データシート2!$A$1:$SI$1,0),0)</f>
        <v>13</v>
      </c>
      <c r="BF35" s="962">
        <f>VLOOKUP(BF$13&amp;"_"&amp;$AW$8,データシート2!$A:$SI,MATCH($AW$5&amp;"_"&amp;$BA35&amp;$AW$6,データシート2!$A$1:$SI$1,0),0)</f>
        <v>122.41500000000001</v>
      </c>
      <c r="BG35" s="962">
        <f t="shared" si="2"/>
        <v>9.4165384615384617</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0.27720274970207032</v>
      </c>
    </row>
    <row r="36" spans="2:63" ht="15.95" customHeight="1" thickBot="1">
      <c r="B36" s="298">
        <f t="shared" si="18"/>
        <v>0</v>
      </c>
      <c r="Z36" s="286"/>
      <c r="AB36" s="285"/>
      <c r="AC36" s="534"/>
      <c r="AD36" s="423"/>
      <c r="AE36" s="422" t="s">
        <v>198</v>
      </c>
      <c r="AF36" s="471">
        <f t="shared" si="19"/>
        <v>2.2980704621753448E-2</v>
      </c>
      <c r="AG36" s="471">
        <f t="shared" si="17"/>
        <v>3.0898971772245924E-2</v>
      </c>
      <c r="AH36" s="471">
        <f t="shared" si="17"/>
        <v>3.997641312249739E-2</v>
      </c>
      <c r="AI36" s="471">
        <f t="shared" si="17"/>
        <v>4.8757294374013993E-2</v>
      </c>
      <c r="AJ36" s="471">
        <f t="shared" si="17"/>
        <v>4.3098620460364404E-2</v>
      </c>
      <c r="AK36" s="471">
        <f t="shared" si="17"/>
        <v>2.8960308169044404E-2</v>
      </c>
      <c r="AL36" s="471">
        <f t="shared" si="17"/>
        <v>3.0668603280078623E-2</v>
      </c>
      <c r="AM36" s="471">
        <f t="shared" si="17"/>
        <v>2.8712385243717612E-2</v>
      </c>
      <c r="AN36" s="471">
        <f t="shared" si="17"/>
        <v>2.672582008704864E-2</v>
      </c>
      <c r="AO36" s="471">
        <f t="shared" si="17"/>
        <v>3.630476426217874E-2</v>
      </c>
      <c r="AP36" s="471">
        <f t="shared" si="17"/>
        <v>3.6595666081376536E-2</v>
      </c>
      <c r="AQ36" s="286"/>
      <c r="BA36" s="77">
        <v>29</v>
      </c>
      <c r="BB36" s="77"/>
      <c r="BC36" s="77" t="s">
        <v>306</v>
      </c>
      <c r="BD36" s="77" t="str">
        <f t="shared" si="1"/>
        <v>29：電気機械器具製造業(N=8)</v>
      </c>
      <c r="BE36" s="856">
        <f>VLOOKUP(BE$13&amp;"_"&amp;$AV$8,データシート2!$A:$SI,MATCH($AV$5&amp;"_"&amp;$BA36&amp;$AV$6,データシート2!$A$1:$SI$1,0),0)</f>
        <v>8</v>
      </c>
      <c r="BF36" s="962">
        <f>VLOOKUP(BF$13&amp;"_"&amp;$AW$8,データシート2!$A:$SI,MATCH($AW$5&amp;"_"&amp;$BA36&amp;$AW$6,データシート2!$A$1:$SI$1,0),0)</f>
        <v>127.816</v>
      </c>
      <c r="BG36" s="962">
        <f t="shared" si="2"/>
        <v>15.977</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1.3199230330821801</v>
      </c>
    </row>
    <row r="37" spans="2:63" ht="15.95" customHeight="1">
      <c r="B37" s="303"/>
      <c r="C37" s="31"/>
      <c r="Z37" s="286"/>
      <c r="AB37" s="285"/>
      <c r="AC37" s="534"/>
      <c r="AD37" s="421" t="s">
        <v>200</v>
      </c>
      <c r="AE37" s="426"/>
      <c r="AF37" s="472">
        <f>IFERROR(IF(F26/AF29&gt;1,1,F26/AF29),0)</f>
        <v>0.19818936772200696</v>
      </c>
      <c r="AG37" s="472">
        <f t="shared" ref="AG37:AP37" si="20">IFERROR(IF(G26/AG29&gt;1,1,G26/AG29),0)</f>
        <v>0.20298169553338488</v>
      </c>
      <c r="AH37" s="472">
        <f t="shared" si="20"/>
        <v>0.22712273278087253</v>
      </c>
      <c r="AI37" s="472">
        <f t="shared" si="20"/>
        <v>0.20526437356589677</v>
      </c>
      <c r="AJ37" s="472">
        <f t="shared" si="20"/>
        <v>0.23062495035791883</v>
      </c>
      <c r="AK37" s="472">
        <f t="shared" si="20"/>
        <v>0.23898354629476187</v>
      </c>
      <c r="AL37" s="472">
        <f t="shared" si="20"/>
        <v>0.28691624576399855</v>
      </c>
      <c r="AM37" s="472">
        <f t="shared" si="20"/>
        <v>0.29085386487711073</v>
      </c>
      <c r="AN37" s="472">
        <f t="shared" si="20"/>
        <v>0.27597837448277091</v>
      </c>
      <c r="AO37" s="472">
        <f t="shared" si="20"/>
        <v>0.25461436838861357</v>
      </c>
      <c r="AP37" s="472">
        <f t="shared" si="20"/>
        <v>0.27543568110127897</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4.3789999999999996</v>
      </c>
      <c r="BG37" s="962">
        <f t="shared" si="2"/>
        <v>4.3789999999999996</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0.65106195251071208</v>
      </c>
    </row>
    <row r="38" spans="2:63" ht="15.95" customHeight="1">
      <c r="B38" s="303"/>
      <c r="J38" s="14"/>
      <c r="K38" s="14"/>
      <c r="L38" s="14"/>
      <c r="M38" s="14"/>
      <c r="Z38" s="286"/>
      <c r="AB38" s="285"/>
      <c r="AP38" s="431"/>
      <c r="AQ38" s="286"/>
      <c r="BA38" s="77">
        <v>31</v>
      </c>
      <c r="BB38" s="77"/>
      <c r="BC38" s="77" t="s">
        <v>308</v>
      </c>
      <c r="BD38" s="77" t="str">
        <f t="shared" si="1"/>
        <v>31：輸送用機械器具製造業(N=11)</v>
      </c>
      <c r="BE38" s="856">
        <f>VLOOKUP(BE$13&amp;"_"&amp;$AV$8,データシート2!$A:$SI,MATCH($AV$5&amp;"_"&amp;$BA38&amp;$AV$6,データシート2!$A$1:$SI$1,0),0)</f>
        <v>11</v>
      </c>
      <c r="BF38" s="962">
        <f>VLOOKUP(BF$13&amp;"_"&amp;$AW$8,データシート2!$A:$SI,MATCH($AW$5&amp;"_"&amp;$BA38&amp;$AW$6,データシート2!$A$1:$SI$1,0),0)</f>
        <v>125.432</v>
      </c>
      <c r="BG38" s="962">
        <f t="shared" si="2"/>
        <v>11.402909090909091</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0.82852326442808544</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32：その他の製造業(N=3)</v>
      </c>
      <c r="BE39" s="856">
        <f>VLOOKUP(BE$13&amp;"_"&amp;$AV$8,データシート2!$A:$SI,MATCH($AV$5&amp;"_"&amp;$BA39&amp;$AV$6,データシート2!$A$1:$SI$1,0),0)</f>
        <v>3</v>
      </c>
      <c r="BF39" s="962">
        <f>VLOOKUP(BF$13&amp;"_"&amp;$AW$8,データシート2!$A:$SI,MATCH($AW$5&amp;"_"&amp;$BA39&amp;$AW$6,データシート2!$A$1:$SI$1,0),0)</f>
        <v>8.8780000000000001</v>
      </c>
      <c r="BG39" s="962">
        <f t="shared" si="2"/>
        <v>2.9593333333333334</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0.33720655047989134</v>
      </c>
    </row>
    <row r="40" spans="2:63" ht="15.95" customHeight="1">
      <c r="B40" s="285"/>
      <c r="Z40" s="286"/>
      <c r="AB40" s="285"/>
      <c r="AQ40" s="286"/>
      <c r="BA40" s="77" t="s">
        <v>310</v>
      </c>
      <c r="BB40" s="77" t="s">
        <v>190</v>
      </c>
      <c r="BC40" s="17" t="s">
        <v>311</v>
      </c>
      <c r="BD40" s="77" t="str">
        <f t="shared" si="1"/>
        <v>F：電気・ガス・熱供給・水道業(N=9)</v>
      </c>
      <c r="BE40" s="856">
        <f>VLOOKUP(BE$13&amp;"_"&amp;$AV$8,データシート2!$A:$SI,MATCH($AV$5&amp;"_"&amp;$BA40&amp;$AV$6,データシート2!$A$1:$SI$1,0),0)</f>
        <v>9</v>
      </c>
      <c r="BF40" s="962">
        <f>VLOOKUP(BF$13&amp;"_"&amp;$AW$8,データシート2!$A:$SI,MATCH($AW$5&amp;"_"&amp;$BA40&amp;$AW$6,データシート2!$A$1:$SI$1,0),0)</f>
        <v>78.498000000000005</v>
      </c>
      <c r="BG40" s="962">
        <f t="shared" ref="BG40:BG51" si="21">BF40/BE40</f>
        <v>8.7220000000000013</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0.88252481697764096</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G：情報通信業(N=6)</v>
      </c>
      <c r="BE41" s="856">
        <f>VLOOKUP(BE$13&amp;"_"&amp;$AV$8,データシート2!$A:$SI,MATCH($AV$5&amp;"_"&amp;$BA41&amp;$AV$6,データシート2!$A$1:$SI$1,0),0)</f>
        <v>6</v>
      </c>
      <c r="BF41" s="962">
        <f>VLOOKUP(BF$13&amp;"_"&amp;$AW$8,データシート2!$A:$SI,MATCH($AW$5&amp;"_"&amp;$BA41&amp;$AW$6,データシート2!$A$1:$SI$1,0),0)</f>
        <v>30.413</v>
      </c>
      <c r="BG41" s="962">
        <f t="shared" si="21"/>
        <v>5.0688333333333331</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0.59828575316570953</v>
      </c>
    </row>
    <row r="42" spans="2:63" ht="24.6" customHeight="1">
      <c r="B42" s="285"/>
      <c r="Z42" s="286"/>
      <c r="AB42" s="272" t="s">
        <v>316</v>
      </c>
      <c r="BA42" s="77" t="s">
        <v>314</v>
      </c>
      <c r="BB42" s="77"/>
      <c r="BC42" s="77" t="s">
        <v>315</v>
      </c>
      <c r="BD42" s="77" t="str">
        <f t="shared" si="1"/>
        <v>H：運輸業，郵便業(N=4)</v>
      </c>
      <c r="BE42" s="856">
        <f>VLOOKUP(BE$13&amp;"_"&amp;$AV$8,データシート2!$A:$SI,MATCH($AV$5&amp;"_"&amp;$BA42&amp;$AV$6,データシート2!$A$1:$SI$1,0),0)</f>
        <v>4</v>
      </c>
      <c r="BF42" s="962">
        <f>VLOOKUP(BF$13&amp;"_"&amp;$AW$8,データシート2!$A:$SI,MATCH($AW$5&amp;"_"&amp;$BA42&amp;$AW$6,データシート2!$A$1:$SI$1,0),0)</f>
        <v>11.528</v>
      </c>
      <c r="BG42" s="962">
        <f t="shared" si="21"/>
        <v>2.8820000000000001</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0.43214731590689365</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I：卸売業，小売業(N=9)</v>
      </c>
      <c r="BE43" s="856">
        <f>VLOOKUP(BE$13&amp;"_"&amp;$AV$8,データシート2!$A:$SI,MATCH($AV$5&amp;"_"&amp;$BA43&amp;$AV$6,データシート2!$A$1:$SI$1,0),0)</f>
        <v>9</v>
      </c>
      <c r="BF43" s="962">
        <f>VLOOKUP(BF$13&amp;"_"&amp;$AW$8,データシート2!$A:$SI,MATCH($AW$5&amp;"_"&amp;$BA43&amp;$AW$6,データシート2!$A$1:$SI$1,0),0)</f>
        <v>48.195</v>
      </c>
      <c r="BG43" s="962">
        <f t="shared" si="21"/>
        <v>5.3550000000000004</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1.2996821482785408</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9.298</v>
      </c>
      <c r="BG44" s="962">
        <f t="shared" si="21"/>
        <v>9.298</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1.904067867796579</v>
      </c>
    </row>
    <row r="45" spans="2:63" ht="15.95" customHeight="1">
      <c r="B45" s="305"/>
      <c r="Z45" s="286"/>
      <c r="AB45" s="285"/>
      <c r="AQ45" s="286"/>
      <c r="BA45" s="77" t="s">
        <v>321</v>
      </c>
      <c r="BB45" s="77"/>
      <c r="BC45" s="77" t="s">
        <v>322</v>
      </c>
      <c r="BD45" s="77" t="str">
        <f t="shared" si="1"/>
        <v>K：不動産業，物品賃貸業(N=7)</v>
      </c>
      <c r="BE45" s="856">
        <f>VLOOKUP(BE$13&amp;"_"&amp;$AV$8,データシート2!$A:$SI,MATCH($AV$5&amp;"_"&amp;$BA45&amp;$AV$6,データシート2!$A$1:$SI$1,0),0)</f>
        <v>7</v>
      </c>
      <c r="BF45" s="962">
        <f>VLOOKUP(BF$13&amp;"_"&amp;$AW$8,データシート2!$A:$SI,MATCH($AW$5&amp;"_"&amp;$BA45&amp;$AW$6,データシート2!$A$1:$SI$1,0),0)</f>
        <v>45.765999999999998</v>
      </c>
      <c r="BG45" s="962">
        <f t="shared" si="21"/>
        <v>6.5379999999999994</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1.2122252248629446</v>
      </c>
    </row>
    <row r="46" spans="2:63" ht="15.95" customHeight="1">
      <c r="B46" s="305"/>
      <c r="Z46" s="286"/>
      <c r="AB46" s="285"/>
      <c r="AQ46" s="286"/>
      <c r="BA46" s="77" t="s">
        <v>323</v>
      </c>
      <c r="BB46" s="77"/>
      <c r="BC46" s="77" t="s">
        <v>324</v>
      </c>
      <c r="BD46" s="77" t="str">
        <f t="shared" si="1"/>
        <v>L：学術研究,専門･技術ｻｰﾋﾞｽ業(N=2)</v>
      </c>
      <c r="BE46" s="856">
        <f>VLOOKUP(BE$13&amp;"_"&amp;$AV$8,データシート2!$A:$SI,MATCH($AV$5&amp;"_"&amp;$BA46&amp;$AV$6,データシート2!$A$1:$SI$1,0),0)</f>
        <v>2</v>
      </c>
      <c r="BF46" s="962">
        <f>VLOOKUP(BF$13&amp;"_"&amp;$AW$8,データシート2!$A:$SI,MATCH($AW$5&amp;"_"&amp;$BA46&amp;$AW$6,データシート2!$A$1:$SI$1,0),0)</f>
        <v>7.39</v>
      </c>
      <c r="BG46" s="962">
        <f t="shared" si="21"/>
        <v>3.6949999999999998</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0.30628635504453977</v>
      </c>
    </row>
    <row r="47" spans="2:63" ht="15.95" customHeight="1">
      <c r="B47" s="305"/>
      <c r="Z47" s="286"/>
      <c r="AB47" s="285"/>
      <c r="AQ47" s="286"/>
      <c r="BA47" s="77" t="s">
        <v>325</v>
      </c>
      <c r="BB47" s="77"/>
      <c r="BC47" s="77" t="s">
        <v>326</v>
      </c>
      <c r="BD47" s="77" t="str">
        <f t="shared" si="1"/>
        <v>M：宿泊業，飲食サービス業(N=12)</v>
      </c>
      <c r="BE47" s="856">
        <f>VLOOKUP(BE$13&amp;"_"&amp;$AV$8,データシート2!$A:$SI,MATCH($AV$5&amp;"_"&amp;$BA47&amp;$AV$6,データシート2!$A$1:$SI$1,0),0)</f>
        <v>12</v>
      </c>
      <c r="BF47" s="962">
        <f>VLOOKUP(BF$13&amp;"_"&amp;$AW$8,データシート2!$A:$SI,MATCH($AW$5&amp;"_"&amp;$BA47&amp;$AW$6,データシート2!$A$1:$SI$1,0),0)</f>
        <v>50.146000000000001</v>
      </c>
      <c r="BG47" s="962">
        <f t="shared" si="21"/>
        <v>4.1788333333333334</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0.89051806049444537</v>
      </c>
    </row>
    <row r="48" spans="2:63" ht="15.95" customHeight="1">
      <c r="B48" s="305"/>
      <c r="Z48" s="286"/>
      <c r="AB48" s="285"/>
      <c r="AQ48" s="286"/>
      <c r="BA48" s="77" t="s">
        <v>327</v>
      </c>
      <c r="BB48" s="77"/>
      <c r="BC48" s="77" t="s">
        <v>328</v>
      </c>
      <c r="BD48" s="77" t="str">
        <f t="shared" si="1"/>
        <v>N：生活関連ｻｰﾋﾞｽ業,娯楽業(N=4)</v>
      </c>
      <c r="BE48" s="856">
        <f>VLOOKUP(BE$13&amp;"_"&amp;$AV$8,データシート2!$A:$SI,MATCH($AV$5&amp;"_"&amp;$BA48&amp;$AV$6,データシート2!$A$1:$SI$1,0),0)</f>
        <v>4</v>
      </c>
      <c r="BF48" s="962">
        <f>VLOOKUP(BF$13&amp;"_"&amp;$AW$8,データシート2!$A:$SI,MATCH($AW$5&amp;"_"&amp;$BA48&amp;$AW$6,データシート2!$A$1:$SI$1,0),0)</f>
        <v>15.343</v>
      </c>
      <c r="BG48" s="962">
        <f t="shared" si="21"/>
        <v>3.83575</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0.77302113377942783</v>
      </c>
    </row>
    <row r="49" spans="2:63" ht="15.95" customHeight="1">
      <c r="B49" s="305"/>
      <c r="Z49" s="286"/>
      <c r="AB49" s="285"/>
      <c r="AQ49" s="286"/>
      <c r="BA49" s="77" t="s">
        <v>329</v>
      </c>
      <c r="BB49" s="77"/>
      <c r="BC49" s="77" t="s">
        <v>330</v>
      </c>
      <c r="BD49" s="77" t="str">
        <f t="shared" si="1"/>
        <v>O：教育，学習支援業(N=18)</v>
      </c>
      <c r="BE49" s="856">
        <f>VLOOKUP(BE$13&amp;"_"&amp;$AV$8,データシート2!$A:$SI,MATCH($AV$5&amp;"_"&amp;$BA49&amp;$AV$6,データシート2!$A$1:$SI$1,0),0)</f>
        <v>18</v>
      </c>
      <c r="BF49" s="962">
        <f>VLOOKUP(BF$13&amp;"_"&amp;$AW$8,データシート2!$A:$SI,MATCH($AW$5&amp;"_"&amp;$BA49&amp;$AW$6,データシート2!$A$1:$SI$1,0),0)</f>
        <v>194.43299999999999</v>
      </c>
      <c r="BG49" s="962">
        <f t="shared" si="21"/>
        <v>10.801833333333333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1.2648916276383937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P：医療，福祉(N=14)</v>
      </c>
      <c r="BE50" s="856">
        <f>VLOOKUP(BE$13&amp;"_"&amp;$AV$8,データシート2!$A:$SI,MATCH($AV$5&amp;"_"&amp;$BA50&amp;$AV$6,データシート2!$A$1:$SI$1,0),0)</f>
        <v>14</v>
      </c>
      <c r="BF50" s="962">
        <f>VLOOKUP(BF$13&amp;"_"&amp;$AW$8,データシート2!$A:$SI,MATCH($AW$5&amp;"_"&amp;$BA50&amp;$AW$6,データシート2!$A$1:$SI$1,0),0)</f>
        <v>69.905000000000001</v>
      </c>
      <c r="BG50" s="962">
        <f t="shared" si="21"/>
        <v>4.993214285714286</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0.9006940918451547</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R：ｻｰﾋﾞｽ業(他に分類されない)(N=15)</v>
      </c>
      <c r="BE52" s="856">
        <f>VLOOKUP(BE$13&amp;"_"&amp;$AV$8,データシート2!$A:$SI,MATCH($AV$5&amp;"_"&amp;$BA52&amp;$AV$6,データシート2!$A$1:$SI$1,0),0)</f>
        <v>15</v>
      </c>
      <c r="BF52" s="962">
        <f>VLOOKUP(BF$13&amp;"_"&amp;$AW$8,データシート2!$A:$SI,MATCH($AW$5&amp;"_"&amp;$BA52&amp;$AW$6,データシート2!$A$1:$SI$1,0),0)</f>
        <v>288.89299999999997</v>
      </c>
      <c r="BG52" s="962">
        <f t="shared" ref="BG52" si="25">BF52/BE52</f>
        <v>19.25953333333333</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0.7221678316169502</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4.8</v>
      </c>
      <c r="BG53" s="962">
        <f t="shared" ref="BG53:BG63" si="28">BF53/BE53</f>
        <v>2.4</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0.51824021835793987</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3225.6060000000002</v>
      </c>
      <c r="G55" s="895">
        <f t="shared" ref="G55:P55" si="31">SUM(G56,G57,G60,G61,G62,G63,G64,G65,)</f>
        <v>3671.8500000000004</v>
      </c>
      <c r="H55" s="895">
        <f t="shared" si="31"/>
        <v>3928.538</v>
      </c>
      <c r="I55" s="895">
        <f t="shared" si="31"/>
        <v>3838.0328999999997</v>
      </c>
      <c r="J55" s="895">
        <f t="shared" si="31"/>
        <v>3743.4360000000006</v>
      </c>
      <c r="K55" s="895">
        <f t="shared" si="31"/>
        <v>3651.4740000000002</v>
      </c>
      <c r="L55" s="895">
        <f t="shared" si="31"/>
        <v>3919.0720000000001</v>
      </c>
      <c r="M55" s="895">
        <f t="shared" si="31"/>
        <v>3296.5927999999999</v>
      </c>
      <c r="N55" s="895">
        <f t="shared" si="31"/>
        <v>3148.0491999999999</v>
      </c>
      <c r="O55" s="895">
        <f t="shared" si="31"/>
        <v>2978.9506000000001</v>
      </c>
      <c r="P55" s="896">
        <f t="shared" si="31"/>
        <v>3265.5520000000001</v>
      </c>
      <c r="Z55" s="286"/>
      <c r="AB55" s="285"/>
      <c r="AQ55" s="286"/>
      <c r="BA55" s="77" t="s">
        <v>342</v>
      </c>
      <c r="BB55" s="77"/>
      <c r="BC55" s="77" t="s">
        <v>343</v>
      </c>
      <c r="BD55" s="77" t="str">
        <f t="shared" ref="BD55:BD57" si="32">BC55&amp;"(N="&amp;BE55&amp;")"</f>
        <v>発電所・変電所(N=1)</v>
      </c>
      <c r="BE55" s="856">
        <f>BE60+BE61</f>
        <v>1</v>
      </c>
      <c r="BF55" s="962">
        <f>BF60+BF61</f>
        <v>683.52800000000002</v>
      </c>
      <c r="BG55" s="962">
        <f t="shared" si="28"/>
        <v>683.52800000000002</v>
      </c>
      <c r="BH55" s="856">
        <f>BH60+BH61</f>
        <v>231</v>
      </c>
      <c r="BI55" s="856">
        <f>BI60+BI61</f>
        <v>22952.601999999999</v>
      </c>
      <c r="BJ55" s="856">
        <f t="shared" si="29"/>
        <v>99.361913419913421</v>
      </c>
      <c r="BK55" s="292">
        <f t="shared" si="30"/>
        <v>6.879175093089664</v>
      </c>
    </row>
    <row r="56" spans="2:63" ht="15.95" customHeight="1" thickBot="1">
      <c r="B56" s="285"/>
      <c r="C56" s="625" t="str">
        <f>D56</f>
        <v>エネルギー起源CO2</v>
      </c>
      <c r="D56" s="425" t="s">
        <v>345</v>
      </c>
      <c r="E56" s="422"/>
      <c r="F56" s="890">
        <f>IFERROR(VLOOKUP(年度マスタ!$K$4&amp;"_"&amp;F$54,データシート1!$A:$CE,MATCH("bc_"&amp;$C56,データシート1!$A$1:$CE$1,0),0),0)</f>
        <v>2891.857</v>
      </c>
      <c r="G56" s="897">
        <f>IFERROR(VLOOKUP(年度マスタ!$K$4&amp;"_"&amp;G$54,データシート1!$A:$CE,MATCH("bc_"&amp;$C56,データシート1!$A$1:$CE$1,0),0),0)</f>
        <v>3320.4630000000002</v>
      </c>
      <c r="H56" s="897">
        <f>IFERROR(VLOOKUP(年度マスタ!$K$4&amp;"_"&amp;H$54,データシート1!$A:$CE,MATCH("bc_"&amp;$C56,データシート1!$A$1:$CE$1,0),0),0)</f>
        <v>3552.462</v>
      </c>
      <c r="I56" s="897">
        <f>IFERROR(VLOOKUP(年度マスタ!$K$4&amp;"_"&amp;I$54,データシート1!$A:$CE,MATCH("bc_"&amp;$C56,データシート1!$A$1:$CE$1,0),0),0)</f>
        <v>3511.2408999999998</v>
      </c>
      <c r="J56" s="897">
        <f>IFERROR(VLOOKUP(年度マスタ!$K$4&amp;"_"&amp;J$54,データシート1!$A:$CE,MATCH("bc_"&amp;$C56,データシート1!$A$1:$CE$1,0),0),0)</f>
        <v>3393.4670000000001</v>
      </c>
      <c r="K56" s="897">
        <f>IFERROR(VLOOKUP(年度マスタ!$K$4&amp;"_"&amp;K$54,データシート1!$A:$CE,MATCH("bc_"&amp;$C56,データシート1!$A$1:$CE$1,0),0),0)</f>
        <v>3290.241</v>
      </c>
      <c r="L56" s="897">
        <f>IFERROR(VLOOKUP(年度マスタ!$K$4&amp;"_"&amp;L$54,データシート1!$A:$CE,MATCH("bc_"&amp;$C56,データシート1!$A$1:$CE$1,0),0),0)</f>
        <v>3516.442</v>
      </c>
      <c r="M56" s="897">
        <f>IFERROR(VLOOKUP(年度マスタ!$K$4&amp;"_"&amp;M$54,データシート1!$A:$CE,MATCH("bc_"&amp;$C56,データシート1!$A$1:$CE$1,0),0),0)</f>
        <v>2890.2330000000002</v>
      </c>
      <c r="N56" s="897">
        <f>IFERROR(VLOOKUP(年度マスタ!$K$4&amp;"_"&amp;N$54,データシート1!$A:$CE,MATCH("bc_"&amp;$C56,データシート1!$A$1:$CE$1,0),0),0)</f>
        <v>2782.732</v>
      </c>
      <c r="O56" s="897">
        <f>IFERROR(VLOOKUP(年度マスタ!$K$4&amp;"_"&amp;O$54,データシート1!$A:$CE,MATCH("bc_"&amp;$C56,データシート1!$A$1:$CE$1,0),0),0)</f>
        <v>2620.7800000000002</v>
      </c>
      <c r="P56" s="898">
        <f>IFERROR(VLOOKUP(年度マスタ!$K$4&amp;"_"&amp;P$54,データシート1!$A:$CE,MATCH("bc_"&amp;$C56,データシート1!$A$1:$CE$1,0),0),0)</f>
        <v>2920.4549999999999</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287.42500000000001</v>
      </c>
      <c r="G57" s="897">
        <f t="shared" ref="G57:J57" si="33">SUM(G58:G59)</f>
        <v>260.99900000000002</v>
      </c>
      <c r="H57" s="897">
        <f t="shared" si="33"/>
        <v>282.59099999999995</v>
      </c>
      <c r="I57" s="897">
        <f t="shared" si="33"/>
        <v>257.80500000000001</v>
      </c>
      <c r="J57" s="897">
        <f t="shared" si="33"/>
        <v>286.76799999999997</v>
      </c>
      <c r="K57" s="897">
        <f t="shared" ref="K57:O57" si="34">SUM(K58:K59)</f>
        <v>293.17499999999995</v>
      </c>
      <c r="L57" s="897">
        <f t="shared" si="34"/>
        <v>314.09399999999999</v>
      </c>
      <c r="M57" s="897">
        <f t="shared" si="34"/>
        <v>323.59380000000004</v>
      </c>
      <c r="N57" s="897">
        <f t="shared" si="34"/>
        <v>316.80719999999997</v>
      </c>
      <c r="O57" s="897">
        <f t="shared" si="34"/>
        <v>308.33760000000001</v>
      </c>
      <c r="P57" s="898">
        <f>SUM(P58:P59)</f>
        <v>291.05699999999996</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7.38</v>
      </c>
      <c r="G58" s="899">
        <f>IFERROR(VLOOKUP(年度マスタ!$K$4&amp;"_"&amp;G$54,データシート1!$A:$CE,MATCH("bc_"&amp;$C58,データシート1!$A$1:$CE$1,0),0),0)</f>
        <v>4.0739999999999998</v>
      </c>
      <c r="H58" s="899">
        <f>IFERROR(VLOOKUP(年度マスタ!$K$4&amp;"_"&amp;H$54,データシート1!$A:$CE,MATCH("bc_"&amp;$C58,データシート1!$A$1:$CE$1,0),0),0)</f>
        <v>9.7100000000000009</v>
      </c>
      <c r="I58" s="899">
        <f>IFERROR(VLOOKUP(年度マスタ!$K$4&amp;"_"&amp;I$54,データシート1!$A:$CE,MATCH("bc_"&amp;$C58,データシート1!$A$1:$CE$1,0),0),0)</f>
        <v>7.58</v>
      </c>
      <c r="J58" s="899">
        <f>IFERROR(VLOOKUP(年度マスタ!$K$4&amp;"_"&amp;J$54,データシート1!$A:$CE,MATCH("bc_"&amp;$C58,データシート1!$A$1:$CE$1,0),0),0)</f>
        <v>8.7409999999999997</v>
      </c>
      <c r="K58" s="899">
        <f>IFERROR(VLOOKUP(年度マスタ!$K$4&amp;"_"&amp;K$54,データシート1!$A:$CE,MATCH("bc_"&amp;$C58,データシート1!$A$1:$CE$1,0),0),0)</f>
        <v>6.7990000000000004</v>
      </c>
      <c r="L58" s="899">
        <f>IFERROR(VLOOKUP(年度マスタ!$K$4&amp;"_"&amp;L$54,データシート1!$A:$CE,MATCH("bc_"&amp;$C58,データシート1!$A$1:$CE$1,0),0),0)</f>
        <v>6.7910000000000004</v>
      </c>
      <c r="M58" s="899">
        <f>IFERROR(VLOOKUP(年度マスタ!$K$4&amp;"_"&amp;M$54,データシート1!$A:$CE,MATCH("bc_"&amp;$C58,データシート1!$A$1:$CE$1,0),0),0)</f>
        <v>6.0590000000000002</v>
      </c>
      <c r="N58" s="899">
        <f>IFERROR(VLOOKUP(年度マスタ!$K$4&amp;"_"&amp;N$54,データシート1!$A:$CE,MATCH("bc_"&amp;$C58,データシート1!$A$1:$CE$1,0),0),0)</f>
        <v>5.9189999999999996</v>
      </c>
      <c r="O58" s="899">
        <f>IFERROR(VLOOKUP(年度マスタ!$K$4&amp;"_"&amp;O$54,データシート1!$A:$CE,MATCH("bc_"&amp;$C58,データシート1!$A$1:$CE$1,0),0),0)</f>
        <v>5.931</v>
      </c>
      <c r="P58" s="900">
        <f>IFERROR(VLOOKUP(年度マスタ!$K$4&amp;"_"&amp;P$54,データシート1!$A:$CE,MATCH("bc_"&amp;$C58,データシート1!$A$1:$CE$1,0),0),0)</f>
        <v>4.7939999999999996</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280.04500000000002</v>
      </c>
      <c r="G59" s="899">
        <f>IFERROR(VLOOKUP(年度マスタ!$K$4&amp;"_"&amp;G$54,データシート1!$A:$CE,MATCH("bc_"&amp;$C59,データシート1!$A$1:$CE$1,0),0),0)</f>
        <v>256.92500000000001</v>
      </c>
      <c r="H59" s="899">
        <f>IFERROR(VLOOKUP(年度マスタ!$K$4&amp;"_"&amp;H$54,データシート1!$A:$CE,MATCH("bc_"&amp;$C59,データシート1!$A$1:$CE$1,0),0),0)</f>
        <v>272.88099999999997</v>
      </c>
      <c r="I59" s="899">
        <f>IFERROR(VLOOKUP(年度マスタ!$K$4&amp;"_"&amp;I$54,データシート1!$A:$CE,MATCH("bc_"&amp;$C59,データシート1!$A$1:$CE$1,0),0),0)</f>
        <v>250.22499999999999</v>
      </c>
      <c r="J59" s="899">
        <f>IFERROR(VLOOKUP(年度マスタ!$K$4&amp;"_"&amp;J$54,データシート1!$A:$CE,MATCH("bc_"&amp;$C59,データシート1!$A$1:$CE$1,0),0),0)</f>
        <v>278.02699999999999</v>
      </c>
      <c r="K59" s="899">
        <f>IFERROR(VLOOKUP(年度マスタ!$K$4&amp;"_"&amp;K$54,データシート1!$A:$CE,MATCH("bc_"&amp;$C59,データシート1!$A$1:$CE$1,0),0),0)</f>
        <v>286.37599999999998</v>
      </c>
      <c r="L59" s="899">
        <f>IFERROR(VLOOKUP(年度マスタ!$K$4&amp;"_"&amp;L$54,データシート1!$A:$CE,MATCH("bc_"&amp;$C59,データシート1!$A$1:$CE$1,0),0),0)</f>
        <v>307.303</v>
      </c>
      <c r="M59" s="899">
        <f>IFERROR(VLOOKUP(年度マスタ!$K$4&amp;"_"&amp;M$54,データシート1!$A:$CE,MATCH("bc_"&amp;$C59,データシート1!$A$1:$CE$1,0),0),0)</f>
        <v>317.53480000000002</v>
      </c>
      <c r="N59" s="899">
        <f>IFERROR(VLOOKUP(年度マスタ!$K$4&amp;"_"&amp;N$54,データシート1!$A:$CE,MATCH("bc_"&amp;$C59,データシート1!$A$1:$CE$1,0),0),0)</f>
        <v>310.88819999999998</v>
      </c>
      <c r="O59" s="899">
        <f>IFERROR(VLOOKUP(年度マスタ!$K$4&amp;"_"&amp;O$54,データシート1!$A:$CE,MATCH("bc_"&amp;$C59,データシート1!$A$1:$CE$1,0),0),0)</f>
        <v>302.40660000000003</v>
      </c>
      <c r="P59" s="900">
        <f>IFERROR(VLOOKUP(年度マスタ!$K$4&amp;"_"&amp;P$54,データシート1!$A:$CE,MATCH("bc_"&amp;$C59,データシート1!$A$1:$CE$1,0),0),0)</f>
        <v>286.26299999999998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3.9060000000000001</v>
      </c>
      <c r="H60" s="897">
        <f>IFERROR(VLOOKUP(年度マスタ!$K$4&amp;"_"&amp;H$54,データシート1!$A:$CE,MATCH("bc_"&amp;$C60,データシート1!$A$1:$CE$1,0),0),0)</f>
        <v>3.8</v>
      </c>
      <c r="I60" s="897">
        <f>IFERROR(VLOOKUP(年度マスタ!$K$4&amp;"_"&amp;I$54,データシート1!$A:$CE,MATCH("bc_"&amp;$C60,データシート1!$A$1:$CE$1,0),0),0)</f>
        <v>3.85</v>
      </c>
      <c r="J60" s="897">
        <f>IFERROR(VLOOKUP(年度マスタ!$K$4&amp;"_"&amp;J$54,データシート1!$A:$CE,MATCH("bc_"&amp;$C60,データシート1!$A$1:$CE$1,0),0),0)</f>
        <v>4.6749999999999998</v>
      </c>
      <c r="K60" s="897">
        <f>IFERROR(VLOOKUP(年度マスタ!$K$4&amp;"_"&amp;K$54,データシート1!$A:$CE,MATCH("bc_"&amp;$C60,データシート1!$A$1:$CE$1,0),0),0)</f>
        <v>4.6159999999999997</v>
      </c>
      <c r="L60" s="897">
        <f>IFERROR(VLOOKUP(年度マスタ!$K$4&amp;"_"&amp;L$54,データシート1!$A:$CE,MATCH("bc_"&amp;$C60,データシート1!$A$1:$CE$1,0),0),0)</f>
        <v>4.5890000000000004</v>
      </c>
      <c r="M60" s="897">
        <f>IFERROR(VLOOKUP(年度マスタ!$K$4&amp;"_"&amp;M$54,データシート1!$A:$CE,MATCH("bc_"&amp;$C60,データシート1!$A$1:$CE$1,0),0),0)</f>
        <v>4.5460000000000003</v>
      </c>
      <c r="N60" s="897">
        <f>IFERROR(VLOOKUP(年度マスタ!$K$4&amp;"_"&amp;N$54,データシート1!$A:$CE,MATCH("bc_"&amp;$C60,データシート1!$A$1:$CE$1,0),0),0)</f>
        <v>4.3540000000000001</v>
      </c>
      <c r="O60" s="897">
        <f>IFERROR(VLOOKUP(年度マスタ!$K$4&amp;"_"&amp;O$54,データシート1!$A:$CE,MATCH("bc_"&amp;$C60,データシート1!$A$1:$CE$1,0),0),0)</f>
        <v>4.3330000000000002</v>
      </c>
      <c r="P60" s="898">
        <f>IFERROR(VLOOKUP(年度マスタ!$K$4&amp;"_"&amp;P$54,データシート1!$A:$CE,MATCH("bc_"&amp;$C60,データシート1!$A$1:$CE$1,0),0),0)</f>
        <v>4.3179999999999996</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683.52800000000002</v>
      </c>
      <c r="BG60" s="963">
        <f t="shared" si="28"/>
        <v>683.52800000000002</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6.7958521350689951</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25.677</v>
      </c>
      <c r="G61" s="897">
        <f>IFERROR(VLOOKUP(年度マスタ!$K$4&amp;"_"&amp;G$54,データシート1!$A:$CE,MATCH("bc_"&amp;$C61,データシート1!$A$1:$CE$1,0),0),0)</f>
        <v>66.067999999999998</v>
      </c>
      <c r="H61" s="897">
        <f>IFERROR(VLOOKUP(年度マスタ!$K$4&amp;"_"&amp;H$54,データシート1!$A:$CE,MATCH("bc_"&amp;$C61,データシート1!$A$1:$CE$1,0),0),0)</f>
        <v>73.191000000000003</v>
      </c>
      <c r="I61" s="897">
        <f>IFERROR(VLOOKUP(年度マスタ!$K$4&amp;"_"&amp;I$54,データシート1!$A:$CE,MATCH("bc_"&amp;$C61,データシート1!$A$1:$CE$1,0),0),0)</f>
        <v>42.572000000000003</v>
      </c>
      <c r="J61" s="897">
        <f>IFERROR(VLOOKUP(年度マスタ!$K$4&amp;"_"&amp;J$54,データシート1!$A:$CE,MATCH("bc_"&amp;$C61,データシート1!$A$1:$CE$1,0),0),0)</f>
        <v>41.597000000000001</v>
      </c>
      <c r="K61" s="897">
        <f>IFERROR(VLOOKUP(年度マスタ!$K$4&amp;"_"&amp;K$54,データシート1!$A:$CE,MATCH("bc_"&amp;$C61,データシート1!$A$1:$CE$1,0),0),0)</f>
        <v>41.067</v>
      </c>
      <c r="L61" s="897">
        <f>IFERROR(VLOOKUP(年度マスタ!$K$4&amp;"_"&amp;L$54,データシート1!$A:$CE,MATCH("bc_"&amp;$C61,データシート1!$A$1:$CE$1,0),0),0)</f>
        <v>47.588000000000001</v>
      </c>
      <c r="M61" s="897">
        <f>IFERROR(VLOOKUP(年度マスタ!$K$4&amp;"_"&amp;M$54,データシート1!$A:$CE,MATCH("bc_"&amp;$C61,データシート1!$A$1:$CE$1,0),0),0)</f>
        <v>44.162999999999997</v>
      </c>
      <c r="N61" s="897">
        <f>IFERROR(VLOOKUP(年度マスタ!$K$4&amp;"_"&amp;N$54,データシート1!$A:$CE,MATCH("bc_"&amp;$C61,データシート1!$A$1:$CE$1,0),0),0)</f>
        <v>41.045999999999999</v>
      </c>
      <c r="O61" s="897">
        <f>IFERROR(VLOOKUP(年度マスタ!$K$4&amp;"_"&amp;O$54,データシート1!$A:$CE,MATCH("bc_"&amp;$C61,データシート1!$A$1:$CE$1,0),0),0)</f>
        <v>42.344000000000001</v>
      </c>
      <c r="P61" s="898">
        <f>IFERROR(VLOOKUP(年度マスタ!$K$4&amp;"_"&amp;P$54,データシート1!$A:$CE,MATCH("bc_"&amp;$C61,データシート1!$A$1:$CE$1,0),0),0)</f>
        <v>31.866</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4.069</v>
      </c>
      <c r="M62" s="897">
        <f>IFERROR(VLOOKUP(年度マスタ!$K$4&amp;"_"&amp;M$54,データシート1!$A:$CE,MATCH("bc_"&amp;$C62,データシート1!$A$1:$CE$1,0),0),0)</f>
        <v>3.4569999999999999</v>
      </c>
      <c r="N62" s="897">
        <f>IFERROR(VLOOKUP(年度マスタ!$K$4&amp;"_"&amp;N$54,データシート1!$A:$CE,MATCH("bc_"&amp;$C62,データシート1!$A$1:$CE$1,0),0),0)</f>
        <v>3.11</v>
      </c>
      <c r="O62" s="897">
        <f>IFERROR(VLOOKUP(年度マスタ!$K$4&amp;"_"&amp;O$54,データシート1!$A:$CE,MATCH("bc_"&amp;$C62,データシート1!$A$1:$CE$1,0),0),0)</f>
        <v>3.1560000000000001</v>
      </c>
      <c r="P62" s="898">
        <f>IFERROR(VLOOKUP(年度マスタ!$K$4&amp;"_"&amp;P$54,データシート1!$A:$CE,MATCH("bc_"&amp;$C62,データシート1!$A$1:$CE$1,0),0),0)</f>
        <v>5.0869999999999997</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20.646999999999998</v>
      </c>
      <c r="G63" s="897">
        <f>IFERROR(VLOOKUP(年度マスタ!$K$4&amp;"_"&amp;G$54,データシート1!$A:$CE,MATCH("bc_"&amp;$C63,データシート1!$A$1:$CE$1,0),0),0)</f>
        <v>17.016999999999999</v>
      </c>
      <c r="H63" s="897">
        <f>IFERROR(VLOOKUP(年度マスタ!$K$4&amp;"_"&amp;H$54,データシート1!$A:$CE,MATCH("bc_"&amp;$C63,データシート1!$A$1:$CE$1,0),0),0)</f>
        <v>13.077</v>
      </c>
      <c r="I63" s="897">
        <f>IFERROR(VLOOKUP(年度マスタ!$K$4&amp;"_"&amp;I$54,データシート1!$A:$CE,MATCH("bc_"&amp;$C63,データシート1!$A$1:$CE$1,0),0),0)</f>
        <v>14.826000000000001</v>
      </c>
      <c r="J63" s="897">
        <f>IFERROR(VLOOKUP(年度マスタ!$K$4&amp;"_"&amp;J$54,データシート1!$A:$CE,MATCH("bc_"&amp;$C63,データシート1!$A$1:$CE$1,0),0),0)</f>
        <v>12.938000000000001</v>
      </c>
      <c r="K63" s="897">
        <f>IFERROR(VLOOKUP(年度マスタ!$K$4&amp;"_"&amp;K$54,データシート1!$A:$CE,MATCH("bc_"&amp;$C63,データシート1!$A$1:$CE$1,0),0),0)</f>
        <v>17.84</v>
      </c>
      <c r="L63" s="897">
        <f>IFERROR(VLOOKUP(年度マスタ!$K$4&amp;"_"&amp;L$54,データシート1!$A:$CE,MATCH("bc_"&amp;$C63,データシート1!$A$1:$CE$1,0),0),0)</f>
        <v>26.852</v>
      </c>
      <c r="M63" s="897">
        <f>IFERROR(VLOOKUP(年度マスタ!$K$4&amp;"_"&amp;M$54,データシート1!$A:$CE,MATCH("bc_"&amp;$C63,データシート1!$A$1:$CE$1,0),0),0)</f>
        <v>26.315000000000001</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6.1859999999999999</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3.3969999999999998</v>
      </c>
      <c r="H64" s="897">
        <f>IFERROR(VLOOKUP(年度マスタ!$K$4&amp;"_"&amp;H$54,データシート1!$A:$CE,MATCH("bc_"&amp;$C64,データシート1!$A$1:$CE$1,0),0),0)</f>
        <v>3.4169999999999998</v>
      </c>
      <c r="I64" s="897">
        <f>IFERROR(VLOOKUP(年度マスタ!$K$4&amp;"_"&amp;I$54,データシート1!$A:$CE,MATCH("bc_"&amp;$C64,データシート1!$A$1:$CE$1,0),0),0)</f>
        <v>7.7389999999999999</v>
      </c>
      <c r="J64" s="897">
        <f>IFERROR(VLOOKUP(年度マスタ!$K$4&amp;"_"&amp;J$54,データシート1!$A:$CE,MATCH("bc_"&amp;$C64,データシート1!$A$1:$CE$1,0),0),0)</f>
        <v>3.9910000000000001</v>
      </c>
      <c r="K64" s="897">
        <f>IFERROR(VLOOKUP(年度マスタ!$K$4&amp;"_"&amp;K$54,データシート1!$A:$CE,MATCH("bc_"&amp;$C64,データシート1!$A$1:$CE$1,0),0),0)</f>
        <v>4.5350000000000001</v>
      </c>
      <c r="L64" s="897">
        <f>IFERROR(VLOOKUP(年度マスタ!$K$4&amp;"_"&amp;L$54,データシート1!$A:$CE,MATCH("bc_"&amp;$C64,データシート1!$A$1:$CE$1,0),0),0)</f>
        <v>5.4379999999999997</v>
      </c>
      <c r="M64" s="897">
        <f>IFERROR(VLOOKUP(年度マスタ!$K$4&amp;"_"&amp;M$54,データシート1!$A:$CE,MATCH("bc_"&amp;$C64,データシート1!$A$1:$CE$1,0),0),0)</f>
        <v>4.2850000000000001</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6.5830000000000002</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京都府</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133387.4</v>
      </c>
      <c r="K6" s="631">
        <f>VLOOKUP(年度マスタ!$K$4&amp;"_"&amp;K$5,データシート1!$A:$BT,MATCH("cb_"&amp;$G6,データシート1!$A$1:$BT$1,0),0)</f>
        <v>145806.6</v>
      </c>
      <c r="L6" s="631">
        <f>VLOOKUP(年度マスタ!$K$4&amp;"_"&amp;L$5,データシート1!$A:$BT,MATCH("cb_"&amp;$G6,データシート1!$A$1:$BT$1,0),0)</f>
        <v>155404.70000000001</v>
      </c>
      <c r="M6" s="631">
        <f>VLOOKUP(年度マスタ!$K$4&amp;"_"&amp;M$5,データシート1!$A:$BT,MATCH("cb_"&amp;$G6,データシート1!$A$1:$BT$1,0),0)</f>
        <v>167118.90000000002</v>
      </c>
      <c r="N6" s="631">
        <f>VLOOKUP(年度マスタ!$K$4&amp;"_"&amp;N$5,データシート1!$A:$BT,MATCH("cb_"&amp;$G6,データシート1!$A$1:$BT$1,0),0)</f>
        <v>177796.50000000009</v>
      </c>
      <c r="O6" s="631">
        <f>VLOOKUP(年度マスタ!$K$4&amp;"_"&amp;O$5,データシート1!$A:$BT,MATCH("cb_"&amp;$G6,データシート1!$A$1:$BT$1,0),0)</f>
        <v>189418.10000000041</v>
      </c>
      <c r="P6" s="631">
        <f>VLOOKUP(年度マスタ!$K$4&amp;"_"&amp;P$5,データシート1!$A:$BT,MATCH("cb_"&amp;$G6,データシート1!$A$1:$BT$1,0),0)</f>
        <v>201763.39999999691</v>
      </c>
      <c r="Q6" s="631">
        <f>VLOOKUP(年度マスタ!$K$4&amp;"_"&amp;Q$5,データシート1!$A:$BT,MATCH("cb_"&amp;$G6,データシート1!$A$1:$BT$1,0),0)</f>
        <v>216228.39999999545</v>
      </c>
      <c r="R6" s="645">
        <f>VLOOKUP(年度マスタ!$K$4&amp;"_"&amp;R$5,データシート1!$A:$BT,MATCH("cb_"&amp;$G6,データシート1!$A$1:$BT$1,0),0)</f>
        <v>231099.4999999929</v>
      </c>
      <c r="S6" s="580"/>
      <c r="T6" s="200"/>
      <c r="U6" s="593"/>
      <c r="V6" s="205"/>
      <c r="W6" s="205"/>
      <c r="X6" s="205"/>
      <c r="Y6" s="206" t="s">
        <v>373</v>
      </c>
      <c r="Z6" s="675" t="s">
        <v>374</v>
      </c>
      <c r="AA6" s="675"/>
      <c r="AB6" s="675"/>
      <c r="AC6" s="676">
        <f>SUM(AC7:AC8)</f>
        <v>14013463</v>
      </c>
      <c r="AD6" s="676">
        <f>SUM(AD7:AD8)</f>
        <v>17445022.236000001</v>
      </c>
      <c r="AE6" s="677">
        <f>$AD6*3600/100000000</f>
        <v>628.02080049600011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213919.6</v>
      </c>
      <c r="K7" s="629">
        <f>VLOOKUP(年度マスタ!$K$4&amp;"_"&amp;K$5,データシート1!$A:$BT,MATCH("cb_"&amp;$G7,データシート1!$A$1:$BT$1,0),0)</f>
        <v>260159.8</v>
      </c>
      <c r="L7" s="629">
        <f>VLOOKUP(年度マスタ!$K$4&amp;"_"&amp;L$5,データシート1!$A:$BT,MATCH("cb_"&amp;$G7,データシート1!$A$1:$BT$1,0),0)</f>
        <v>312542.99999999988</v>
      </c>
      <c r="M7" s="629">
        <f>VLOOKUP(年度マスタ!$K$4&amp;"_"&amp;M$5,データシート1!$A:$BT,MATCH("cb_"&amp;$G7,データシート1!$A$1:$BT$1,0),0)</f>
        <v>337186.7</v>
      </c>
      <c r="N7" s="629">
        <f>VLOOKUP(年度マスタ!$K$4&amp;"_"&amp;N$5,データシート1!$A:$BT,MATCH("cb_"&amp;$G7,データシート1!$A$1:$BT$1,0),0)</f>
        <v>369578.1</v>
      </c>
      <c r="O7" s="629">
        <f>VLOOKUP(年度マスタ!$K$4&amp;"_"&amp;O$5,データシート1!$A:$BT,MATCH("cb_"&amp;$G7,データシート1!$A$1:$BT$1,0),0)</f>
        <v>395653.5</v>
      </c>
      <c r="P7" s="629">
        <f>VLOOKUP(年度マスタ!$K$4&amp;"_"&amp;P$5,データシート1!$A:$BT,MATCH("cb_"&amp;$G7,データシート1!$A$1:$BT$1,0),0)</f>
        <v>409104.20000000321</v>
      </c>
      <c r="Q7" s="629">
        <f>VLOOKUP(年度マスタ!$K$4&amp;"_"&amp;Q$5,データシート1!$A:$BT,MATCH("cb_"&amp;$G7,データシート1!$A$1:$BT$1,0),0)</f>
        <v>418720.90000000293</v>
      </c>
      <c r="R7" s="646">
        <f>VLOOKUP(年度マスタ!$K$4&amp;"_"&amp;R$5,データシート1!$A:$BT,MATCH("cb_"&amp;$G7,データシート1!$A$1:$BT$1,0),0)</f>
        <v>423837.40000000305</v>
      </c>
      <c r="S7" s="580"/>
      <c r="T7" s="200"/>
      <c r="U7" s="593"/>
      <c r="V7" s="205"/>
      <c r="W7" s="205"/>
      <c r="X7" s="205"/>
      <c r="Y7" s="206" t="s">
        <v>376</v>
      </c>
      <c r="Z7" s="222" t="s">
        <v>377</v>
      </c>
      <c r="AA7" s="222"/>
      <c r="AB7" s="222"/>
      <c r="AC7" s="1082">
        <f>VLOOKUP(年度マスタ!$K$4&amp;"_"&amp;年度マスタ!$K$9,データシート3!A:AB,MATCH("ea_"&amp;$Y7&amp;"_設備",データシート3!$A$1:$AB$1,0),0)</f>
        <v>7614386.0000000009</v>
      </c>
      <c r="AD7" s="1082">
        <f>VLOOKUP(年度マスタ!$K$4&amp;"_"&amp;年度マスタ!$K$9,データシート3!A:AB,MATCH("ea_"&amp;$Y7&amp;"_年間発電",データシート3!$A$1:$AB$1,0),0)/10^3</f>
        <v>9532704.4630000014</v>
      </c>
      <c r="AE7" s="566">
        <f t="shared" ref="AE7:AE16" si="0">$AD7*3600/100000000</f>
        <v>343.17736066800006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4502.5</v>
      </c>
      <c r="K8" s="629">
        <f>VLOOKUP(年度マスタ!$K$4&amp;"_"&amp;K$5,データシート1!$A:$BT,MATCH("cb_"&amp;$G8,データシート1!$A$1:$BT$1,0),0)</f>
        <v>2252.5</v>
      </c>
      <c r="L8" s="629">
        <f>VLOOKUP(年度マスタ!$K$4&amp;"_"&amp;L$5,データシート1!$A:$BT,MATCH("cb_"&amp;$G8,データシート1!$A$1:$BT$1,0),0)</f>
        <v>2252.5</v>
      </c>
      <c r="M8" s="629">
        <f>VLOOKUP(年度マスタ!$K$4&amp;"_"&amp;M$5,データシート1!$A:$BT,MATCH("cb_"&amp;$G8,データシート1!$A$1:$BT$1,0),0)</f>
        <v>2253</v>
      </c>
      <c r="N8" s="629">
        <f>VLOOKUP(年度マスタ!$K$4&amp;"_"&amp;N$5,データシート1!$A:$BT,MATCH("cb_"&amp;$G8,データシート1!$A$1:$BT$1,0),0)</f>
        <v>2252.5</v>
      </c>
      <c r="O8" s="629">
        <f>VLOOKUP(年度マスタ!$K$4&amp;"_"&amp;O$5,データシート1!$A:$BT,MATCH("cb_"&amp;$G8,データシート1!$A$1:$BT$1,0),0)</f>
        <v>2252.5</v>
      </c>
      <c r="P8" s="629">
        <f>VLOOKUP(年度マスタ!$K$4&amp;"_"&amp;P$5,データシート1!$A:$BT,MATCH("cb_"&amp;$G8,データシート1!$A$1:$BT$1,0),0)</f>
        <v>2.5</v>
      </c>
      <c r="Q8" s="629">
        <f>VLOOKUP(年度マスタ!$K$4&amp;"_"&amp;Q$5,データシート1!$A:$BT,MATCH("cb_"&amp;$G8,データシート1!$A$1:$BT$1,0),0)</f>
        <v>2.5</v>
      </c>
      <c r="R8" s="646">
        <f>VLOOKUP(年度マスタ!$K$4&amp;"_"&amp;R$5,データシート1!$A:$BT,MATCH("cb_"&amp;$G8,データシート1!$A$1:$BT$1,0),0)</f>
        <v>2.5</v>
      </c>
      <c r="S8" s="580"/>
      <c r="T8" s="200"/>
      <c r="U8" s="593"/>
      <c r="V8" s="205"/>
      <c r="W8" s="205"/>
      <c r="X8" s="205"/>
      <c r="Y8" s="206" t="s">
        <v>379</v>
      </c>
      <c r="Z8" s="196" t="s">
        <v>380</v>
      </c>
      <c r="AA8" s="196"/>
      <c r="AB8" s="196"/>
      <c r="AC8" s="1082">
        <f>VLOOKUP(年度マスタ!$K$4&amp;"_"&amp;年度マスタ!$K$9,データシート3!A:AB,MATCH("ea_"&amp;$Y8&amp;"_設備",データシート3!$A$1:$AB$1,0),0)</f>
        <v>6399076.9999999991</v>
      </c>
      <c r="AD8" s="1082">
        <f>VLOOKUP(年度マスタ!$K$4&amp;"_"&amp;年度マスタ!$K$9,データシート3!A:AB,MATCH("ea_"&amp;$Y8&amp;"_年間発電",データシート3!$A$1:$AB$1,0),0)/10^3</f>
        <v>7912317.773000001</v>
      </c>
      <c r="AE8" s="566">
        <f t="shared" si="0"/>
        <v>284.84343982800004</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988.5</v>
      </c>
      <c r="K9" s="629">
        <f>VLOOKUP(年度マスタ!$K$4&amp;"_"&amp;K$5,データシート1!$A:$BT,MATCH("cb_"&amp;$G9,データシート1!$A$1:$BT$1,0),0)</f>
        <v>988.5</v>
      </c>
      <c r="L9" s="629">
        <f>VLOOKUP(年度マスタ!$K$4&amp;"_"&amp;L$5,データシート1!$A:$BT,MATCH("cb_"&amp;$G9,データシート1!$A$1:$BT$1,0),0)</f>
        <v>1768.5</v>
      </c>
      <c r="M9" s="629">
        <f>VLOOKUP(年度マスタ!$K$4&amp;"_"&amp;M$5,データシート1!$A:$BT,MATCH("cb_"&amp;$G9,データシート1!$A$1:$BT$1,0),0)</f>
        <v>1793.5</v>
      </c>
      <c r="N9" s="629">
        <f>VLOOKUP(年度マスタ!$K$4&amp;"_"&amp;N$5,データシート1!$A:$BT,MATCH("cb_"&amp;$G9,データシート1!$A$1:$BT$1,0),0)</f>
        <v>1793.5</v>
      </c>
      <c r="O9" s="629">
        <f>VLOOKUP(年度マスタ!$K$4&amp;"_"&amp;O$5,データシート1!$A:$BT,MATCH("cb_"&amp;$G9,データシート1!$A$1:$BT$1,0),0)</f>
        <v>1808.5</v>
      </c>
      <c r="P9" s="629">
        <f>VLOOKUP(年度マスタ!$K$4&amp;"_"&amp;P$5,データシート1!$A:$BT,MATCH("cb_"&amp;$G9,データシート1!$A$1:$BT$1,0),0)</f>
        <v>1808.5</v>
      </c>
      <c r="Q9" s="629">
        <f>VLOOKUP(年度マスタ!$K$4&amp;"_"&amp;Q$5,データシート1!$A:$BT,MATCH("cb_"&amp;$G9,データシート1!$A$1:$BT$1,0),0)</f>
        <v>1845.5</v>
      </c>
      <c r="R9" s="646">
        <f>VLOOKUP(年度マスタ!$K$4&amp;"_"&amp;R$5,データシート1!$A:$BT,MATCH("cb_"&amp;$G9,データシート1!$A$1:$BT$1,0),0)</f>
        <v>1845.5</v>
      </c>
      <c r="S9" s="580"/>
      <c r="T9" s="200"/>
      <c r="U9" s="593"/>
      <c r="V9" s="205"/>
      <c r="W9" s="205"/>
      <c r="X9" s="205"/>
      <c r="Y9" s="206" t="s">
        <v>382</v>
      </c>
      <c r="Z9" s="218" t="s">
        <v>378</v>
      </c>
      <c r="AA9" s="218"/>
      <c r="AB9" s="218"/>
      <c r="AC9" s="678">
        <f>VLOOKUP(年度マスタ!$K$4&amp;"_"&amp;年度マスタ!$K$9,データシート3!A:AB,MATCH("ea_"&amp;$Y9&amp;"_設備",データシート3!$A$1:$AB$1,0),0)</f>
        <v>4126300</v>
      </c>
      <c r="AD9" s="678">
        <f>VLOOKUP(年度マスタ!$K$4&amp;"_"&amp;年度マスタ!$K$9,データシート3!A:AB,MATCH("ea_"&amp;$Y9&amp;"_年間発電",データシート3!$A$1:$AB$1,0),0)/10^3</f>
        <v>10610378.347999996</v>
      </c>
      <c r="AE9" s="679">
        <f t="shared" si="0"/>
        <v>381.97362052799986</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14826</v>
      </c>
      <c r="AD10" s="678">
        <f>SUM(AD11:AD12)</f>
        <v>83177.269000000015</v>
      </c>
      <c r="AE10" s="679">
        <f t="shared" si="0"/>
        <v>2.9943816840000004</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17141</v>
      </c>
      <c r="K11" s="666">
        <f>VLOOKUP(年度マスタ!$K$4&amp;"_"&amp;K$5,データシート1!$A:$BT,MATCH("cb_"&amp;$G11,データシート1!$A$1:$BT$1,0),0)</f>
        <v>17141</v>
      </c>
      <c r="L11" s="666">
        <f>VLOOKUP(年度マスタ!$K$4&amp;"_"&amp;L$5,データシート1!$A:$BT,MATCH("cb_"&amp;$G11,データシート1!$A$1:$BT$1,0),0)</f>
        <v>18501</v>
      </c>
      <c r="M11" s="666">
        <f>VLOOKUP(年度マスタ!$K$4&amp;"_"&amp;M$5,データシート1!$A:$BT,MATCH("cb_"&amp;$G11,データシート1!$A$1:$BT$1,0),0)</f>
        <v>19749</v>
      </c>
      <c r="N11" s="666">
        <f>VLOOKUP(年度マスタ!$K$4&amp;"_"&amp;N$5,データシート1!$A:$BT,MATCH("cb_"&amp;$G11,データシート1!$A$1:$BT$1,0),0)</f>
        <v>21245.762999999999</v>
      </c>
      <c r="O11" s="666">
        <f>VLOOKUP(年度マスタ!$K$4&amp;"_"&amp;O$5,データシート1!$A:$BT,MATCH("cb_"&amp;$G11,データシート1!$A$1:$BT$1,0),0)</f>
        <v>28490.762999999999</v>
      </c>
      <c r="P11" s="666">
        <f>VLOOKUP(年度マスタ!$K$4&amp;"_"&amp;P$5,データシート1!$A:$BT,MATCH("cb_"&amp;$G11,データシート1!$A$1:$BT$1,0),0)</f>
        <v>26730.762999999999</v>
      </c>
      <c r="Q11" s="666">
        <f>VLOOKUP(年度マスタ!$K$4&amp;"_"&amp;Q$5,データシート1!$A:$BT,MATCH("cb_"&amp;$G11,データシート1!$A$1:$BT$1,0),0)</f>
        <v>24429.762999999999</v>
      </c>
      <c r="R11" s="667">
        <f>VLOOKUP(年度マスタ!$K$4&amp;"_"&amp;R$5,データシート1!$A:$BT,MATCH("cb_"&amp;$G11,データシート1!$A$1:$BT$1,0),0)</f>
        <v>24429.762999999999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14826</v>
      </c>
      <c r="AD11" s="1082">
        <f>VLOOKUP(年度マスタ!$K$4&amp;"_"&amp;年度マスタ!$K$9,データシート3!A:AB,MATCH("ea_"&amp;$Y11&amp;"_年間発電",データシート3!$A$1:$AB$1,0),0)/10^3</f>
        <v>83177.269000000015</v>
      </c>
      <c r="AE11" s="566">
        <f t="shared" si="0"/>
        <v>2.9943816840000004</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369939</v>
      </c>
      <c r="K12" s="663">
        <f t="shared" ref="K12:Q12" si="1">SUM(K6:K11)</f>
        <v>426348.4</v>
      </c>
      <c r="L12" s="663">
        <f t="shared" si="1"/>
        <v>490469.6999999999</v>
      </c>
      <c r="M12" s="663">
        <f t="shared" si="1"/>
        <v>528101.10000000009</v>
      </c>
      <c r="N12" s="663">
        <f t="shared" si="1"/>
        <v>572666.36300000013</v>
      </c>
      <c r="O12" s="663">
        <f t="shared" si="1"/>
        <v>617623.36300000048</v>
      </c>
      <c r="P12" s="663">
        <f t="shared" si="1"/>
        <v>639409.36300000013</v>
      </c>
      <c r="Q12" s="663">
        <f t="shared" si="1"/>
        <v>661227.06299999845</v>
      </c>
      <c r="R12" s="664">
        <f t="shared" ref="R12" si="2">SUM(R6:R11)</f>
        <v>681214.66299999598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v>
      </c>
      <c r="AE13" s="679">
        <f t="shared" si="0"/>
        <v>0</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v>
      </c>
      <c r="AE16" s="566">
        <f t="shared" si="0"/>
        <v>0</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208.16679771000003</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1195.2170966300005</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160080.88648799999</v>
      </c>
      <c r="K19" s="627">
        <f>K6*別紙!$C5/100*別紙!$E5/10^3</f>
        <v>174985.416792</v>
      </c>
      <c r="L19" s="627">
        <f>L6*別紙!$C5/100*別紙!$E5/10^3</f>
        <v>186504.28856400002</v>
      </c>
      <c r="M19" s="627">
        <f>M6*別紙!$C5/100*別紙!$E5/10^3</f>
        <v>200562.734268</v>
      </c>
      <c r="N19" s="627">
        <f>N6*別紙!$C5/100*別紙!$E5/10^3</f>
        <v>213377.13558000009</v>
      </c>
      <c r="O19" s="627">
        <f>O6*別紙!$C5/100*別紙!$E5/10^3</f>
        <v>227324.45017200048</v>
      </c>
      <c r="P19" s="627">
        <f>P6*別紙!$C5/100*別紙!$E5/10^3</f>
        <v>242140.2916079963</v>
      </c>
      <c r="Q19" s="627">
        <f>Q6*別紙!$C5/100*別紙!$E5/10^3</f>
        <v>259500.02740799455</v>
      </c>
      <c r="R19" s="651">
        <f>R6*別紙!$C5/100*別紙!$E5/10^3</f>
        <v>277347.13193999149</v>
      </c>
      <c r="S19" s="584"/>
      <c r="T19" s="201"/>
      <c r="U19" s="600"/>
      <c r="W19" s="211"/>
      <c r="X19" s="211"/>
      <c r="Y19" s="183"/>
      <c r="Z19" s="640" t="s">
        <v>390</v>
      </c>
      <c r="AA19" s="683"/>
      <c r="AB19" s="684"/>
      <c r="AC19" s="685">
        <f>SUM($AC$6,$AC$9,$AC$10,$AC$13)</f>
        <v>18154589</v>
      </c>
      <c r="AD19" s="685">
        <f>SUM($AD$6,$AD$9,$AD$10,$AD$13)</f>
        <v>28138577.853</v>
      </c>
      <c r="AE19" s="686">
        <f>SUM($AE$6,$AE$9,$AE$10,$AE$13,$AE$17,$AE$18)</f>
        <v>2416.3726970480002</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282964.29009600001</v>
      </c>
      <c r="K20" s="629">
        <f>K7*別紙!$C6/100*別紙!$E6/10^3</f>
        <v>344128.97704799997</v>
      </c>
      <c r="L20" s="629">
        <f>L7*別紙!$C6/100*別紙!$E6/10^3</f>
        <v>413419.37867999985</v>
      </c>
      <c r="M20" s="629">
        <f>M7*別紙!$C6/100*別紙!$E6/10^3</f>
        <v>446017.07929199992</v>
      </c>
      <c r="N20" s="629">
        <f>N7*別紙!$C6/100*別紙!$E6/10^3</f>
        <v>488863.12755599996</v>
      </c>
      <c r="O20" s="629">
        <f>O7*別紙!$C6/100*別紙!$E6/10^3</f>
        <v>523354.62365999998</v>
      </c>
      <c r="P20" s="629">
        <f>P7*別紙!$C6/100*別紙!$E6/10^3</f>
        <v>541146.67159200425</v>
      </c>
      <c r="Q20" s="629">
        <f>Q7*別紙!$C6/100*別紙!$E6/10^3</f>
        <v>553867.25768400391</v>
      </c>
      <c r="R20" s="646">
        <f>R7*別紙!$C6/100*別紙!$E6/10^3</f>
        <v>560635.15922400402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9781.5911999999989</v>
      </c>
      <c r="K21" s="629">
        <f>K8*別紙!$C7/100*別紙!$E7/10^3</f>
        <v>4893.5111999999999</v>
      </c>
      <c r="L21" s="629">
        <f>L8*別紙!$C7/100*別紙!$E7/10^3</f>
        <v>4893.5111999999999</v>
      </c>
      <c r="M21" s="629">
        <f>M8*別紙!$C7/100*別紙!$E7/10^3</f>
        <v>4894.5974400000005</v>
      </c>
      <c r="N21" s="629">
        <f>N8*別紙!$C7/100*別紙!$E7/10^3</f>
        <v>4893.5111999999999</v>
      </c>
      <c r="O21" s="629">
        <f>O8*別紙!$C7/100*別紙!$E7/10^3</f>
        <v>4893.5111999999999</v>
      </c>
      <c r="P21" s="629">
        <f>P8*別紙!$C7/100*別紙!$E7/10^3</f>
        <v>5.4311999999999996</v>
      </c>
      <c r="Q21" s="629">
        <f>Q8*別紙!$C7/100*別紙!$E7/10^3</f>
        <v>5.4311999999999996</v>
      </c>
      <c r="R21" s="646">
        <f>R8*別紙!$C7/100*別紙!$E7/10^3</f>
        <v>5.4311999999999996</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5195.5559999999996</v>
      </c>
      <c r="K22" s="629">
        <f>K9*別紙!$C8/100*別紙!$E8/10^3</f>
        <v>5195.5559999999996</v>
      </c>
      <c r="L22" s="629">
        <f>L9*別紙!$C8/100*別紙!$E8/10^3</f>
        <v>9295.2360000000008</v>
      </c>
      <c r="M22" s="629">
        <f>M9*別紙!$C8/100*別紙!$E8/10^3</f>
        <v>9426.6360000000004</v>
      </c>
      <c r="N22" s="629">
        <f>N9*別紙!$C8/100*別紙!$E8/10^3</f>
        <v>9426.6360000000004</v>
      </c>
      <c r="O22" s="629">
        <f>O9*別紙!$C8/100*別紙!$E8/10^3</f>
        <v>9505.4760000000006</v>
      </c>
      <c r="P22" s="629">
        <f>P9*別紙!$C8/100*別紙!$E8/10^3</f>
        <v>9505.4760000000006</v>
      </c>
      <c r="Q22" s="629">
        <f>Q9*別紙!$C8/100*別紙!$E8/10^3</f>
        <v>9699.9480000000003</v>
      </c>
      <c r="R22" s="646">
        <f>R9*別紙!$C8/100*別紙!$E8/10^3</f>
        <v>9699.9480000000003</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120124.128</v>
      </c>
      <c r="K24" s="666">
        <f>K11*別紙!$C10/100*別紙!$E10/10^3</f>
        <v>120124.128</v>
      </c>
      <c r="L24" s="666">
        <f>L11*別紙!$C10/100*別紙!$E10/10^3</f>
        <v>129655.008</v>
      </c>
      <c r="M24" s="666">
        <f>M11*別紙!$C10/100*別紙!$E10/10^3</f>
        <v>138400.992</v>
      </c>
      <c r="N24" s="666">
        <f>N11*別紙!$C10/100*別紙!$E10/10^3</f>
        <v>148890.30710400001</v>
      </c>
      <c r="O24" s="666">
        <f>O11*別紙!$C10/100*別紙!$E10/10^3</f>
        <v>199663.267104</v>
      </c>
      <c r="P24" s="666">
        <f>P11*別紙!$C10/100*別紙!$E10/10^3</f>
        <v>187329.18710400001</v>
      </c>
      <c r="Q24" s="666">
        <f>Q11*別紙!$C10/100*別紙!$E10/10^3</f>
        <v>171203.77910400004</v>
      </c>
      <c r="R24" s="667">
        <f>R11*別紙!$C10/100*別紙!$E10/10^3</f>
        <v>171203.77910400004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578146.45178400003</v>
      </c>
      <c r="K25" s="669">
        <f t="shared" si="3"/>
        <v>649327.58903999999</v>
      </c>
      <c r="L25" s="669">
        <f t="shared" si="3"/>
        <v>743767.42244399991</v>
      </c>
      <c r="M25" s="669">
        <f t="shared" si="3"/>
        <v>799302.03899999999</v>
      </c>
      <c r="N25" s="669">
        <f t="shared" si="3"/>
        <v>865450.71744000004</v>
      </c>
      <c r="O25" s="669">
        <f t="shared" si="3"/>
        <v>964741.32813600043</v>
      </c>
      <c r="P25" s="669">
        <f t="shared" si="3"/>
        <v>980127.05750400061</v>
      </c>
      <c r="Q25" s="669">
        <f t="shared" si="3"/>
        <v>994276.44339599856</v>
      </c>
      <c r="R25" s="670">
        <f t="shared" ref="R25" si="4">SUM(R19:R24)</f>
        <v>1018891.4494679956</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15767412.742090622</v>
      </c>
      <c r="K26" s="1052">
        <f>(VLOOKUP(年度マスタ!$K$4&amp;"_"&amp;K$18,データシート1!$A:$BT,MATCH("da_合計",データシート1!$A$1:$BT$1,0),0))/10^3</f>
        <v>15597420.366511036</v>
      </c>
      <c r="L26" s="1052">
        <f>(VLOOKUP(年度マスタ!$K$4&amp;"_"&amp;L$18,データシート1!$A:$BT,MATCH("da_合計",データシート1!$A$1:$BT$1,0),0))/10^3</f>
        <v>15913090.097620059</v>
      </c>
      <c r="M26" s="1052">
        <f>(VLOOKUP(年度マスタ!$K$4&amp;"_"&amp;M$18,データシート1!$A:$BT,MATCH("da_合計",データシート1!$A$1:$BT$1,0),0))/10^3</f>
        <v>15347088.711179405</v>
      </c>
      <c r="N26" s="1052">
        <f>(VLOOKUP(年度マスタ!$K$4&amp;"_"&amp;N$18,データシート1!$A:$BT,MATCH("da_合計",データシート1!$A$1:$BT$1,0),0))/10^3</f>
        <v>14772211.10523924</v>
      </c>
      <c r="O26" s="1052">
        <f>(VLOOKUP(年度マスタ!$K$4&amp;"_"&amp;O$18,データシート1!$A:$BT,MATCH("da_合計",データシート1!$A$1:$BT$1,0),0))/10^3</f>
        <v>15791221.714212628</v>
      </c>
      <c r="P26" s="1052">
        <f>(VLOOKUP(年度マスタ!$K$4&amp;"_"&amp;P$18,データシート1!$A:$BT,MATCH("da_合計",データシート1!$A$1:$BT$1,0),0))/10^3</f>
        <v>15888903.65975634</v>
      </c>
      <c r="Q26" s="1052">
        <f>(VLOOKUP(年度マスタ!$K$4&amp;"_"&amp;Q$18,データシート1!$A:$BT,MATCH("da_合計",データシート1!$A$1:$BT$1,0),0))/10^3</f>
        <v>15811910.349557048</v>
      </c>
      <c r="R26" s="1050">
        <f>Q26</f>
        <v>15811910.349557048</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3.6667173063888656E-2</v>
      </c>
      <c r="K27" s="850">
        <f t="shared" ref="K27:P27" si="5">K25/K26</f>
        <v>4.1630447457462937E-2</v>
      </c>
      <c r="L27" s="850">
        <f t="shared" si="5"/>
        <v>4.6739345902103373E-2</v>
      </c>
      <c r="M27" s="850">
        <f t="shared" si="5"/>
        <v>5.2081671908090155E-2</v>
      </c>
      <c r="N27" s="850">
        <f t="shared" si="5"/>
        <v>5.858640329970994E-2</v>
      </c>
      <c r="O27" s="850">
        <f t="shared" si="5"/>
        <v>6.1093520539180379E-2</v>
      </c>
      <c r="P27" s="850">
        <f t="shared" si="5"/>
        <v>6.1686260958739497E-2</v>
      </c>
      <c r="Q27" s="850">
        <f>Q25/Q26</f>
        <v>6.2881487525247193E-2</v>
      </c>
      <c r="R27" s="851">
        <f>R25/R26</f>
        <v>6.4438225802142785E-2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6.4438225802142785E-2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1.7795811657753466</v>
      </c>
      <c r="AA52" s="183"/>
      <c r="AB52" s="690" t="s">
        <v>414</v>
      </c>
      <c r="AC52" s="691">
        <f>$AD6</f>
        <v>17445022.236000001</v>
      </c>
      <c r="AD52" s="692">
        <f>R19+R20</f>
        <v>837982.29116399551</v>
      </c>
      <c r="AE52" s="693">
        <f t="shared" ref="AE52:AE54" si="6">IFERROR(AD52/AC52,"-")</f>
        <v>4.8035610377997313E-2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12326667.503442952</v>
      </c>
      <c r="Z53" s="1129"/>
      <c r="AA53" s="183"/>
      <c r="AB53" s="690" t="s">
        <v>378</v>
      </c>
      <c r="AC53" s="691">
        <f>$AD9</f>
        <v>10610378.347999996</v>
      </c>
      <c r="AD53" s="692">
        <f>R21</f>
        <v>5.4311999999999996</v>
      </c>
      <c r="AE53" s="693">
        <f t="shared" si="6"/>
        <v>5.1187618592542969E-7</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83177.269000000015</v>
      </c>
      <c r="AD54" s="691">
        <f>R22</f>
        <v>9699.9480000000003</v>
      </c>
      <c r="AE54" s="693">
        <f t="shared" si="6"/>
        <v>0.11661777450279112</v>
      </c>
      <c r="AF54" s="485"/>
      <c r="AG54" s="44"/>
      <c r="AH54" s="433"/>
      <c r="AI54" s="455" t="s">
        <v>441</v>
      </c>
      <c r="AJ54" s="456">
        <f>VLOOKUP(年度マスタ!$K$4&amp;"_"&amp;AJ$53,データシート1!$A$1:$BT$2000,MATCH("ca_太陽光発電（10kW未満）",データシート1!$A$1:$BT$1,0),0)</f>
        <v>34790</v>
      </c>
      <c r="AK54" s="456">
        <f>VLOOKUP(年度マスタ!$K$4&amp;"_"&amp;AK$53,データシート1!$A$1:$BT$2000,MATCH("ca_太陽光発電（10kW未満）",データシート1!$A$1:$BT$1,0),0)</f>
        <v>37650</v>
      </c>
      <c r="AL54" s="456">
        <f>VLOOKUP(年度マスタ!$K$4&amp;"_"&amp;AL$53,データシート1!$A$1:$BT$2000,MATCH("ca_太陽光発電（10kW未満）",データシート1!$A$1:$BT$1,0),0)</f>
        <v>39755</v>
      </c>
      <c r="AM54" s="456">
        <f>VLOOKUP(年度マスタ!$K$4&amp;"_"&amp;AM$53,データシート1!$A$1:$BT$2000,MATCH("ca_太陽光発電（10kW未満）",データシート1!$A$1:$BT$1,0),0)</f>
        <v>42268</v>
      </c>
      <c r="AN54" s="456">
        <f>VLOOKUP(年度マスタ!$K$4&amp;"_"&amp;AN$53,データシート1!$A$1:$BT$2000,MATCH("ca_太陽光発電（10kW未満）",データシート1!$A$1:$BT$1,0),0)</f>
        <v>44534</v>
      </c>
      <c r="AO54" s="456">
        <f>VLOOKUP(年度マスタ!$K$4&amp;"_"&amp;AO$53,データシート1!$A$1:$BT$2000,MATCH("ca_太陽光発電（10kW未満）",データシート1!$A$1:$BT$1,0),0)</f>
        <v>46792</v>
      </c>
      <c r="AP54" s="456">
        <f>VLOOKUP(年度マスタ!$K$4&amp;"_"&amp;AP$53,データシート1!$A$1:$BT$2000,MATCH("ca_太陽光発電（10kW未満）",データシート1!$A$1:$BT$1,0),0)</f>
        <v>49127</v>
      </c>
      <c r="AQ54" s="456">
        <f>VLOOKUP(年度マスタ!$K$4&amp;"_"&amp;AQ$53,データシート1!$A$1:$BT$2000,MATCH("ca_太陽光発電（10kW未満）",データシート1!$A$1:$BT$1,0),0)</f>
        <v>51876</v>
      </c>
      <c r="AR54" s="456">
        <f>VLOOKUP(年度マスタ!$K$4&amp;"_"&amp;AR$53,データシート1!$A$1:$BT$2000,MATCH("ca_太陽光発電（10kW未満）",データシート1!$A$1:$BT$1,0),0)</f>
        <v>54990</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v>
      </c>
      <c r="AD55" s="691">
        <f>R23</f>
        <v>0</v>
      </c>
      <c r="AE55" s="693" t="str">
        <f>IFERROR(AD55/AC55,"-")</f>
        <v>-</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京都府</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京都府</v>
      </c>
      <c r="AY12" s="24" t="str">
        <f>年度マスタ!$J4</f>
        <v>京都府</v>
      </c>
      <c r="AZ12" s="24" t="str">
        <f>年度マスタ!$K4</f>
        <v>26</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京都府</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京都府</v>
      </c>
      <c r="AY4" s="1037" t="str">
        <f>年度マスタ!$J4</f>
        <v>京都府</v>
      </c>
      <c r="AZ4" s="1037" t="str">
        <f>年度マスタ!$K4</f>
        <v>26</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26203</v>
      </c>
      <c r="AY72" s="19" t="str">
        <f>IF(IFERROR(比較地域マスタ!$AE7,"")=0,"",IFERROR(比較地域マスタ!$AE7,""))</f>
        <v>綾部市</v>
      </c>
      <c r="AZ72" s="17"/>
      <c r="BA72" s="23">
        <v>1</v>
      </c>
      <c r="BB72" s="23">
        <v>1</v>
      </c>
      <c r="BC72" s="19" t="str">
        <f>AX72</f>
        <v>26203</v>
      </c>
      <c r="BD72" s="19" t="str">
        <f>AY72</f>
        <v>綾部市</v>
      </c>
      <c r="BE72" s="35">
        <f>VLOOKUP(BC72&amp;"_"&amp;$AZ$9,データシート3!A:AB,MATCH("ea_"&amp;"太陽光（建物系）"&amp;"_年間発電",データシート3!$A$1:$AB$1,0),0)/10^3+VLOOKUP(BC72&amp;"_"&amp;$AZ$9,データシート3!A:AB,MATCH("ea_"&amp;"太陽光（土地系）"&amp;"_年間発電",データシート3!$A$1:$AB$1,0),0)/10^3</f>
        <v>931654.89500000002</v>
      </c>
      <c r="BF72" s="35">
        <f>VLOOKUP(BC72&amp;"_"&amp;$AZ$9,データシート3!A:AB,MATCH("ea_"&amp;"風力（陸上）"&amp;"_年間発電",データシート3!$A$1:$AB$1,0),0)/10^3</f>
        <v>841344.98800000001</v>
      </c>
      <c r="BG72" s="35">
        <f>VLOOKUP(BC72&amp;"_"&amp;$AZ$9,データシート3!A:AB,MATCH("ea_"&amp;"中小水（河川）"&amp;"_年間発電",データシート3!$A$1:$AB$1,0),0)/10^3+VLOOKUP(BC72&amp;"_"&amp;$AZ$9,データシート3!A:AB,MATCH("ea_"&amp;"中小水（農業用水路）"&amp;"_年間発電",データシート3!$A$1:$AB$1,0),0)/10^3</f>
        <v>3464.1179999999999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1776464.0009999999</v>
      </c>
      <c r="BJ72" s="35">
        <f>(VLOOKUP($BC72&amp;"_"&amp;$AZ$8,データシート3!$A:$AN,MATCH("da_合計",データシート3!$A$1:$AN$1,0),0))/10^3</f>
        <v>225488.26169666665</v>
      </c>
      <c r="BK72" s="35">
        <f t="shared" ref="BK72:BK103" si="21">BI72-BJ72</f>
        <v>1550975.7393033332</v>
      </c>
      <c r="BL72" s="35">
        <f t="shared" ref="BL72:BL103" si="22">IF(BK72&gt;0,0,BK72)</f>
        <v>0</v>
      </c>
      <c r="BM72" s="35">
        <f t="shared" ref="BM72:BM103" si="23">IF(BK72&gt;0,BK72,0)</f>
        <v>1550975.7393033332</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26343</v>
      </c>
      <c r="AY73" s="19" t="str">
        <f>IF(IFERROR(比較地域マスタ!$AE8,"")=0,"",IFERROR(比較地域マスタ!$AE8,""))</f>
        <v>井手町</v>
      </c>
      <c r="AZ73" s="17"/>
      <c r="BA73" s="23">
        <v>2</v>
      </c>
      <c r="BB73" s="23">
        <v>1</v>
      </c>
      <c r="BC73" s="19" t="str">
        <f t="shared" ref="BC73:BC136" si="24">AX73</f>
        <v>26343</v>
      </c>
      <c r="BD73" s="19" t="str">
        <f t="shared" ref="BD73:BD136" si="25">AY73</f>
        <v>井手町</v>
      </c>
      <c r="BE73" s="35">
        <f>VLOOKUP(BC73&amp;"_"&amp;$AZ$9,データシート3!A:AB,MATCH("ea_"&amp;"太陽光（建物系）"&amp;"_年間発電",データシート3!$A$1:$AB$1,0),0)/10^3+VLOOKUP(BC73&amp;"_"&amp;$AZ$9,データシート3!A:AB,MATCH("ea_"&amp;"太陽光（土地系）"&amp;"_年間発電",データシート3!$A$1:$AB$1,0),0)/10^3</f>
        <v>85443.061000000002</v>
      </c>
      <c r="BF73" s="35">
        <f>VLOOKUP(BC73&amp;"_"&amp;$AZ$9,データシート3!A:AB,MATCH("ea_"&amp;"風力（陸上）"&amp;"_年間発電",データシート3!$A$1:$AB$1,0),0)/10^3</f>
        <v>64973.659</v>
      </c>
      <c r="BG73" s="35">
        <f>VLOOKUP(BC73&amp;"_"&amp;$AZ$9,データシート3!A:AB,MATCH("ea_"&amp;"中小水（河川）"&amp;"_年間発電",データシート3!$A$1:$AB$1,0),0)/10^3+VLOOKUP(BC73&amp;"_"&amp;$AZ$9,データシート3!A:AB,MATCH("ea_"&amp;"中小水（農業用水路）"&amp;"_年間発電",データシート3!$A$1:$AB$1,0),0)/10^3</f>
        <v>720.52499999999998</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151137.245</v>
      </c>
      <c r="BJ73" s="35">
        <f>(VLOOKUP($BC73&amp;"_"&amp;$AZ$8,データシート3!$A:$AN,MATCH("da_合計",データシート3!$A$1:$AN$1,0),0))/10^3</f>
        <v>43967.556647024045</v>
      </c>
      <c r="BK73" s="35">
        <f t="shared" si="21"/>
        <v>107169.68835297595</v>
      </c>
      <c r="BL73" s="35">
        <f t="shared" si="22"/>
        <v>0</v>
      </c>
      <c r="BM73" s="35">
        <f t="shared" si="23"/>
        <v>107169.68835297595</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26463</v>
      </c>
      <c r="AY74" s="19" t="str">
        <f>IF(IFERROR(比較地域マスタ!$AE9,"")=0,"",IFERROR(比較地域マスタ!$AE9,""))</f>
        <v>伊根町</v>
      </c>
      <c r="AZ74" s="17"/>
      <c r="BA74" s="23">
        <v>3</v>
      </c>
      <c r="BB74" s="23">
        <v>1</v>
      </c>
      <c r="BC74" s="19" t="str">
        <f t="shared" si="24"/>
        <v>26463</v>
      </c>
      <c r="BD74" s="19" t="str">
        <f t="shared" si="25"/>
        <v>伊根町</v>
      </c>
      <c r="BE74" s="35">
        <f>VLOOKUP(BC74&amp;"_"&amp;$AZ$9,データシート3!A:AB,MATCH("ea_"&amp;"太陽光（建物系）"&amp;"_年間発電",データシート3!$A$1:$AB$1,0),0)/10^3+VLOOKUP(BC74&amp;"_"&amp;$AZ$9,データシート3!A:AB,MATCH("ea_"&amp;"太陽光（土地系）"&amp;"_年間発電",データシート3!$A$1:$AB$1,0),0)/10^3</f>
        <v>87651.127999999997</v>
      </c>
      <c r="BF74" s="35">
        <f>VLOOKUP(BC74&amp;"_"&amp;$AZ$9,データシート3!A:AB,MATCH("ea_"&amp;"風力（陸上）"&amp;"_年間発電",データシート3!$A$1:$AB$1,0),0)/10^3</f>
        <v>238542.67600000001</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326193.804</v>
      </c>
      <c r="BJ74" s="35">
        <f>(VLOOKUP($BC74&amp;"_"&amp;$AZ$8,データシート3!$A:$AN,MATCH("da_合計",データシート3!$A$1:$AN$1,0),0))/10^3</f>
        <v>9708.1684070598694</v>
      </c>
      <c r="BK74" s="35">
        <f t="shared" si="21"/>
        <v>316485.63559294015</v>
      </c>
      <c r="BL74" s="35">
        <f t="shared" si="22"/>
        <v>0</v>
      </c>
      <c r="BM74" s="35">
        <f t="shared" si="23"/>
        <v>316485.63559294015</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26204</v>
      </c>
      <c r="AY75" s="19" t="str">
        <f>IF(IFERROR(比較地域マスタ!$AE10,"")=0,"",IFERROR(比較地域マスタ!$AE10,""))</f>
        <v>宇治市</v>
      </c>
      <c r="AZ75" s="17"/>
      <c r="BA75" s="23">
        <v>4</v>
      </c>
      <c r="BB75" s="23">
        <v>1</v>
      </c>
      <c r="BC75" s="19" t="str">
        <f t="shared" si="24"/>
        <v>26204</v>
      </c>
      <c r="BD75" s="19" t="str">
        <f t="shared" si="25"/>
        <v>宇治市</v>
      </c>
      <c r="BE75" s="35">
        <f>VLOOKUP(BC75&amp;"_"&amp;$AZ$9,データシート3!A:AB,MATCH("ea_"&amp;"太陽光（建物系）"&amp;"_年間発電",データシート3!$A$1:$AB$1,0),0)/10^3+VLOOKUP(BC75&amp;"_"&amp;$AZ$9,データシート3!A:AB,MATCH("ea_"&amp;"太陽光（土地系）"&amp;"_年間発電",データシート3!$A$1:$AB$1,0),0)/10^3</f>
        <v>624919.92100000009</v>
      </c>
      <c r="BF75" s="35">
        <f>VLOOKUP(BC75&amp;"_"&amp;$AZ$9,データシート3!A:AB,MATCH("ea_"&amp;"風力（陸上）"&amp;"_年間発電",データシート3!$A$1:$AB$1,0),0)/10^3</f>
        <v>61026.1</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685946.02100000007</v>
      </c>
      <c r="BJ75" s="35">
        <f>(VLOOKUP($BC75&amp;"_"&amp;$AZ$8,データシート3!$A:$AN,MATCH("da_合計",データシート3!$A$1:$AN$1,0),0))/10^3</f>
        <v>1098790.1847702547</v>
      </c>
      <c r="BK75" s="35">
        <f t="shared" si="21"/>
        <v>-412844.16377025458</v>
      </c>
      <c r="BL75" s="35">
        <f t="shared" si="22"/>
        <v>-412844.16377025458</v>
      </c>
      <c r="BM75" s="35">
        <f t="shared" si="23"/>
        <v>0</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26344</v>
      </c>
      <c r="AY76" s="19" t="str">
        <f>IF(IFERROR(比較地域マスタ!$AE11,"")=0,"",IFERROR(比較地域マスタ!$AE11,""))</f>
        <v>宇治田原町</v>
      </c>
      <c r="AZ76" s="17"/>
      <c r="BA76" s="23">
        <v>5</v>
      </c>
      <c r="BB76" s="23">
        <v>1</v>
      </c>
      <c r="BC76" s="19" t="str">
        <f t="shared" si="24"/>
        <v>26344</v>
      </c>
      <c r="BD76" s="19" t="str">
        <f t="shared" si="25"/>
        <v>宇治田原町</v>
      </c>
      <c r="BE76" s="35">
        <f>VLOOKUP(BC76&amp;"_"&amp;$AZ$9,データシート3!A:AB,MATCH("ea_"&amp;"太陽光（建物系）"&amp;"_年間発電",データシート3!$A$1:$AB$1,0),0)/10^3+VLOOKUP(BC76&amp;"_"&amp;$AZ$9,データシート3!A:AB,MATCH("ea_"&amp;"太陽光（土地系）"&amp;"_年間発電",データシート3!$A$1:$AB$1,0),0)/10^3</f>
        <v>194364.465</v>
      </c>
      <c r="BF76" s="35">
        <f>VLOOKUP(BC76&amp;"_"&amp;$AZ$9,データシート3!A:AB,MATCH("ea_"&amp;"風力（陸上）"&amp;"_年間発電",データシート3!$A$1:$AB$1,0),0)/10^3</f>
        <v>173520.42199999999</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367884.88699999999</v>
      </c>
      <c r="BJ76" s="35">
        <f>(VLOOKUP($BC76&amp;"_"&amp;$AZ$8,データシート3!$A:$AN,MATCH("da_合計",データシート3!$A$1:$AN$1,0),0))/10^3</f>
        <v>79863.664455002727</v>
      </c>
      <c r="BK76" s="35">
        <f t="shared" si="21"/>
        <v>288021.22254499723</v>
      </c>
      <c r="BL76" s="35">
        <f t="shared" si="22"/>
        <v>0</v>
      </c>
      <c r="BM76" s="35">
        <f t="shared" si="23"/>
        <v>288021.22254499723</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26303</v>
      </c>
      <c r="AY77" s="19" t="str">
        <f>IF(IFERROR(比較地域マスタ!$AE12,"")=0,"",IFERROR(比較地域マスタ!$AE12,""))</f>
        <v>大山崎町</v>
      </c>
      <c r="AZ77" s="17"/>
      <c r="BA77" s="23">
        <v>6</v>
      </c>
      <c r="BB77" s="23">
        <v>1</v>
      </c>
      <c r="BC77" s="19" t="str">
        <f t="shared" si="24"/>
        <v>26303</v>
      </c>
      <c r="BD77" s="19" t="str">
        <f t="shared" si="25"/>
        <v>大山崎町</v>
      </c>
      <c r="BE77" s="35">
        <f>VLOOKUP(BC77&amp;"_"&amp;$AZ$9,データシート3!A:AB,MATCH("ea_"&amp;"太陽光（建物系）"&amp;"_年間発電",データシート3!$A$1:$AB$1,0),0)/10^3+VLOOKUP(BC77&amp;"_"&amp;$AZ$9,データシート3!A:AB,MATCH("ea_"&amp;"太陽光（土地系）"&amp;"_年間発電",データシート3!$A$1:$AB$1,0),0)/10^3</f>
        <v>67272.881999999998</v>
      </c>
      <c r="BF77" s="35">
        <f>VLOOKUP(BC77&amp;"_"&amp;$AZ$9,データシート3!A:AB,MATCH("ea_"&amp;"風力（陸上）"&amp;"_年間発電",データシート3!$A$1:$AB$1,0),0)/10^3</f>
        <v>1782.402</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69055.284</v>
      </c>
      <c r="BJ77" s="35">
        <f>(VLOOKUP($BC77&amp;"_"&amp;$AZ$8,データシート3!$A:$AN,MATCH("da_合計",データシート3!$A$1:$AN$1,0),0))/10^3</f>
        <v>198536.57195329544</v>
      </c>
      <c r="BK77" s="35">
        <f t="shared" si="21"/>
        <v>-129481.28795329544</v>
      </c>
      <c r="BL77" s="35">
        <f t="shared" si="22"/>
        <v>-129481.28795329544</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26364</v>
      </c>
      <c r="AY78" s="19" t="str">
        <f>IF(IFERROR(比較地域マスタ!$AE13,"")=0,"",IFERROR(比較地域マスタ!$AE13,""))</f>
        <v>笠置町</v>
      </c>
      <c r="AZ78" s="17"/>
      <c r="BA78" s="23">
        <v>7</v>
      </c>
      <c r="BB78" s="23">
        <v>1</v>
      </c>
      <c r="BC78" s="19" t="str">
        <f t="shared" si="24"/>
        <v>26364</v>
      </c>
      <c r="BD78" s="19" t="str">
        <f t="shared" si="25"/>
        <v>笠置町</v>
      </c>
      <c r="BE78" s="35">
        <f>VLOOKUP(BC78&amp;"_"&amp;$AZ$9,データシート3!A:AB,MATCH("ea_"&amp;"太陽光（建物系）"&amp;"_年間発電",データシート3!$A$1:$AB$1,0),0)/10^3+VLOOKUP(BC78&amp;"_"&amp;$AZ$9,データシート3!A:AB,MATCH("ea_"&amp;"太陽光（土地系）"&amp;"_年間発電",データシート3!$A$1:$AB$1,0),0)/10^3</f>
        <v>29564.957000000002</v>
      </c>
      <c r="BF78" s="35">
        <f>VLOOKUP(BC78&amp;"_"&amp;$AZ$9,データシート3!A:AB,MATCH("ea_"&amp;"風力（陸上）"&amp;"_年間発電",データシート3!$A$1:$AB$1,0),0)/10^3</f>
        <v>29616.1</v>
      </c>
      <c r="BG78" s="35">
        <f>VLOOKUP(BC78&amp;"_"&amp;$AZ$9,データシート3!A:AB,MATCH("ea_"&amp;"中小水（河川）"&amp;"_年間発電",データシート3!$A$1:$AB$1,0),0)/10^3+VLOOKUP(BC78&amp;"_"&amp;$AZ$9,データシート3!A:AB,MATCH("ea_"&amp;"中小水（農業用水路）"&amp;"_年間発電",データシート3!$A$1:$AB$1,0),0)/10^3</f>
        <v>9726.8389999999999</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68907.896000000008</v>
      </c>
      <c r="BJ78" s="35">
        <f>(VLOOKUP($BC78&amp;"_"&amp;$AZ$8,データシート3!$A:$AN,MATCH("da_合計",データシート3!$A$1:$AN$1,0),0))/10^3</f>
        <v>5735.3548024496149</v>
      </c>
      <c r="BK78" s="35">
        <f t="shared" si="21"/>
        <v>63172.541197550396</v>
      </c>
      <c r="BL78" s="35">
        <f t="shared" si="22"/>
        <v>0</v>
      </c>
      <c r="BM78" s="35">
        <f t="shared" si="23"/>
        <v>63172.541197550396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26206</v>
      </c>
      <c r="AY79" s="19" t="str">
        <f>IF(IFERROR(比較地域マスタ!$AE14,"")=0,"",IFERROR(比較地域マスタ!$AE14,""))</f>
        <v>亀岡市</v>
      </c>
      <c r="AZ79" s="17"/>
      <c r="BA79" s="23">
        <v>8</v>
      </c>
      <c r="BB79" s="23">
        <v>1</v>
      </c>
      <c r="BC79" s="19" t="str">
        <f t="shared" si="24"/>
        <v>26206</v>
      </c>
      <c r="BD79" s="19" t="str">
        <f t="shared" si="25"/>
        <v>亀岡市</v>
      </c>
      <c r="BE79" s="35">
        <f>VLOOKUP(BC79&amp;"_"&amp;$AZ$9,データシート3!A:AB,MATCH("ea_"&amp;"太陽光（建物系）"&amp;"_年間発電",データシート3!$A$1:$AB$1,0),0)/10^3+VLOOKUP(BC79&amp;"_"&amp;$AZ$9,データシート3!A:AB,MATCH("ea_"&amp;"太陽光（土地系）"&amp;"_年間発電",データシート3!$A$1:$AB$1,0),0)/10^3</f>
        <v>1322643.9209999999</v>
      </c>
      <c r="BF79" s="35">
        <f>VLOOKUP(BC79&amp;"_"&amp;$AZ$9,データシート3!A:AB,MATCH("ea_"&amp;"風力（陸上）"&amp;"_年間発電",データシート3!$A$1:$AB$1,0),0)/10^3</f>
        <v>421226.20299999998</v>
      </c>
      <c r="BG79" s="35">
        <f>VLOOKUP(BC79&amp;"_"&amp;$AZ$9,データシート3!A:AB,MATCH("ea_"&amp;"中小水（河川）"&amp;"_年間発電",データシート3!$A$1:$AB$1,0),0)/10^3+VLOOKUP(BC79&amp;"_"&amp;$AZ$9,データシート3!A:AB,MATCH("ea_"&amp;"中小水（農業用水路）"&amp;"_年間発電",データシート3!$A$1:$AB$1,0),0)/10^3</f>
        <v>11072.145</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1754942.2689999999</v>
      </c>
      <c r="BJ79" s="35">
        <f>(VLOOKUP($BC79&amp;"_"&amp;$AZ$8,データシート3!$A:$AN,MATCH("da_合計",データシート3!$A$1:$AN$1,0),0))/10^3</f>
        <v>411571.04386833671</v>
      </c>
      <c r="BK79" s="35">
        <f t="shared" si="21"/>
        <v>1343371.225131663</v>
      </c>
      <c r="BL79" s="35">
        <f>IF(BK79&gt;0,0,BK79)</f>
        <v>0</v>
      </c>
      <c r="BM79" s="35">
        <f>IF(BK79&gt;0,BK79,0)</f>
        <v>1343371.225131663</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26214</v>
      </c>
      <c r="AY80" s="19" t="str">
        <f>IF(IFERROR(比較地域マスタ!$AE15,"")=0,"",IFERROR(比較地域マスタ!$AE15,""))</f>
        <v>木津川市</v>
      </c>
      <c r="AZ80" s="17"/>
      <c r="BA80" s="23">
        <v>9</v>
      </c>
      <c r="BB80" s="23">
        <v>1</v>
      </c>
      <c r="BC80" s="19" t="str">
        <f t="shared" si="24"/>
        <v>26214</v>
      </c>
      <c r="BD80" s="19" t="str">
        <f t="shared" si="25"/>
        <v>木津川市</v>
      </c>
      <c r="BE80" s="35">
        <f>VLOOKUP(BC80&amp;"_"&amp;$AZ$9,データシート3!A:AB,MATCH("ea_"&amp;"太陽光（建物系）"&amp;"_年間発電",データシート3!$A$1:$AB$1,0),0)/10^3+VLOOKUP(BC80&amp;"_"&amp;$AZ$9,データシート3!A:AB,MATCH("ea_"&amp;"太陽光（土地系）"&amp;"_年間発電",データシート3!$A$1:$AB$1,0),0)/10^3</f>
        <v>669556.22699999996</v>
      </c>
      <c r="BF80" s="35">
        <f>VLOOKUP(BC80&amp;"_"&amp;$AZ$9,データシート3!A:AB,MATCH("ea_"&amp;"風力（陸上）"&amp;"_年間発電",データシート3!$A$1:$AB$1,0),0)/10^3</f>
        <v>13664.75</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683220.97699999996</v>
      </c>
      <c r="BJ80" s="35">
        <f>(VLOOKUP($BC80&amp;"_"&amp;$AZ$8,データシート3!$A:$AN,MATCH("da_合計",データシート3!$A$1:$AN$1,0),0))/10^3</f>
        <v>302850.70472783141</v>
      </c>
      <c r="BK80" s="35">
        <f t="shared" si="21"/>
        <v>380370.27227216854</v>
      </c>
      <c r="BL80" s="35">
        <f t="shared" si="22"/>
        <v>0</v>
      </c>
      <c r="BM80" s="35">
        <f t="shared" si="23"/>
        <v>380370.27227216854</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26211</v>
      </c>
      <c r="AY81" s="19" t="str">
        <f>IF(IFERROR(比較地域マスタ!$AE16,"")=0,"",IFERROR(比較地域マスタ!$AE16,""))</f>
        <v>京田辺市</v>
      </c>
      <c r="AZ81" s="17"/>
      <c r="BA81" s="23">
        <v>10</v>
      </c>
      <c r="BB81" s="23">
        <v>1</v>
      </c>
      <c r="BC81" s="19" t="str">
        <f t="shared" si="24"/>
        <v>26211</v>
      </c>
      <c r="BD81" s="19" t="str">
        <f t="shared" si="25"/>
        <v>京田辺市</v>
      </c>
      <c r="BE81" s="35">
        <f>VLOOKUP(BC81&amp;"_"&amp;$AZ$9,データシート3!A:AB,MATCH("ea_"&amp;"太陽光（建物系）"&amp;"_年間発電",データシート3!$A$1:$AB$1,0),0)/10^3+VLOOKUP(BC81&amp;"_"&amp;$AZ$9,データシート3!A:AB,MATCH("ea_"&amp;"太陽光（土地系）"&amp;"_年間発電",データシート3!$A$1:$AB$1,0),0)/10^3</f>
        <v>440988.16600000003</v>
      </c>
      <c r="BF81" s="35">
        <f>VLOOKUP(BC81&amp;"_"&amp;$AZ$9,データシート3!A:AB,MATCH("ea_"&amp;"風力（陸上）"&amp;"_年間発電",データシート3!$A$1:$AB$1,0),0)/10^3</f>
        <v>2210.721</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443198.88700000005</v>
      </c>
      <c r="BJ81" s="35">
        <f>(VLOOKUP($BC81&amp;"_"&amp;$AZ$8,データシート3!$A:$AN,MATCH("da_合計",データシート3!$A$1:$AN$1,0),0))/10^3</f>
        <v>396164.39698072488</v>
      </c>
      <c r="BK81" s="35">
        <f t="shared" si="21"/>
        <v>47034.490019275167</v>
      </c>
      <c r="BL81" s="35">
        <f t="shared" si="22"/>
        <v>0</v>
      </c>
      <c r="BM81" s="35">
        <f t="shared" si="23"/>
        <v>47034.490019275167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26212</v>
      </c>
      <c r="AY82" s="19" t="str">
        <f>IF(IFERROR(比較地域マスタ!$AE17,"")=0,"",IFERROR(比較地域マスタ!$AE17,""))</f>
        <v>京丹後市</v>
      </c>
      <c r="AZ82" s="17"/>
      <c r="BA82" s="23">
        <v>11</v>
      </c>
      <c r="BB82" s="23">
        <v>1</v>
      </c>
      <c r="BC82" s="19" t="str">
        <f t="shared" si="24"/>
        <v>26212</v>
      </c>
      <c r="BD82" s="19" t="str">
        <f t="shared" si="25"/>
        <v>京丹後市</v>
      </c>
      <c r="BE82" s="35">
        <f>VLOOKUP(BC82&amp;"_"&amp;$AZ$9,データシート3!A:AB,MATCH("ea_"&amp;"太陽光（建物系）"&amp;"_年間発電",データシート3!$A$1:$AB$1,0),0)/10^3+VLOOKUP(BC82&amp;"_"&amp;$AZ$9,データシート3!A:AB,MATCH("ea_"&amp;"太陽光（土地系）"&amp;"_年間発電",データシート3!$A$1:$AB$1,0),0)/10^3</f>
        <v>1778449.1739999996</v>
      </c>
      <c r="BF82" s="35">
        <f>VLOOKUP(BC82&amp;"_"&amp;$AZ$9,データシート3!A:AB,MATCH("ea_"&amp;"風力（陸上）"&amp;"_年間発電",データシート3!$A$1:$AB$1,0),0)/10^3</f>
        <v>1501653.257</v>
      </c>
      <c r="BG82" s="35">
        <f>VLOOKUP(BC82&amp;"_"&amp;$AZ$9,データシート3!A:AB,MATCH("ea_"&amp;"中小水（河川）"&amp;"_年間発電",データシート3!$A$1:$AB$1,0),0)/10^3+VLOOKUP(BC82&amp;"_"&amp;$AZ$9,データシート3!A:AB,MATCH("ea_"&amp;"中小水（農業用水路）"&amp;"_年間発電",データシート3!$A$1:$AB$1,0),0)/10^3</f>
        <v>525.524</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3280627.9550000001</v>
      </c>
      <c r="BJ82" s="35">
        <f>(VLOOKUP($BC82&amp;"_"&amp;$AZ$8,データシート3!$A:$AN,MATCH("da_合計",データシート3!$A$1:$AN$1,0),0))/10^3</f>
        <v>264808.81400917459</v>
      </c>
      <c r="BK82" s="35">
        <f t="shared" si="21"/>
        <v>3015819.1409908254</v>
      </c>
      <c r="BL82" s="35">
        <f t="shared" si="22"/>
        <v>0</v>
      </c>
      <c r="BM82" s="35">
        <f t="shared" si="23"/>
        <v>3015819.1409908254</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26407</v>
      </c>
      <c r="AY83" s="19" t="str">
        <f>IF(IFERROR(比較地域マスタ!$AE18,"")=0,"",IFERROR(比較地域マスタ!$AE18,""))</f>
        <v>京丹波町</v>
      </c>
      <c r="AZ83" s="17"/>
      <c r="BA83" s="23">
        <v>12</v>
      </c>
      <c r="BB83" s="23">
        <v>1</v>
      </c>
      <c r="BC83" s="19" t="str">
        <f t="shared" si="24"/>
        <v>26407</v>
      </c>
      <c r="BD83" s="19" t="str">
        <f t="shared" si="25"/>
        <v>京丹波町</v>
      </c>
      <c r="BE83" s="35">
        <f>VLOOKUP(BC83&amp;"_"&amp;$AZ$9,データシート3!A:AB,MATCH("ea_"&amp;"太陽光（建物系）"&amp;"_年間発電",データシート3!$A$1:$AB$1,0),0)/10^3+VLOOKUP(BC83&amp;"_"&amp;$AZ$9,データシート3!A:AB,MATCH("ea_"&amp;"太陽光（土地系）"&amp;"_年間発電",データシート3!$A$1:$AB$1,0),0)/10^3</f>
        <v>663518.424</v>
      </c>
      <c r="BF83" s="35">
        <f>VLOOKUP(BC83&amp;"_"&amp;$AZ$9,データシート3!A:AB,MATCH("ea_"&amp;"風力（陸上）"&amp;"_年間発電",データシート3!$A$1:$AB$1,0),0)/10^3</f>
        <v>661056.44799999986</v>
      </c>
      <c r="BG83" s="35">
        <f>VLOOKUP(BC83&amp;"_"&amp;$AZ$9,データシート3!A:AB,MATCH("ea_"&amp;"中小水（河川）"&amp;"_年間発電",データシート3!$A$1:$AB$1,0),0)/10^3+VLOOKUP(BC83&amp;"_"&amp;$AZ$9,データシート3!A:AB,MATCH("ea_"&amp;"中小水（農業用水路）"&amp;"_年間発電",データシート3!$A$1:$AB$1,0),0)/10^3</f>
        <v>2078.4440000000004</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1326653.3159999999</v>
      </c>
      <c r="BJ83" s="35">
        <f>(VLOOKUP($BC83&amp;"_"&amp;$AZ$8,データシート3!$A:$AN,MATCH("da_合計",データシート3!$A$1:$AN$1,0),0))/10^3</f>
        <v>82744.312111790554</v>
      </c>
      <c r="BK83" s="35">
        <f t="shared" si="21"/>
        <v>1243909.0038882094</v>
      </c>
      <c r="BL83" s="35">
        <f t="shared" si="22"/>
        <v>0</v>
      </c>
      <c r="BM83" s="35">
        <f t="shared" si="23"/>
        <v>1243909.0038882094</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26100</v>
      </c>
      <c r="AY84" s="19" t="str">
        <f>IF(IFERROR(比較地域マスタ!$AE19,"")=0,"",IFERROR(比較地域マスタ!$AE19,""))</f>
        <v>京都市</v>
      </c>
      <c r="AZ84" s="17"/>
      <c r="BA84" s="23">
        <v>13</v>
      </c>
      <c r="BB84" s="23">
        <v>1</v>
      </c>
      <c r="BC84" s="19" t="str">
        <f t="shared" si="24"/>
        <v>26100</v>
      </c>
      <c r="BD84" s="19" t="str">
        <f t="shared" si="25"/>
        <v>京都市</v>
      </c>
      <c r="BE84" s="35">
        <f>VLOOKUP(BC84&amp;"_"&amp;$AZ$9,データシート3!A:AB,MATCH("ea_"&amp;"太陽光（建物系）"&amp;"_年間発電",データシート3!$A$1:$AB$1,0),0)/10^3+VLOOKUP(BC84&amp;"_"&amp;$AZ$9,データシート3!A:AB,MATCH("ea_"&amp;"太陽光（土地系）"&amp;"_年間発電",データシート3!$A$1:$AB$1,0),0)/10^3</f>
        <v>4456345.8820000002</v>
      </c>
      <c r="BF84" s="35">
        <f>VLOOKUP(BC84&amp;"_"&amp;$AZ$9,データシート3!A:AB,MATCH("ea_"&amp;"風力（陸上）"&amp;"_年間発電",データシート3!$A$1:$AB$1,0),0)/10^3</f>
        <v>1997049.173</v>
      </c>
      <c r="BG84" s="35">
        <f>VLOOKUP(BC84&amp;"_"&amp;$AZ$9,データシート3!A:AB,MATCH("ea_"&amp;"中小水（河川）"&amp;"_年間発電",データシート3!$A$1:$AB$1,0),0)/10^3+VLOOKUP(BC84&amp;"_"&amp;$AZ$9,データシート3!A:AB,MATCH("ea_"&amp;"中小水（農業用水路）"&amp;"_年間発電",データシート3!$A$1:$AB$1,0),0)/10^3</f>
        <v>20757.892</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6474152.9469999997</v>
      </c>
      <c r="BJ84" s="35">
        <f>(VLOOKUP($BC84&amp;"_"&amp;$AZ$8,データシート3!$A:$AN,MATCH("da_合計",データシート3!$A$1:$AN$1,0),0))/10^3</f>
        <v>9335162.0034146216</v>
      </c>
      <c r="BK84" s="35">
        <f t="shared" si="21"/>
        <v>-2861009.0564146219</v>
      </c>
      <c r="BL84" s="35">
        <f t="shared" si="22"/>
        <v>-2861009.0564146219</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26322</v>
      </c>
      <c r="AY85" s="19" t="str">
        <f>IF(IFERROR(比較地域マスタ!$AE20,"")=0,"",IFERROR(比較地域マスタ!$AE20,""))</f>
        <v>久御山町</v>
      </c>
      <c r="AZ85" s="17"/>
      <c r="BA85" s="23">
        <v>14</v>
      </c>
      <c r="BB85" s="23">
        <v>1</v>
      </c>
      <c r="BC85" s="19" t="str">
        <f t="shared" si="24"/>
        <v>26322</v>
      </c>
      <c r="BD85" s="19" t="str">
        <f t="shared" si="25"/>
        <v>久御山町</v>
      </c>
      <c r="BE85" s="35">
        <f>VLOOKUP(BC85&amp;"_"&amp;$AZ$9,データシート3!A:AB,MATCH("ea_"&amp;"太陽光（建物系）"&amp;"_年間発電",データシート3!$A$1:$AB$1,0),0)/10^3+VLOOKUP(BC85&amp;"_"&amp;$AZ$9,データシート3!A:AB,MATCH("ea_"&amp;"太陽光（土地系）"&amp;"_年間発電",データシート3!$A$1:$AB$1,0),0)/10^3</f>
        <v>197797.90499999997</v>
      </c>
      <c r="BF85" s="35">
        <f>VLOOKUP(BC85&amp;"_"&amp;$AZ$9,データシート3!A:AB,MATCH("ea_"&amp;"風力（陸上）"&amp;"_年間発電",データシート3!$A$1:$AB$1,0),0)/10^3</f>
        <v>3422.3629999999998</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201220.26799999998</v>
      </c>
      <c r="BJ85" s="35">
        <f>(VLOOKUP($BC85&amp;"_"&amp;$AZ$8,データシート3!$A:$AN,MATCH("da_合計",データシート3!$A$1:$AN$1,0),0))/10^3</f>
        <v>270795.0427691894</v>
      </c>
      <c r="BK85" s="35">
        <f t="shared" si="21"/>
        <v>-69574.774769189418</v>
      </c>
      <c r="BL85" s="35">
        <f t="shared" si="22"/>
        <v>-69574.774769189418</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26207</v>
      </c>
      <c r="AY86" s="19" t="str">
        <f>IF(IFERROR(比較地域マスタ!$AE21,"")=0,"",IFERROR(比較地域マスタ!$AE21,""))</f>
        <v>城陽市</v>
      </c>
      <c r="AZ86" s="17"/>
      <c r="BA86" s="23">
        <v>15</v>
      </c>
      <c r="BB86" s="23">
        <v>1</v>
      </c>
      <c r="BC86" s="19" t="str">
        <f t="shared" si="24"/>
        <v>26207</v>
      </c>
      <c r="BD86" s="19" t="str">
        <f t="shared" si="25"/>
        <v>城陽市</v>
      </c>
      <c r="BE86" s="35">
        <f>VLOOKUP(BC86&amp;"_"&amp;$AZ$9,データシート3!A:AB,MATCH("ea_"&amp;"太陽光（建物系）"&amp;"_年間発電",データシート3!$A$1:$AB$1,0),0)/10^3+VLOOKUP(BC86&amp;"_"&amp;$AZ$9,データシート3!A:AB,MATCH("ea_"&amp;"太陽光（土地系）"&amp;"_年間発電",データシート3!$A$1:$AB$1,0),0)/10^3</f>
        <v>346266.30300000007</v>
      </c>
      <c r="BF86" s="35">
        <f>VLOOKUP(BC86&amp;"_"&amp;$AZ$9,データシート3!A:AB,MATCH("ea_"&amp;"風力（陸上）"&amp;"_年間発電",データシート3!$A$1:$AB$1,0),0)/10^3</f>
        <v>15175.183000000001</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361441.48600000009</v>
      </c>
      <c r="BJ86" s="35">
        <f>(VLOOKUP($BC86&amp;"_"&amp;$AZ$8,データシート3!$A:$AN,MATCH("da_合計",データシート3!$A$1:$AN$1,0),0))/10^3</f>
        <v>338634.00426054531</v>
      </c>
      <c r="BK86" s="35">
        <f t="shared" si="21"/>
        <v>22807.481739454786</v>
      </c>
      <c r="BL86" s="35">
        <f t="shared" si="22"/>
        <v>0</v>
      </c>
      <c r="BM86" s="35">
        <f t="shared" si="23"/>
        <v>22807.481739454786</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26366</v>
      </c>
      <c r="AY87" s="19" t="str">
        <f>IF(IFERROR(比較地域マスタ!$AE22,"")=0,"",IFERROR(比較地域マスタ!$AE22,""))</f>
        <v>精華町</v>
      </c>
      <c r="AZ87" s="17"/>
      <c r="BA87" s="23">
        <v>16</v>
      </c>
      <c r="BB87" s="23">
        <v>1</v>
      </c>
      <c r="BC87" s="19" t="str">
        <f t="shared" si="24"/>
        <v>26366</v>
      </c>
      <c r="BD87" s="19" t="str">
        <f t="shared" si="25"/>
        <v>精華町</v>
      </c>
      <c r="BE87" s="35">
        <f>VLOOKUP(BC87&amp;"_"&amp;$AZ$9,データシート3!A:AB,MATCH("ea_"&amp;"太陽光（建物系）"&amp;"_年間発電",データシート3!$A$1:$AB$1,0),0)/10^3+VLOOKUP(BC87&amp;"_"&amp;$AZ$9,データシート3!A:AB,MATCH("ea_"&amp;"太陽光（土地系）"&amp;"_年間発電",データシート3!$A$1:$AB$1,0),0)/10^3</f>
        <v>250871.18</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250871.18</v>
      </c>
      <c r="BJ87" s="35">
        <f>(VLOOKUP($BC87&amp;"_"&amp;$AZ$8,データシート3!$A:$AN,MATCH("da_合計",データシート3!$A$1:$AN$1,0),0))/10^3</f>
        <v>160894.37534657356</v>
      </c>
      <c r="BK87" s="35">
        <f t="shared" si="21"/>
        <v>89976.804653426429</v>
      </c>
      <c r="BL87" s="35">
        <f t="shared" si="22"/>
        <v>0</v>
      </c>
      <c r="BM87" s="35">
        <f t="shared" si="23"/>
        <v>89976.804653426429</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26209</v>
      </c>
      <c r="AY88" s="19" t="str">
        <f>IF(IFERROR(比較地域マスタ!$AE23,"")=0,"",IFERROR(比較地域マスタ!$AE23,""))</f>
        <v>長岡京市</v>
      </c>
      <c r="AZ88" s="17"/>
      <c r="BA88" s="23">
        <v>17</v>
      </c>
      <c r="BB88" s="23">
        <v>1</v>
      </c>
      <c r="BC88" s="19" t="str">
        <f t="shared" si="24"/>
        <v>26209</v>
      </c>
      <c r="BD88" s="19" t="str">
        <f t="shared" si="25"/>
        <v>長岡京市</v>
      </c>
      <c r="BE88" s="35">
        <f>VLOOKUP(BC88&amp;"_"&amp;$AZ$9,データシート3!A:AB,MATCH("ea_"&amp;"太陽光（建物系）"&amp;"_年間発電",データシート3!$A$1:$AB$1,0),0)/10^3+VLOOKUP(BC88&amp;"_"&amp;$AZ$9,データシート3!A:AB,MATCH("ea_"&amp;"太陽光（土地系）"&amp;"_年間発電",データシート3!$A$1:$AB$1,0),0)/10^3</f>
        <v>316378.10100000002</v>
      </c>
      <c r="BF88" s="35">
        <f>VLOOKUP(BC88&amp;"_"&amp;$AZ$9,データシート3!A:AB,MATCH("ea_"&amp;"風力（陸上）"&amp;"_年間発電",データシート3!$A$1:$AB$1,0),0)/10^3</f>
        <v>18022.5</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334400.60100000002</v>
      </c>
      <c r="BJ88" s="35">
        <f>(VLOOKUP($BC88&amp;"_"&amp;$AZ$8,データシート3!$A:$AN,MATCH("da_合計",データシート3!$A$1:$AN$1,0),0))/10^3</f>
        <v>478323.30590848898</v>
      </c>
      <c r="BK88" s="35">
        <f t="shared" si="21"/>
        <v>-143922.70490848896</v>
      </c>
      <c r="BL88" s="35">
        <f t="shared" si="22"/>
        <v>-143922.70490848896</v>
      </c>
      <c r="BM88" s="35">
        <f t="shared" si="23"/>
        <v>0</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26213</v>
      </c>
      <c r="AY89" s="19" t="str">
        <f>IF(IFERROR(比較地域マスタ!$AE24,"")=0,"",IFERROR(比較地域マスタ!$AE24,""))</f>
        <v>南丹市</v>
      </c>
      <c r="AZ89" s="17"/>
      <c r="BA89" s="23">
        <v>18</v>
      </c>
      <c r="BB89" s="23">
        <v>1</v>
      </c>
      <c r="BC89" s="19" t="str">
        <f t="shared" si="24"/>
        <v>26213</v>
      </c>
      <c r="BD89" s="19" t="str">
        <f t="shared" si="25"/>
        <v>南丹市</v>
      </c>
      <c r="BE89" s="35">
        <f>VLOOKUP(BC89&amp;"_"&amp;$AZ$9,データシート3!A:AB,MATCH("ea_"&amp;"太陽光（建物系）"&amp;"_年間発電",データシート3!$A$1:$AB$1,0),0)/10^3+VLOOKUP(BC89&amp;"_"&amp;$AZ$9,データシート3!A:AB,MATCH("ea_"&amp;"太陽光（土地系）"&amp;"_年間発電",データシート3!$A$1:$AB$1,0),0)/10^3</f>
        <v>1167789.5729999999</v>
      </c>
      <c r="BF89" s="35">
        <f>VLOOKUP(BC89&amp;"_"&amp;$AZ$9,データシート3!A:AB,MATCH("ea_"&amp;"風力（陸上）"&amp;"_年間発電",データシート3!$A$1:$AB$1,0),0)/10^3</f>
        <v>1709683.919</v>
      </c>
      <c r="BG89" s="35">
        <f>VLOOKUP(BC89&amp;"_"&amp;$AZ$9,データシート3!A:AB,MATCH("ea_"&amp;"中小水（河川）"&amp;"_年間発電",データシート3!$A$1:$AB$1,0),0)/10^3+VLOOKUP(BC89&amp;"_"&amp;$AZ$9,データシート3!A:AB,MATCH("ea_"&amp;"中小水（農業用水路）"&amp;"_年間発電",データシート3!$A$1:$AB$1,0),0)/10^3</f>
        <v>12187.36</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2889660.8519999995</v>
      </c>
      <c r="BJ89" s="35">
        <f>(VLOOKUP($BC89&amp;"_"&amp;$AZ$8,データシート3!$A:$AN,MATCH("da_合計",データシート3!$A$1:$AN$1,0),0))/10^3</f>
        <v>215219.42872469238</v>
      </c>
      <c r="BK89" s="35">
        <f t="shared" si="21"/>
        <v>2674441.4232753073</v>
      </c>
      <c r="BL89" s="35">
        <f t="shared" si="22"/>
        <v>0</v>
      </c>
      <c r="BM89" s="35">
        <f t="shared" si="23"/>
        <v>2674441.4232753073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26201</v>
      </c>
      <c r="AY90" s="19" t="str">
        <f>IF(IFERROR(比較地域マスタ!$AE25,"")=0,"",IFERROR(比較地域マスタ!$AE25,""))</f>
        <v>福知山市</v>
      </c>
      <c r="AZ90" s="17"/>
      <c r="BA90" s="23">
        <v>19</v>
      </c>
      <c r="BB90" s="23">
        <v>1</v>
      </c>
      <c r="BC90" s="19" t="str">
        <f t="shared" si="24"/>
        <v>26201</v>
      </c>
      <c r="BD90" s="19" t="str">
        <f t="shared" si="25"/>
        <v>福知山市</v>
      </c>
      <c r="BE90" s="35">
        <f>VLOOKUP(BC90&amp;"_"&amp;$AZ$9,データシート3!A:AB,MATCH("ea_"&amp;"太陽光（建物系）"&amp;"_年間発電",データシート3!$A$1:$AB$1,0),0)/10^3+VLOOKUP(BC90&amp;"_"&amp;$AZ$9,データシート3!A:AB,MATCH("ea_"&amp;"太陽光（土地系）"&amp;"_年間発電",データシート3!$A$1:$AB$1,0),0)/10^3</f>
        <v>1417403.6510000001</v>
      </c>
      <c r="BF90" s="35">
        <f>VLOOKUP(BC90&amp;"_"&amp;$AZ$9,データシート3!A:AB,MATCH("ea_"&amp;"風力（陸上）"&amp;"_年間発電",データシート3!$A$1:$AB$1,0),0)/10^3</f>
        <v>758059.42700000003</v>
      </c>
      <c r="BG90" s="35">
        <f>VLOOKUP(BC90&amp;"_"&amp;$AZ$9,データシート3!A:AB,MATCH("ea_"&amp;"中小水（河川）"&amp;"_年間発電",データシート3!$A$1:$AB$1,0),0)/10^3+VLOOKUP(BC90&amp;"_"&amp;$AZ$9,データシート3!A:AB,MATCH("ea_"&amp;"中小水（農業用水路）"&amp;"_年間発電",データシート3!$A$1:$AB$1,0),0)/10^3</f>
        <v>7213.4070000000002</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2182676.4850000003</v>
      </c>
      <c r="BJ90" s="35">
        <f>(VLOOKUP($BC90&amp;"_"&amp;$AZ$8,データシート3!$A:$AN,MATCH("da_合計",データシート3!$A$1:$AN$1,0),0))/10^3</f>
        <v>545687.06554322969</v>
      </c>
      <c r="BK90" s="35">
        <f t="shared" si="21"/>
        <v>1636989.4194567706</v>
      </c>
      <c r="BL90" s="35">
        <f t="shared" si="22"/>
        <v>0</v>
      </c>
      <c r="BM90" s="35">
        <f t="shared" si="23"/>
        <v>1636989.4194567706</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26202</v>
      </c>
      <c r="AY91" s="19" t="str">
        <f>IF(IFERROR(比較地域マスタ!$AE26,"")=0,"",IFERROR(比較地域マスタ!$AE26,""))</f>
        <v>舞鶴市</v>
      </c>
      <c r="BA91" s="23">
        <v>20</v>
      </c>
      <c r="BB91" s="23">
        <v>1</v>
      </c>
      <c r="BC91" s="19" t="str">
        <f t="shared" si="24"/>
        <v>26202</v>
      </c>
      <c r="BD91" s="19" t="str">
        <f t="shared" si="25"/>
        <v>舞鶴市</v>
      </c>
      <c r="BE91" s="35">
        <f>VLOOKUP(BC91&amp;"_"&amp;$AZ$9,データシート3!A:AB,MATCH("ea_"&amp;"太陽光（建物系）"&amp;"_年間発電",データシート3!$A$1:$AB$1,0),0)/10^3+VLOOKUP(BC91&amp;"_"&amp;$AZ$9,データシート3!A:AB,MATCH("ea_"&amp;"太陽光（土地系）"&amp;"_年間発電",データシート3!$A$1:$AB$1,0),0)/10^3</f>
        <v>700757.54200000002</v>
      </c>
      <c r="BF91" s="35">
        <f>VLOOKUP(BC91&amp;"_"&amp;$AZ$9,データシート3!A:AB,MATCH("ea_"&amp;"風力（陸上）"&amp;"_年間発電",データシート3!$A$1:$AB$1,0),0)/10^3</f>
        <v>683930.51500000001</v>
      </c>
      <c r="BG91" s="35">
        <f>VLOOKUP(BC91&amp;"_"&amp;$AZ$9,データシート3!A:AB,MATCH("ea_"&amp;"中小水（河川）"&amp;"_年間発電",データシート3!$A$1:$AB$1,0),0)/10^3+VLOOKUP(BC91&amp;"_"&amp;$AZ$9,データシート3!A:AB,MATCH("ea_"&amp;"中小水（農業用水路）"&amp;"_年間発電",データシート3!$A$1:$AB$1,0),0)/10^3</f>
        <v>3611.5810000000001</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1388299.638</v>
      </c>
      <c r="BJ91" s="35">
        <f>(VLOOKUP($BC91&amp;"_"&amp;$AZ$8,データシート3!$A:$AN,MATCH("da_合計",データシート3!$A$1:$AN$1,0),0))/10^3</f>
        <v>465236.74874513631</v>
      </c>
      <c r="BK91" s="35">
        <f t="shared" si="21"/>
        <v>923062.88925486372</v>
      </c>
      <c r="BL91" s="35">
        <f t="shared" si="22"/>
        <v>0</v>
      </c>
      <c r="BM91" s="35">
        <f t="shared" si="23"/>
        <v>923062.88925486372</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26367</v>
      </c>
      <c r="AY92" s="19" t="str">
        <f>IF(IFERROR(比較地域マスタ!$AE27,"")=0,"",IFERROR(比較地域マスタ!$AE27,""))</f>
        <v>南山城村</v>
      </c>
      <c r="AZ92" s="17"/>
      <c r="BA92" s="23">
        <v>21</v>
      </c>
      <c r="BB92" s="23">
        <v>1</v>
      </c>
      <c r="BC92" s="19" t="str">
        <f t="shared" si="24"/>
        <v>26367</v>
      </c>
      <c r="BD92" s="19" t="str">
        <f t="shared" si="25"/>
        <v>南山城村</v>
      </c>
      <c r="BE92" s="35">
        <f>VLOOKUP(BC92&amp;"_"&amp;$AZ$9,データシート3!A:AB,MATCH("ea_"&amp;"太陽光（建物系）"&amp;"_年間発電",データシート3!$A$1:$AB$1,0),0)/10^3+VLOOKUP(BC92&amp;"_"&amp;$AZ$9,データシート3!A:AB,MATCH("ea_"&amp;"太陽光（土地系）"&amp;"_年間発電",データシート3!$A$1:$AB$1,0),0)/10^3</f>
        <v>186749.61400000003</v>
      </c>
      <c r="BF92" s="35">
        <f>VLOOKUP(BC92&amp;"_"&amp;$AZ$9,データシート3!A:AB,MATCH("ea_"&amp;"風力（陸上）"&amp;"_年間発電",データシート3!$A$1:$AB$1,0),0)/10^3</f>
        <v>111855.48299999998</v>
      </c>
      <c r="BG92" s="35">
        <f>VLOOKUP(BC92&amp;"_"&amp;$AZ$9,データシート3!A:AB,MATCH("ea_"&amp;"中小水（河川）"&amp;"_年間発電",データシート3!$A$1:$AB$1,0),0)/10^3+VLOOKUP(BC92&amp;"_"&amp;$AZ$9,データシート3!A:AB,MATCH("ea_"&amp;"中小水（農業用水路）"&amp;"_年間発電",データシート3!$A$1:$AB$1,0),0)/10^3</f>
        <v>1520.902</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300125.99900000001</v>
      </c>
      <c r="BJ92" s="35">
        <f>(VLOOKUP($BC92&amp;"_"&amp;$AZ$8,データシート3!$A:$AN,MATCH("da_合計",データシート3!$A$1:$AN$1,0),0))/10^3</f>
        <v>9512.6230788658304</v>
      </c>
      <c r="BK92" s="35">
        <f>BI92-BJ92</f>
        <v>290613.3759211342</v>
      </c>
      <c r="BL92" s="35">
        <f t="shared" si="22"/>
        <v>0</v>
      </c>
      <c r="BM92" s="35">
        <f t="shared" si="23"/>
        <v>290613.3759211342</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26205</v>
      </c>
      <c r="AY93" s="19" t="str">
        <f>IF(IFERROR(比較地域マスタ!$AE28,"")=0,"",IFERROR(比較地域マスタ!$AE28,""))</f>
        <v>宮津市</v>
      </c>
      <c r="AZ93" s="17"/>
      <c r="BA93" s="23">
        <v>22</v>
      </c>
      <c r="BB93" s="23">
        <v>1</v>
      </c>
      <c r="BC93" s="19" t="str">
        <f t="shared" si="24"/>
        <v>26205</v>
      </c>
      <c r="BD93" s="19" t="str">
        <f t="shared" si="25"/>
        <v>宮津市</v>
      </c>
      <c r="BE93" s="35">
        <f>VLOOKUP(BC93&amp;"_"&amp;$AZ$9,データシート3!A:AB,MATCH("ea_"&amp;"太陽光（建物系）"&amp;"_年間発電",データシート3!$A$1:$AB$1,0),0)/10^3+VLOOKUP(BC93&amp;"_"&amp;$AZ$9,データシート3!A:AB,MATCH("ea_"&amp;"太陽光（土地系）"&amp;"_年間発電",データシート3!$A$1:$AB$1,0),0)/10^3</f>
        <v>322685.25300000003</v>
      </c>
      <c r="BF93" s="35">
        <f>VLOOKUP(BC93&amp;"_"&amp;$AZ$9,データシート3!A:AB,MATCH("ea_"&amp;"風力（陸上）"&amp;"_年間発電",データシート3!$A$1:$AB$1,0),0)/10^3</f>
        <v>760137.11199999996</v>
      </c>
      <c r="BG93" s="35">
        <f>VLOOKUP(BC93&amp;"_"&amp;$AZ$9,データシート3!A:AB,MATCH("ea_"&amp;"中小水（河川）"&amp;"_年間発電",データシート3!$A$1:$AB$1,0),0)/10^3+VLOOKUP(BC93&amp;"_"&amp;$AZ$9,データシート3!A:AB,MATCH("ea_"&amp;"中小水（農業用水路）"&amp;"_年間発電",データシート3!$A$1:$AB$1,0),0)/10^3</f>
        <v>5256.7070000000003</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1088079.0719999999</v>
      </c>
      <c r="BJ93" s="35">
        <f>(VLOOKUP($BC93&amp;"_"&amp;$AZ$8,データシート3!$A:$AN,MATCH("da_合計",データシート3!$A$1:$AN$1,0),0))/10^3</f>
        <v>97143.913042125554</v>
      </c>
      <c r="BK93" s="35">
        <f t="shared" si="21"/>
        <v>990935.1589578744</v>
      </c>
      <c r="BL93" s="35">
        <f t="shared" si="22"/>
        <v>0</v>
      </c>
      <c r="BM93" s="35">
        <f t="shared" si="23"/>
        <v>990935.1589578744</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26208</v>
      </c>
      <c r="AY94" s="19" t="str">
        <f>IF(IFERROR(比較地域マスタ!$AE29,"")=0,"",IFERROR(比較地域マスタ!$AE29,""))</f>
        <v>向日市</v>
      </c>
      <c r="AZ94" s="17"/>
      <c r="BA94" s="23">
        <v>23</v>
      </c>
      <c r="BB94" s="23">
        <v>1</v>
      </c>
      <c r="BC94" s="19" t="str">
        <f t="shared" si="24"/>
        <v>26208</v>
      </c>
      <c r="BD94" s="19" t="str">
        <f t="shared" si="25"/>
        <v>向日市</v>
      </c>
      <c r="BE94" s="35">
        <f>VLOOKUP(BC94&amp;"_"&amp;$AZ$9,データシート3!A:AB,MATCH("ea_"&amp;"太陽光（建物系）"&amp;"_年間発電",データシート3!$A$1:$AB$1,0),0)/10^3+VLOOKUP(BC94&amp;"_"&amp;$AZ$9,データシート3!A:AB,MATCH("ea_"&amp;"太陽光（土地系）"&amp;"_年間発電",データシート3!$A$1:$AB$1,0),0)/10^3</f>
        <v>200460.658</v>
      </c>
      <c r="BF94" s="35">
        <f>VLOOKUP(BC94&amp;"_"&amp;$AZ$9,データシート3!A:AB,MATCH("ea_"&amp;"風力（陸上）"&amp;"_年間発電",データシート3!$A$1:$AB$1,0),0)/10^3</f>
        <v>0</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200460.658</v>
      </c>
      <c r="BJ94" s="35">
        <f>(VLOOKUP($BC94&amp;"_"&amp;$AZ$8,データシート3!$A:$AN,MATCH("da_合計",データシート3!$A$1:$AN$1,0),0))/10^3</f>
        <v>250672.10292651877</v>
      </c>
      <c r="BK94" s="35">
        <f t="shared" si="21"/>
        <v>-50211.444926518772</v>
      </c>
      <c r="BL94" s="35">
        <f t="shared" si="22"/>
        <v>-50211.444926518772</v>
      </c>
      <c r="BM94" s="35">
        <f t="shared" si="23"/>
        <v>0</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26210</v>
      </c>
      <c r="AY95" s="19" t="str">
        <f>IF(IFERROR(比較地域マスタ!$AE30,"")=0,"",IFERROR(比較地域マスタ!$AE30,""))</f>
        <v>八幡市</v>
      </c>
      <c r="AZ95" s="17"/>
      <c r="BA95" s="23">
        <v>24</v>
      </c>
      <c r="BB95" s="23">
        <v>1</v>
      </c>
      <c r="BC95" s="19" t="str">
        <f t="shared" si="24"/>
        <v>26210</v>
      </c>
      <c r="BD95" s="19" t="str">
        <f t="shared" si="25"/>
        <v>八幡市</v>
      </c>
      <c r="BE95" s="35">
        <f>VLOOKUP(BC95&amp;"_"&amp;$AZ$9,データシート3!A:AB,MATCH("ea_"&amp;"太陽光（建物系）"&amp;"_年間発電",データシート3!$A$1:$AB$1,0),0)/10^3+VLOOKUP(BC95&amp;"_"&amp;$AZ$9,データシート3!A:AB,MATCH("ea_"&amp;"太陽光（土地系）"&amp;"_年間発電",データシート3!$A$1:$AB$1,0),0)/10^3</f>
        <v>340849.83100000001</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340849.83100000001</v>
      </c>
      <c r="BJ95" s="35">
        <f>(VLOOKUP($BC95&amp;"_"&amp;$AZ$8,データシート3!$A:$AN,MATCH("da_合計",データシート3!$A$1:$AN$1,0),0))/10^3</f>
        <v>418558.76387339027</v>
      </c>
      <c r="BK95" s="35">
        <f t="shared" si="21"/>
        <v>-77708.932873390266</v>
      </c>
      <c r="BL95" s="35">
        <f t="shared" si="22"/>
        <v>-77708.932873390266</v>
      </c>
      <c r="BM95" s="35">
        <f t="shared" si="23"/>
        <v>0</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26465</v>
      </c>
      <c r="AY96" s="19" t="str">
        <f>IF(IFERROR(比較地域マスタ!$AE31,"")=0,"",IFERROR(比較地域マスタ!$AE31,""))</f>
        <v>与謝野町</v>
      </c>
      <c r="AZ96" s="17"/>
      <c r="BA96" s="23">
        <v>25</v>
      </c>
      <c r="BB96" s="23">
        <v>1</v>
      </c>
      <c r="BC96" s="19" t="str">
        <f t="shared" si="24"/>
        <v>26465</v>
      </c>
      <c r="BD96" s="19" t="str">
        <f t="shared" si="25"/>
        <v>与謝野町</v>
      </c>
      <c r="BE96" s="35">
        <f>VLOOKUP(BC96&amp;"_"&amp;$AZ$9,データシート3!A:AB,MATCH("ea_"&amp;"太陽光（建物系）"&amp;"_年間発電",データシート3!$A$1:$AB$1,0),0)/10^3+VLOOKUP(BC96&amp;"_"&amp;$AZ$9,データシート3!A:AB,MATCH("ea_"&amp;"太陽光（土地系）"&amp;"_年間発電",データシート3!$A$1:$AB$1,0),0)/10^3</f>
        <v>382036.82900000003</v>
      </c>
      <c r="BF96" s="35">
        <f>VLOOKUP(BC96&amp;"_"&amp;$AZ$9,データシート3!A:AB,MATCH("ea_"&amp;"風力（陸上）"&amp;"_年間発電",データシート3!$A$1:$AB$1,0),0)/10^3</f>
        <v>352572.65</v>
      </c>
      <c r="BG96" s="35">
        <f>VLOOKUP(BC96&amp;"_"&amp;$AZ$9,データシート3!A:AB,MATCH("ea_"&amp;"中小水（河川）"&amp;"_年間発電",データシート3!$A$1:$AB$1,0),0)/10^3+VLOOKUP(BC96&amp;"_"&amp;$AZ$9,データシート3!A:AB,MATCH("ea_"&amp;"中小水（農業用水路）"&amp;"_年間発電",データシート3!$A$1:$AB$1,0),0)/10^3</f>
        <v>2987.924</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737597.40300000005</v>
      </c>
      <c r="BJ96" s="35">
        <f>(VLOOKUP($BC96&amp;"_"&amp;$AZ$8,データシート3!$A:$AN,MATCH("da_合計",データシート3!$A$1:$AN$1,0),0))/10^3</f>
        <v>92264.300319699163</v>
      </c>
      <c r="BK96" s="35">
        <f t="shared" si="21"/>
        <v>645333.10268030083</v>
      </c>
      <c r="BL96" s="35">
        <f t="shared" si="22"/>
        <v>0</v>
      </c>
      <c r="BM96" s="35">
        <f t="shared" si="23"/>
        <v>645333.10268030083</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26365</v>
      </c>
      <c r="AY97" s="19" t="str">
        <f>IF(IFERROR(比較地域マスタ!$AE32,"")=0,"",IFERROR(比較地域マスタ!$AE32,""))</f>
        <v>和束町</v>
      </c>
      <c r="AZ97" s="17"/>
      <c r="BA97" s="23">
        <v>26</v>
      </c>
      <c r="BB97" s="23">
        <v>1</v>
      </c>
      <c r="BC97" s="19" t="str">
        <f t="shared" si="24"/>
        <v>26365</v>
      </c>
      <c r="BD97" s="19" t="str">
        <f t="shared" si="25"/>
        <v>和束町</v>
      </c>
      <c r="BE97" s="35">
        <f>VLOOKUP(BC97&amp;"_"&amp;$AZ$9,データシート3!A:AB,MATCH("ea_"&amp;"太陽光（建物系）"&amp;"_年間発電",データシート3!$A$1:$AB$1,0),0)/10^3+VLOOKUP(BC97&amp;"_"&amp;$AZ$9,データシート3!A:AB,MATCH("ea_"&amp;"太陽光（土地系）"&amp;"_年間発電",データシート3!$A$1:$AB$1,0),0)/10^3</f>
        <v>262602.69299999997</v>
      </c>
      <c r="BF97" s="35">
        <f>VLOOKUP(BC97&amp;"_"&amp;$AZ$9,データシート3!A:AB,MATCH("ea_"&amp;"風力（陸上）"&amp;"_年間発電",データシート3!$A$1:$AB$1,0),0)/10^3</f>
        <v>189852.29699999999</v>
      </c>
      <c r="BG97" s="35">
        <f>VLOOKUP(BC97&amp;"_"&amp;$AZ$9,データシート3!A:AB,MATCH("ea_"&amp;"中小水（河川）"&amp;"_年間発電",データシート3!$A$1:$AB$1,0),0)/10^3+VLOOKUP(BC97&amp;"_"&amp;$AZ$9,データシート3!A:AB,MATCH("ea_"&amp;"中小水（農業用水路）"&amp;"_年間発電",データシート3!$A$1:$AB$1,0),0)/10^3</f>
        <v>2053.9009999999998</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454508.891</v>
      </c>
      <c r="BJ97" s="35">
        <f>(VLOOKUP($BC97&amp;"_"&amp;$AZ$8,データシート3!$A:$AN,MATCH("da_合計",データシート3!$A$1:$AN$1,0),0))/10^3</f>
        <v>13577.637174357569</v>
      </c>
      <c r="BK97" s="35">
        <f t="shared" si="21"/>
        <v>440931.25382564246</v>
      </c>
      <c r="BL97" s="35">
        <f t="shared" si="22"/>
        <v>0</v>
      </c>
      <c r="BM97" s="35">
        <f t="shared" si="23"/>
        <v>440931.25382564246</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京都府</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26</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267</v>
      </c>
      <c r="H7" s="712">
        <f t="shared" si="0"/>
        <v>264</v>
      </c>
      <c r="I7" s="712">
        <f t="shared" si="0"/>
        <v>250</v>
      </c>
      <c r="J7" s="712">
        <f t="shared" si="0"/>
        <v>248</v>
      </c>
      <c r="K7" s="713">
        <f t="shared" si="0"/>
        <v>246</v>
      </c>
      <c r="L7" s="713">
        <f t="shared" si="0"/>
        <v>249</v>
      </c>
      <c r="M7" s="713">
        <f t="shared" si="0"/>
        <v>252</v>
      </c>
      <c r="N7" s="713">
        <f t="shared" si="0"/>
        <v>243</v>
      </c>
      <c r="O7" s="713">
        <f>SUM(O8:O13)</f>
        <v>242</v>
      </c>
      <c r="P7" s="713">
        <f t="shared" si="0"/>
        <v>244</v>
      </c>
      <c r="Q7" s="714">
        <f>SUM(Q8:Q13)</f>
        <v>244</v>
      </c>
      <c r="R7" s="919">
        <f t="shared" si="0"/>
        <v>3225.6059999999998</v>
      </c>
      <c r="S7" s="920">
        <f t="shared" si="0"/>
        <v>3671.85</v>
      </c>
      <c r="T7" s="920">
        <f t="shared" si="0"/>
        <v>3928.538</v>
      </c>
      <c r="U7" s="920">
        <f t="shared" si="0"/>
        <v>3838.0329000000002</v>
      </c>
      <c r="V7" s="920">
        <f t="shared" si="0"/>
        <v>3743.4360000000001</v>
      </c>
      <c r="W7" s="920">
        <f t="shared" si="0"/>
        <v>3651.4740000000002</v>
      </c>
      <c r="X7" s="920">
        <f t="shared" si="0"/>
        <v>3919.0720000000001</v>
      </c>
      <c r="Y7" s="920">
        <f t="shared" si="0"/>
        <v>3296.5927999999999</v>
      </c>
      <c r="Z7" s="920">
        <f>SUM(Z8:Z13)</f>
        <v>3148.0491999999999</v>
      </c>
      <c r="AA7" s="920">
        <f>SUM(AA8:AA13)</f>
        <v>2978.9506000000001</v>
      </c>
      <c r="AB7" s="921">
        <f t="shared" si="0"/>
        <v>3265.5520000000006</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2</v>
      </c>
      <c r="Q8" s="721">
        <f>VLOOKUP($D$3&amp;"_"&amp;Q$3,データシート1!$A:$BU,MATCH($G$2&amp;"_"&amp;$C8,データシート1!$A$1:$BU$1,0),0)</f>
        <v>2</v>
      </c>
      <c r="R8" s="922">
        <f>VLOOKUP($D$3&amp;"_"&amp;R$3,データシート1!$A:$BU,MATCH($R$2&amp;"_"&amp;$C8,データシート1!$A$1:$BU$1,0),0)</f>
        <v>3.7040000000000002</v>
      </c>
      <c r="S8" s="923">
        <f>VLOOKUP($D$3&amp;"_"&amp;S$3,データシート1!$A:$BU,MATCH($R$2&amp;"_"&amp;$C8,データシート1!$A$1:$BU$1,0),0)</f>
        <v>4.8840000000000003</v>
      </c>
      <c r="T8" s="923">
        <f>VLOOKUP($D$3&amp;"_"&amp;T$3,データシート1!$A:$BU,MATCH($R$2&amp;"_"&amp;$C8,データシート1!$A$1:$BU$1,0),0)</f>
        <v>6.2149999999999999</v>
      </c>
      <c r="U8" s="923">
        <f>VLOOKUP($D$3&amp;"_"&amp;U$3,データシート1!$A:$BU,MATCH($R$2&amp;"_"&amp;$C8,データシート1!$A$1:$BU$1,0),0)</f>
        <v>6.6779999999999999</v>
      </c>
      <c r="V8" s="923">
        <f>VLOOKUP($D$3&amp;"_"&amp;V$3,データシート1!$A:$BU,MATCH($R$2&amp;"_"&amp;$C8,データシート1!$A$1:$BU$1,0),0)</f>
        <v>6.8150000000000004</v>
      </c>
      <c r="W8" s="923">
        <f>VLOOKUP($D$3&amp;"_"&amp;W$3,データシート1!$A:$BU,MATCH($R$2&amp;"_"&amp;$C8,データシート1!$A$1:$BU$1,0),0)</f>
        <v>5.5220000000000002</v>
      </c>
      <c r="X8" s="923">
        <f>VLOOKUP($D$3&amp;"_"&amp;X$3,データシート1!$A:$BU,MATCH($R$2&amp;"_"&amp;$C8,データシート1!$A$1:$BU$1,0),0)</f>
        <v>5.1710000000000003</v>
      </c>
      <c r="Y8" s="923">
        <f>VLOOKUP($D$3&amp;"_"&amp;Y$3,データシート1!$A:$BU,MATCH($R$2&amp;"_"&amp;$C8,データシート1!$A$1:$BU$1,0),0)</f>
        <v>4.3499999999999996</v>
      </c>
      <c r="Z8" s="923">
        <f>VLOOKUP($D$3&amp;"_"&amp;Z$3,データシート1!$A:$BU,MATCH($R$2&amp;"_"&amp;$C8,データシート1!$A$1:$BU$1,0),0)</f>
        <v>4.085</v>
      </c>
      <c r="AA8" s="923">
        <f>VLOOKUP($D$3&amp;"_"&amp;AA$3,データシート1!$A:$BU,MATCH($R$2&amp;"_"&amp;$C8,データシート1!$A$1:$BU$1,0),0)</f>
        <v>6.8440000000000003</v>
      </c>
      <c r="AB8" s="924">
        <f>VLOOKUP($D$3&amp;"_"&amp;AB$3,データシート1!$A:$BU,MATCH($R$2&amp;"_"&amp;$C8,データシート1!$A$1:$BU$1,0),0)</f>
        <v>6.9729999999999999</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1</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1</v>
      </c>
      <c r="L9" s="726">
        <f>VLOOKUP($D$3&amp;"_"&amp;L$3,データシート1!$A:$BU,MATCH($G$2&amp;"_"&amp;$C9,データシート1!$A$1:$BU$1,0),0)</f>
        <v>1</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4.3940000000000001</v>
      </c>
      <c r="S9" s="926">
        <f>VLOOKUP($D$3&amp;"_"&amp;S$3,データシート1!$A:$BU,MATCH($R$2&amp;"_"&amp;$C9,データシート1!$A$1:$BU$1,0),0)</f>
        <v>4.5949999999999998</v>
      </c>
      <c r="T9" s="926">
        <f>VLOOKUP($D$3&amp;"_"&amp;T$3,データシート1!$A:$BU,MATCH($R$2&amp;"_"&amp;$C9,データシート1!$A$1:$BU$1,0),0)</f>
        <v>4.8719999999999999</v>
      </c>
      <c r="U9" s="926">
        <f>VLOOKUP($D$3&amp;"_"&amp;U$3,データシート1!$A:$BU,MATCH($R$2&amp;"_"&amp;$C9,データシート1!$A$1:$BU$1,0),0)</f>
        <v>4.9379999999999997</v>
      </c>
      <c r="V9" s="926">
        <f>VLOOKUP($D$3&amp;"_"&amp;V$3,データシート1!$A:$BU,MATCH($R$2&amp;"_"&amp;$C9,データシート1!$A$1:$BU$1,0),0)</f>
        <v>4.5819999999999999</v>
      </c>
      <c r="W9" s="926">
        <f>VLOOKUP($D$3&amp;"_"&amp;W$3,データシート1!$A:$BU,MATCH($R$2&amp;"_"&amp;$C9,データシート1!$A$1:$BU$1,0),0)</f>
        <v>4.577</v>
      </c>
      <c r="X9" s="926">
        <f>VLOOKUP($D$3&amp;"_"&amp;X$3,データシート1!$A:$BU,MATCH($R$2&amp;"_"&amp;$C9,データシート1!$A$1:$BU$1,0),0)</f>
        <v>3.9510000000000001</v>
      </c>
      <c r="Y9" s="926">
        <f>VLOOKUP($D$3&amp;"_"&amp;Y$3,データシート1!$A:$BU,MATCH($R$2&amp;"_"&amp;$C9,データシート1!$A$1:$BU$1,0),0)</f>
        <v>3.673</v>
      </c>
      <c r="Z9" s="926">
        <f>VLOOKUP($D$3&amp;"_"&amp;Z$3,データシート1!$A:$BU,MATCH($R$2&amp;"_"&amp;$C9,データシート1!$A$1:$BU$1,0),0)</f>
        <v>3.117</v>
      </c>
      <c r="AA9" s="926">
        <f>VLOOKUP($D$3&amp;"_"&amp;AA$3,データシート1!$A:$BU,MATCH($R$2&amp;"_"&amp;$C9,データシート1!$A$1:$BU$1,0),0)</f>
        <v>2.7789999999999999</v>
      </c>
      <c r="AB9" s="927">
        <f>VLOOKUP($D$3&amp;"_"&amp;AB$3,データシート1!$A:$BU,MATCH($R$2&amp;"_"&amp;$C9,データシート1!$A$1:$BU$1,0),0)</f>
        <v>3.226</v>
      </c>
    </row>
    <row r="10" spans="2:30" s="22" customFormat="1" ht="20.45" customHeight="1">
      <c r="B10" s="715"/>
      <c r="C10" s="722" t="s">
        <v>117</v>
      </c>
      <c r="D10" s="723"/>
      <c r="E10" s="722"/>
      <c r="F10" s="723"/>
      <c r="G10" s="724">
        <f>VLOOKUP($D$3&amp;"_"&amp;G$3,データシート1!$A:$BU,MATCH($G$2&amp;"_"&amp;$C10,データシート1!$A$1:$BU$1,0),0)</f>
        <v>138</v>
      </c>
      <c r="H10" s="725">
        <f>VLOOKUP($D$3&amp;"_"&amp;H$3,データシート1!$A:$BU,MATCH($G$2&amp;"_"&amp;$C10,データシート1!$A$1:$BU$1,0),0)</f>
        <v>133</v>
      </c>
      <c r="I10" s="725">
        <f>VLOOKUP($D$3&amp;"_"&amp;I$3,データシート1!$A:$BU,MATCH($G$2&amp;"_"&amp;$C10,データシート1!$A$1:$BU$1,0),0)</f>
        <v>128</v>
      </c>
      <c r="J10" s="725">
        <f>VLOOKUP($D$3&amp;"_"&amp;J$3,データシート1!$A:$BU,MATCH($G$2&amp;"_"&amp;$C10,データシート1!$A$1:$BU$1,0),0)</f>
        <v>132</v>
      </c>
      <c r="K10" s="726">
        <f>VLOOKUP($D$3&amp;"_"&amp;K$3,データシート1!$A:$BU,MATCH($G$2&amp;"_"&amp;$C10,データシート1!$A$1:$BU$1,0),0)</f>
        <v>133</v>
      </c>
      <c r="L10" s="726">
        <f>VLOOKUP($D$3&amp;"_"&amp;L$3,データシート1!$A:$BU,MATCH($G$2&amp;"_"&amp;$C10,データシート1!$A$1:$BU$1,0),0)</f>
        <v>132</v>
      </c>
      <c r="M10" s="726">
        <f>VLOOKUP($D$3&amp;"_"&amp;M$3,データシート1!$A:$BU,MATCH($G$2&amp;"_"&amp;$C10,データシート1!$A$1:$BU$1,0),0)</f>
        <v>137</v>
      </c>
      <c r="N10" s="726">
        <f>VLOOKUP($D$3&amp;"_"&amp;N$3,データシート1!$A:$BU,MATCH($G$2&amp;"_"&amp;$C10,データシート1!$A$1:$BU$1,0),0)</f>
        <v>133</v>
      </c>
      <c r="O10" s="726">
        <f>VLOOKUP($D$3&amp;"_"&amp;O$3,データシート1!$A:$BU,MATCH($G$2&amp;"_"&amp;$C10,データシート1!$A$1:$BU$1,0),0)</f>
        <v>134</v>
      </c>
      <c r="P10" s="726">
        <f>VLOOKUP($D$3&amp;"_"&amp;P$3,データシート1!$A:$BU,MATCH($G$2&amp;"_"&amp;$C10,データシート1!$A$1:$BU$1,0),0)</f>
        <v>133</v>
      </c>
      <c r="Q10" s="727">
        <f>VLOOKUP($D$3&amp;"_"&amp;Q$3,データシート1!$A:$BU,MATCH($G$2&amp;"_"&amp;$C10,データシート1!$A$1:$BU$1,0),0)</f>
        <v>137</v>
      </c>
      <c r="R10" s="925">
        <f>VLOOKUP($D$3&amp;"_"&amp;R$3,データシート1!$A:$BU,MATCH($R$2&amp;"_"&amp;$C10,データシート1!$A$1:$BU$1,0),0)</f>
        <v>1790.499</v>
      </c>
      <c r="S10" s="926">
        <f>VLOOKUP($D$3&amp;"_"&amp;S$3,データシート1!$A:$BU,MATCH($R$2&amp;"_"&amp;$C10,データシート1!$A$1:$BU$1,0),0)</f>
        <v>2034.54</v>
      </c>
      <c r="T10" s="926">
        <f>VLOOKUP($D$3&amp;"_"&amp;T$3,データシート1!$A:$BU,MATCH($R$2&amp;"_"&amp;$C10,データシート1!$A$1:$BU$1,0),0)</f>
        <v>2251.056</v>
      </c>
      <c r="U10" s="926">
        <f>VLOOKUP($D$3&amp;"_"&amp;U$3,データシート1!$A:$BU,MATCH($R$2&amp;"_"&amp;$C10,データシート1!$A$1:$BU$1,0),0)</f>
        <v>2271.3690000000001</v>
      </c>
      <c r="V10" s="926">
        <f>VLOOKUP($D$3&amp;"_"&amp;V$3,データシート1!$A:$BU,MATCH($R$2&amp;"_"&amp;$C10,データシート1!$A$1:$BU$1,0),0)</f>
        <v>2162.6149999999998</v>
      </c>
      <c r="W10" s="926">
        <f>VLOOKUP($D$3&amp;"_"&amp;W$3,データシート1!$A:$BU,MATCH($R$2&amp;"_"&amp;$C10,データシート1!$A$1:$BU$1,0),0)</f>
        <v>2047.24</v>
      </c>
      <c r="X10" s="926">
        <f>VLOOKUP($D$3&amp;"_"&amp;X$3,データシート1!$A:$BU,MATCH($R$2&amp;"_"&amp;$C10,データシート1!$A$1:$BU$1,0),0)</f>
        <v>2217.9940000000001</v>
      </c>
      <c r="Y10" s="926">
        <f>VLOOKUP($D$3&amp;"_"&amp;Y$3,データシート1!$A:$BU,MATCH($R$2&amp;"_"&amp;$C10,データシート1!$A$1:$BU$1,0),0)</f>
        <v>2027.5329999999999</v>
      </c>
      <c r="Z10" s="926">
        <f>VLOOKUP($D$3&amp;"_"&amp;Z$3,データシート1!$A:$BU,MATCH($R$2&amp;"_"&amp;$C10,データシート1!$A$1:$BU$1,0),0)</f>
        <v>1803.875</v>
      </c>
      <c r="AA10" s="926">
        <f>VLOOKUP($D$3&amp;"_"&amp;AA$3,データシート1!$A:$BU,MATCH($R$2&amp;"_"&amp;$C10,データシート1!$A$1:$BU$1,0),0)</f>
        <v>1639.6510000000001</v>
      </c>
      <c r="AB10" s="927">
        <f>VLOOKUP($D$3&amp;"_"&amp;AB$3,データシート1!$A:$BU,MATCH($R$2&amp;"_"&amp;$C10,データシート1!$A$1:$BU$1,0),0)</f>
        <v>1717.2170000000001</v>
      </c>
    </row>
    <row r="11" spans="2:30" s="22" customFormat="1" ht="20.45" customHeight="1">
      <c r="B11" s="715"/>
      <c r="C11" s="722" t="s">
        <v>521</v>
      </c>
      <c r="D11" s="723"/>
      <c r="E11" s="722"/>
      <c r="F11" s="723"/>
      <c r="G11" s="724">
        <f>VLOOKUP($D$3&amp;"_"&amp;G$3,データシート1!$A:$BU,MATCH($G$2&amp;"_"&amp;$C11,データシート1!$A$1:$BU$1,0),0)</f>
        <v>125</v>
      </c>
      <c r="H11" s="725">
        <f>VLOOKUP($D$3&amp;"_"&amp;H$3,データシート1!$A:$BU,MATCH($G$2&amp;"_"&amp;$C11,データシート1!$A$1:$BU$1,0),0)</f>
        <v>126</v>
      </c>
      <c r="I11" s="725">
        <f>VLOOKUP($D$3&amp;"_"&amp;I$3,データシート1!$A:$BU,MATCH($G$2&amp;"_"&amp;$C11,データシート1!$A$1:$BU$1,0),0)</f>
        <v>117</v>
      </c>
      <c r="J11" s="725">
        <f>VLOOKUP($D$3&amp;"_"&amp;J$3,データシート1!$A:$BU,MATCH($G$2&amp;"_"&amp;$C11,データシート1!$A$1:$BU$1,0),0)</f>
        <v>111</v>
      </c>
      <c r="K11" s="726">
        <f>VLOOKUP($D$3&amp;"_"&amp;K$3,データシート1!$A:$BU,MATCH($G$2&amp;"_"&amp;$C11,データシート1!$A$1:$BU$1,0),0)</f>
        <v>108</v>
      </c>
      <c r="L11" s="726">
        <f>VLOOKUP($D$3&amp;"_"&amp;L$3,データシート1!$A:$BU,MATCH($G$2&amp;"_"&amp;$C11,データシート1!$A$1:$BU$1,0),0)</f>
        <v>114</v>
      </c>
      <c r="M11" s="726">
        <f>VLOOKUP($D$3&amp;"_"&amp;M$3,データシート1!$A:$BU,MATCH($G$2&amp;"_"&amp;$C11,データシート1!$A$1:$BU$1,0),0)</f>
        <v>112</v>
      </c>
      <c r="N11" s="726">
        <f>VLOOKUP($D$3&amp;"_"&amp;N$3,データシート1!$A:$BU,MATCH($G$2&amp;"_"&amp;$C11,データシート1!$A$1:$BU$1,0),0)</f>
        <v>107</v>
      </c>
      <c r="O11" s="726">
        <f>VLOOKUP($D$3&amp;"_"&amp;O$3,データシート1!$A:$BU,MATCH($G$2&amp;"_"&amp;$C11,データシート1!$A$1:$BU$1,0),0)</f>
        <v>105</v>
      </c>
      <c r="P11" s="726">
        <f>VLOOKUP($D$3&amp;"_"&amp;P$3,データシート1!$A:$BU,MATCH($G$2&amp;"_"&amp;$C11,データシート1!$A$1:$BU$1,0),0)</f>
        <v>107</v>
      </c>
      <c r="Q11" s="727">
        <f>VLOOKUP($D$3&amp;"_"&amp;Q$3,データシート1!$A:$BU,MATCH($G$2&amp;"_"&amp;$C11,データシート1!$A$1:$BU$1,0),0)</f>
        <v>103</v>
      </c>
      <c r="R11" s="925">
        <f>VLOOKUP($D$3&amp;"_"&amp;R$3,データシート1!$A:$BU,MATCH($R$2&amp;"_"&amp;$C11,データシート1!$A$1:$BU$1,0),0)</f>
        <v>911.85699999999997</v>
      </c>
      <c r="S11" s="926">
        <f>VLOOKUP($D$3&amp;"_"&amp;S$3,データシート1!$A:$BU,MATCH($R$2&amp;"_"&amp;$C11,データシート1!$A$1:$BU$1,0),0)</f>
        <v>1033.636</v>
      </c>
      <c r="T11" s="926">
        <f>VLOOKUP($D$3&amp;"_"&amp;T$3,データシート1!$A:$BU,MATCH($R$2&amp;"_"&amp;$C11,データシート1!$A$1:$BU$1,0),0)</f>
        <v>1102.221</v>
      </c>
      <c r="U11" s="926">
        <f>VLOOKUP($D$3&amp;"_"&amp;U$3,データシート1!$A:$BU,MATCH($R$2&amp;"_"&amp;$C11,データシート1!$A$1:$BU$1,0),0)</f>
        <v>1000.9458999999999</v>
      </c>
      <c r="V11" s="926">
        <f>VLOOKUP($D$3&amp;"_"&amp;V$3,データシート1!$A:$BU,MATCH($R$2&amp;"_"&amp;$C11,データシート1!$A$1:$BU$1,0),0)</f>
        <v>1024.1090000000002</v>
      </c>
      <c r="W11" s="926">
        <f>VLOOKUP($D$3&amp;"_"&amp;W$3,データシート1!$A:$BU,MATCH($R$2&amp;"_"&amp;$C11,データシート1!$A$1:$BU$1,0),0)</f>
        <v>1037.135</v>
      </c>
      <c r="X11" s="926">
        <f>VLOOKUP($D$3&amp;"_"&amp;X$3,データシート1!$A:$BU,MATCH($R$2&amp;"_"&amp;$C11,データシート1!$A$1:$BU$1,0),0)</f>
        <v>1087.9559999999999</v>
      </c>
      <c r="Y11" s="926">
        <f>VLOOKUP($D$3&amp;"_"&amp;Y$3,データシート1!$A:$BU,MATCH($R$2&amp;"_"&amp;$C11,データシート1!$A$1:$BU$1,0),0)</f>
        <v>982.03680000000008</v>
      </c>
      <c r="Z11" s="926">
        <f>VLOOKUP($D$3&amp;"_"&amp;Z$3,データシート1!$A:$BU,MATCH($R$2&amp;"_"&amp;$C11,データシート1!$A$1:$BU$1,0),0)</f>
        <v>861.97220000000004</v>
      </c>
      <c r="AA11" s="926">
        <f>VLOOKUP($D$3&amp;"_"&amp;AA$3,データシート1!$A:$BU,MATCH($R$2&amp;"_"&amp;$C11,データシート1!$A$1:$BU$1,0),0)</f>
        <v>840.67659999999989</v>
      </c>
      <c r="AB11" s="927">
        <f>VLOOKUP($D$3&amp;"_"&amp;AB$3,データシート1!$A:$BU,MATCH($R$2&amp;"_"&amp;$C11,データシート1!$A$1:$BU$1,0),0)</f>
        <v>854.60799999999995</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3</v>
      </c>
      <c r="I12" s="731">
        <f>VLOOKUP($D$3&amp;"_"&amp;I$3,データシート1!$A:$BU,MATCH($G$2&amp;"_"&amp;$C12,データシート1!$A$1:$BU$1,0),0)</f>
        <v>3</v>
      </c>
      <c r="J12" s="731">
        <f>VLOOKUP($D$3&amp;"_"&amp;J$3,データシート1!$A:$BU,MATCH($G$2&amp;"_"&amp;$C12,データシート1!$A$1:$BU$1,0),0)</f>
        <v>3</v>
      </c>
      <c r="K12" s="732">
        <f>VLOOKUP($D$3&amp;"_"&amp;K$3,データシート1!$A:$BU,MATCH($G$2&amp;"_"&amp;$C12,データシート1!$A$1:$BU$1,0),0)</f>
        <v>3</v>
      </c>
      <c r="L12" s="732">
        <f>VLOOKUP($D$3&amp;"_"&amp;L$3,データシート1!$A:$BU,MATCH($G$2&amp;"_"&amp;$C12,データシート1!$A$1:$BU$1,0),0)</f>
        <v>1</v>
      </c>
      <c r="M12" s="732">
        <f>VLOOKUP($D$3&amp;"_"&amp;M$3,データシート1!$A:$BU,MATCH($G$2&amp;"_"&amp;$C12,データシート1!$A$1:$BU$1,0),0)</f>
        <v>1</v>
      </c>
      <c r="N12" s="732">
        <f>VLOOKUP($D$3&amp;"_"&amp;N$3,データシート1!$A:$BU,MATCH($G$2&amp;"_"&amp;$C12,データシート1!$A$1:$BU$1,0),0)</f>
        <v>1</v>
      </c>
      <c r="O12" s="732">
        <f>VLOOKUP($D$3&amp;"_"&amp;O$3,データシート1!$A:$BU,MATCH($G$2&amp;"_"&amp;$C12,データシート1!$A$1:$BU$1,0),0)</f>
        <v>1</v>
      </c>
      <c r="P12" s="732">
        <f>VLOOKUP($D$3&amp;"_"&amp;P$3,データシート1!$A:$BU,MATCH($G$2&amp;"_"&amp;$C12,データシート1!$A$1:$BU$1,0),0)</f>
        <v>1</v>
      </c>
      <c r="Q12" s="733">
        <f>VLOOKUP($D$3&amp;"_"&amp;Q$3,データシート1!$A:$BU,MATCH($G$2&amp;"_"&amp;$C12,データシート1!$A$1:$BU$1,0),0)</f>
        <v>1</v>
      </c>
      <c r="R12" s="928">
        <f>VLOOKUP($D$3&amp;"_"&amp;R$3,データシート1!$A:$BU,MATCH($R$2&amp;"_"&amp;$C12,データシート1!$A$1:$BU$1,0),0)</f>
        <v>515.15200000000004</v>
      </c>
      <c r="S12" s="929">
        <f>VLOOKUP($D$3&amp;"_"&amp;S$3,データシート1!$A:$BU,MATCH($R$2&amp;"_"&amp;$C12,データシート1!$A$1:$BU$1,0),0)</f>
        <v>594.19500000000005</v>
      </c>
      <c r="T12" s="929">
        <f>VLOOKUP($D$3&amp;"_"&amp;T$3,データシート1!$A:$BU,MATCH($R$2&amp;"_"&amp;$C12,データシート1!$A$1:$BU$1,0),0)</f>
        <v>564.17399999999998</v>
      </c>
      <c r="U12" s="929">
        <f>VLOOKUP($D$3&amp;"_"&amp;U$3,データシート1!$A:$BU,MATCH($R$2&amp;"_"&amp;$C12,データシート1!$A$1:$BU$1,0),0)</f>
        <v>554.10199999999998</v>
      </c>
      <c r="V12" s="929">
        <f>VLOOKUP($D$3&amp;"_"&amp;V$3,データシート1!$A:$BU,MATCH($R$2&amp;"_"&amp;$C12,データシート1!$A$1:$BU$1,0),0)</f>
        <v>545.31500000000005</v>
      </c>
      <c r="W12" s="929">
        <f>VLOOKUP($D$3&amp;"_"&amp;W$3,データシート1!$A:$BU,MATCH($R$2&amp;"_"&amp;$C12,データシート1!$A$1:$BU$1,0),0)</f>
        <v>557</v>
      </c>
      <c r="X12" s="929">
        <f>VLOOKUP($D$3&amp;"_"&amp;X$3,データシート1!$A:$BU,MATCH($R$2&amp;"_"&amp;$C12,データシート1!$A$1:$BU$1,0),0)</f>
        <v>604</v>
      </c>
      <c r="Y12" s="929">
        <f>VLOOKUP($D$3&amp;"_"&amp;Y$3,データシート1!$A:$BU,MATCH($R$2&amp;"_"&amp;$C12,データシート1!$A$1:$BU$1,0),0)</f>
        <v>279</v>
      </c>
      <c r="Z12" s="929">
        <f>VLOOKUP($D$3&amp;"_"&amp;Z$3,データシート1!$A:$BU,MATCH($R$2&amp;"_"&amp;$C12,データシート1!$A$1:$BU$1,0),0)</f>
        <v>475</v>
      </c>
      <c r="AA12" s="929">
        <f>VLOOKUP($D$3&amp;"_"&amp;AA$3,データシート1!$A:$BU,MATCH($R$2&amp;"_"&amp;$C12,データシート1!$A$1:$BU$1,0),0)</f>
        <v>489</v>
      </c>
      <c r="AB12" s="930">
        <f>VLOOKUP($D$3&amp;"_"&amp;AB$3,データシート1!$A:$BU,MATCH($R$2&amp;"_"&amp;$C12,データシート1!$A$1:$BU$1,0),0)</f>
        <v>683.52800000000002</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2</v>
      </c>
      <c r="Q14" s="747">
        <f>VLOOKUP($D$3&amp;"_"&amp;Q$3,データシート2!$A:$SI,MATCH($G$2&amp;"_"&amp;$B14,データシート2!$A$1:$SI$1,0),0)</f>
        <v>2</v>
      </c>
      <c r="R14" s="934">
        <f>VLOOKUP($D$3&amp;"_"&amp;R$3,データシート2!$A:$SI,MATCH($R$2&amp;"_"&amp;$B14,データシート2!$A$1:$SI$1,0),0)</f>
        <v>3.7040000000000002</v>
      </c>
      <c r="S14" s="935">
        <f>VLOOKUP($D$3&amp;"_"&amp;S$3,データシート2!$A:$SI,MATCH($R$2&amp;"_"&amp;$B14,データシート2!$A$1:$SI$1,0),0)</f>
        <v>4.8840000000000003</v>
      </c>
      <c r="T14" s="935">
        <f>VLOOKUP($D$3&amp;"_"&amp;T$3,データシート2!$A:$SI,MATCH($R$2&amp;"_"&amp;$B14,データシート2!$A$1:$SI$1,0),0)</f>
        <v>6.2149999999999999</v>
      </c>
      <c r="U14" s="935">
        <f>VLOOKUP($D$3&amp;"_"&amp;U$3,データシート2!$A:$SI,MATCH($R$2&amp;"_"&amp;$B14,データシート2!$A$1:$SI$1,0),0)</f>
        <v>6.6779999999999999</v>
      </c>
      <c r="V14" s="935">
        <f>VLOOKUP($D$3&amp;"_"&amp;V$3,データシート2!$A:$SI,MATCH($R$2&amp;"_"&amp;$B14,データシート2!$A$1:$SI$1,0),0)</f>
        <v>6.8150000000000004</v>
      </c>
      <c r="W14" s="935">
        <f>VLOOKUP($D$3&amp;"_"&amp;W$3,データシート2!$A:$SI,MATCH($R$2&amp;"_"&amp;$B14,データシート2!$A$1:$SI$1,0),0)</f>
        <v>5.5220000000000002</v>
      </c>
      <c r="X14" s="935">
        <f>VLOOKUP($D$3&amp;"_"&amp;X$3,データシート2!$A:$SI,MATCH($R$2&amp;"_"&amp;$B14,データシート2!$A$1:$SI$1,0),0)</f>
        <v>5.1710000000000003</v>
      </c>
      <c r="Y14" s="935">
        <f>VLOOKUP($D$3&amp;"_"&amp;Y$3,データシート2!$A:$SI,MATCH($R$2&amp;"_"&amp;$B14,データシート2!$A$1:$SI$1,0),0)</f>
        <v>4.3499999999999996</v>
      </c>
      <c r="Z14" s="935">
        <f>VLOOKUP($D$3&amp;"_"&amp;Z$3,データシート2!$A:$SI,MATCH($R$2&amp;"_"&amp;$B14,データシート2!$A$1:$SI$1,0),0)</f>
        <v>4.085</v>
      </c>
      <c r="AA14" s="935">
        <f>VLOOKUP($D$3&amp;"_"&amp;AA$3,データシート2!$A:$SI,MATCH($R$2&amp;"_"&amp;$B14,データシート2!$A$1:$SI$1,0),0)</f>
        <v>6.8440000000000003</v>
      </c>
      <c r="AB14" s="936">
        <f>VLOOKUP($D$3&amp;"_"&amp;AB$3,データシート2!$A:$SI,MATCH($R$2&amp;"_"&amp;$B14,データシート2!$A$1:$SI$1,0),0)</f>
        <v>6.9729999999999999</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2</v>
      </c>
      <c r="Q15" s="755">
        <f>VLOOKUP($D$3&amp;"_"&amp;Q$3,データシート2!$A:$SI,MATCH($G$2&amp;"_"&amp;$C15,データシート2!$A$1:$SI$1,0),0)</f>
        <v>2</v>
      </c>
      <c r="R15" s="937">
        <f>VLOOKUP($D$3&amp;"_"&amp;R$3,データシート2!$A:$SI,MATCH($R$2&amp;"_"&amp;$C15,データシート2!$A$1:$SI$1,0),0)</f>
        <v>3.7040000000000002</v>
      </c>
      <c r="S15" s="938">
        <f>VLOOKUP($D$3&amp;"_"&amp;S$3,データシート2!$A:$SI,MATCH($R$2&amp;"_"&amp;$C15,データシート2!$A$1:$SI$1,0),0)</f>
        <v>4.8840000000000003</v>
      </c>
      <c r="T15" s="938">
        <f>VLOOKUP($D$3&amp;"_"&amp;T$3,データシート2!$A:$SI,MATCH($R$2&amp;"_"&amp;$C15,データシート2!$A$1:$SI$1,0),0)</f>
        <v>6.2149999999999999</v>
      </c>
      <c r="U15" s="938">
        <f>VLOOKUP($D$3&amp;"_"&amp;U$3,データシート2!$A:$SI,MATCH($R$2&amp;"_"&amp;$C15,データシート2!$A$1:$SI$1,0),0)</f>
        <v>6.6779999999999999</v>
      </c>
      <c r="V15" s="938">
        <f>VLOOKUP($D$3&amp;"_"&amp;V$3,データシート2!$A:$SI,MATCH($R$2&amp;"_"&amp;$C15,データシート2!$A$1:$SI$1,0),0)</f>
        <v>6.8150000000000004</v>
      </c>
      <c r="W15" s="938">
        <f>VLOOKUP($D$3&amp;"_"&amp;W$3,データシート2!$A:$SI,MATCH($R$2&amp;"_"&amp;$C15,データシート2!$A$1:$SI$1,0),0)</f>
        <v>5.5220000000000002</v>
      </c>
      <c r="X15" s="938">
        <f>VLOOKUP($D$3&amp;"_"&amp;X$3,データシート2!$A:$SI,MATCH($R$2&amp;"_"&amp;$C15,データシート2!$A$1:$SI$1,0),0)</f>
        <v>5.1710000000000003</v>
      </c>
      <c r="Y15" s="938">
        <f>VLOOKUP($D$3&amp;"_"&amp;Y$3,データシート2!$A:$SI,MATCH($R$2&amp;"_"&amp;$C15,データシート2!$A$1:$SI$1,0),0)</f>
        <v>4.3499999999999996</v>
      </c>
      <c r="Z15" s="938">
        <f>VLOOKUP($D$3&amp;"_"&amp;Z$3,データシート2!$A:$SI,MATCH($R$2&amp;"_"&amp;$C15,データシート2!$A$1:$SI$1,0),0)</f>
        <v>4.085</v>
      </c>
      <c r="AA15" s="938">
        <f>VLOOKUP($D$3&amp;"_"&amp;AA$3,データシート2!$A:$SI,MATCH($R$2&amp;"_"&amp;$C15,データシート2!$A$1:$SI$1,0),0)</f>
        <v>6.8440000000000003</v>
      </c>
      <c r="AB15" s="939">
        <f>VLOOKUP($D$3&amp;"_"&amp;AB$3,データシート2!$A:$SI,MATCH($R$2&amp;"_"&amp;$C15,データシート2!$A$1:$SI$1,0),0)</f>
        <v>6.9729999999999999</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4.3940000000000001</v>
      </c>
      <c r="S20" s="935">
        <f>VLOOKUP($D$3&amp;"_"&amp;S$3,データシート2!$A:$SI,MATCH($R$2&amp;"_"&amp;$B20,データシート2!$A$1:$SI$1,0),0)</f>
        <v>4.5949999999999998</v>
      </c>
      <c r="T20" s="935">
        <f>VLOOKUP($D$3&amp;"_"&amp;T$3,データシート2!$A:$SI,MATCH($R$2&amp;"_"&amp;$B20,データシート2!$A$1:$SI$1,0),0)</f>
        <v>4.8719999999999999</v>
      </c>
      <c r="U20" s="935">
        <f>VLOOKUP($D$3&amp;"_"&amp;U$3,データシート2!$A:$SI,MATCH($R$2&amp;"_"&amp;$B20,データシート2!$A$1:$SI$1,0),0)</f>
        <v>4.9379999999999997</v>
      </c>
      <c r="V20" s="935">
        <f>VLOOKUP($D$3&amp;"_"&amp;V$3,データシート2!$A:$SI,MATCH($R$2&amp;"_"&amp;$B20,データシート2!$A$1:$SI$1,0),0)</f>
        <v>4.5819999999999999</v>
      </c>
      <c r="W20" s="935">
        <f>VLOOKUP($D$3&amp;"_"&amp;W$3,データシート2!$A:$SI,MATCH($R$2&amp;"_"&amp;$B20,データシート2!$A$1:$SI$1,0),0)</f>
        <v>4.577</v>
      </c>
      <c r="X20" s="935">
        <f>VLOOKUP($D$3&amp;"_"&amp;X$3,データシート2!$A:$SI,MATCH($R$2&amp;"_"&amp;$B20,データシート2!$A$1:$SI$1,0),0)</f>
        <v>3.9510000000000001</v>
      </c>
      <c r="Y20" s="935">
        <f>VLOOKUP($D$3&amp;"_"&amp;Y$3,データシート2!$A:$SI,MATCH($R$2&amp;"_"&amp;$B20,データシート2!$A$1:$SI$1,0),0)</f>
        <v>3.673</v>
      </c>
      <c r="Z20" s="935">
        <f>VLOOKUP($D$3&amp;"_"&amp;Z$3,データシート2!$A:$SI,MATCH($R$2&amp;"_"&amp;$B20,データシート2!$A$1:$SI$1,0),0)</f>
        <v>3.117</v>
      </c>
      <c r="AA20" s="935">
        <f>VLOOKUP($D$3&amp;"_"&amp;AA$3,データシート2!$A:$SI,MATCH($R$2&amp;"_"&amp;$B20,データシート2!$A$1:$SI$1,0),0)</f>
        <v>2.7789999999999999</v>
      </c>
      <c r="AB20" s="936">
        <f>VLOOKUP($D$3&amp;"_"&amp;AB$3,データシート2!$A:$SI,MATCH($R$2&amp;"_"&amp;$B20,データシート2!$A$1:$SI$1,0),0)</f>
        <v>3.226</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4.3940000000000001</v>
      </c>
      <c r="S21" s="945">
        <f>VLOOKUP($D$3&amp;"_"&amp;S$3,データシート2!$A:$SI,MATCH($R$2&amp;"_"&amp;$C21,データシート2!$A$1:$SI$1,0),0)</f>
        <v>4.5949999999999998</v>
      </c>
      <c r="T21" s="945">
        <f>VLOOKUP($D$3&amp;"_"&amp;T$3,データシート2!$A:$SI,MATCH($R$2&amp;"_"&amp;$C21,データシート2!$A$1:$SI$1,0),0)</f>
        <v>4.8719999999999999</v>
      </c>
      <c r="U21" s="945">
        <f>VLOOKUP($D$3&amp;"_"&amp;U$3,データシート2!$A:$SI,MATCH($R$2&amp;"_"&amp;$C21,データシート2!$A$1:$SI$1,0),0)</f>
        <v>4.9379999999999997</v>
      </c>
      <c r="V21" s="945">
        <f>VLOOKUP($D$3&amp;"_"&amp;V$3,データシート2!$A:$SI,MATCH($R$2&amp;"_"&amp;$C21,データシート2!$A$1:$SI$1,0),0)</f>
        <v>4.5819999999999999</v>
      </c>
      <c r="W21" s="945">
        <f>VLOOKUP($D$3&amp;"_"&amp;W$3,データシート2!$A:$SI,MATCH($R$2&amp;"_"&amp;$C21,データシート2!$A$1:$SI$1,0),0)</f>
        <v>4.577</v>
      </c>
      <c r="X21" s="945">
        <f>VLOOKUP($D$3&amp;"_"&amp;X$3,データシート2!$A:$SI,MATCH($R$2&amp;"_"&amp;$C21,データシート2!$A$1:$SI$1,0),0)</f>
        <v>3.9510000000000001</v>
      </c>
      <c r="Y21" s="945">
        <f>VLOOKUP($D$3&amp;"_"&amp;Y$3,データシート2!$A:$SI,MATCH($R$2&amp;"_"&amp;$C21,データシート2!$A$1:$SI$1,0),0)</f>
        <v>3.673</v>
      </c>
      <c r="Z21" s="945">
        <f>VLOOKUP($D$3&amp;"_"&amp;Z$3,データシート2!$A:$SI,MATCH($R$2&amp;"_"&amp;$C21,データシート2!$A$1:$SI$1,0),0)</f>
        <v>3.117</v>
      </c>
      <c r="AA21" s="945">
        <f>VLOOKUP($D$3&amp;"_"&amp;AA$3,データシート2!$A:$SI,MATCH($R$2&amp;"_"&amp;$C21,データシート2!$A$1:$SI$1,0),0)</f>
        <v>2.7789999999999999</v>
      </c>
      <c r="AB21" s="946">
        <f>VLOOKUP($D$3&amp;"_"&amp;AB$3,データシート2!$A:$SI,MATCH($R$2&amp;"_"&amp;$C21,データシート2!$A$1:$SI$1,0),0)</f>
        <v>3.226</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138</v>
      </c>
      <c r="H26" s="745">
        <f>VLOOKUP($D$3&amp;"_"&amp;H$3,データシート2!$A:$SI,MATCH($G$2&amp;"_"&amp;$B26,データシート2!$A$1:$SI$1,0),0)</f>
        <v>133</v>
      </c>
      <c r="I26" s="745">
        <f>VLOOKUP($D$3&amp;"_"&amp;I$3,データシート2!$A:$SI,MATCH($G$2&amp;"_"&amp;$B26,データシート2!$A$1:$SI$1,0),0)</f>
        <v>128</v>
      </c>
      <c r="J26" s="745">
        <f>VLOOKUP($D$3&amp;"_"&amp;J$3,データシート2!$A:$SI,MATCH($G$2&amp;"_"&amp;$B26,データシート2!$A$1:$SI$1,0),0)</f>
        <v>132</v>
      </c>
      <c r="K26" s="746">
        <f>VLOOKUP($D$3&amp;"_"&amp;K$3,データシート2!$A:$SI,MATCH($G$2&amp;"_"&amp;$B26,データシート2!$A$1:$SI$1,0),0)</f>
        <v>133</v>
      </c>
      <c r="L26" s="746">
        <f>VLOOKUP($D$3&amp;"_"&amp;L$3,データシート2!$A:$SI,MATCH($G$2&amp;"_"&amp;$B26,データシート2!$A$1:$SI$1,0),0)</f>
        <v>132</v>
      </c>
      <c r="M26" s="746">
        <f>VLOOKUP($D$3&amp;"_"&amp;M$3,データシート2!$A:$SI,MATCH($G$2&amp;"_"&amp;$B26,データシート2!$A$1:$SI$1,0),0)</f>
        <v>137</v>
      </c>
      <c r="N26" s="746">
        <f>VLOOKUP($D$3&amp;"_"&amp;N$3,データシート2!$A:$SI,MATCH($G$2&amp;"_"&amp;$B26,データシート2!$A$1:$SI$1,0),0)</f>
        <v>133</v>
      </c>
      <c r="O26" s="746">
        <f>VLOOKUP($D$3&amp;"_"&amp;O$3,データシート2!$A:$SI,MATCH($G$2&amp;"_"&amp;$B26,データシート2!$A$1:$SI$1,0),0)</f>
        <v>134</v>
      </c>
      <c r="P26" s="746">
        <f>VLOOKUP($D$3&amp;"_"&amp;P$3,データシート2!$A:$SI,MATCH($G$2&amp;"_"&amp;$B26,データシート2!$A$1:$SI$1,0),0)</f>
        <v>133</v>
      </c>
      <c r="Q26" s="747">
        <f>VLOOKUP($D$3&amp;"_"&amp;Q$3,データシート2!$A:$SI,MATCH($G$2&amp;"_"&amp;$B26,データシート2!$A$1:$SI$1,0),0)</f>
        <v>137</v>
      </c>
      <c r="R26" s="934">
        <f>VLOOKUP($D$3&amp;"_"&amp;R$3,データシート2!$A:$SI,MATCH($R$2&amp;"_"&amp;$B26,データシート2!$A$1:$SI$1,0),0)</f>
        <v>1790.499</v>
      </c>
      <c r="S26" s="935">
        <f>VLOOKUP($D$3&amp;"_"&amp;S$3,データシート2!$A:$SI,MATCH($R$2&amp;"_"&amp;$B26,データシート2!$A$1:$SI$1,0),0)</f>
        <v>2034.54</v>
      </c>
      <c r="T26" s="935">
        <f>VLOOKUP($D$3&amp;"_"&amp;T$3,データシート2!$A:$SI,MATCH($R$2&amp;"_"&amp;$B26,データシート2!$A$1:$SI$1,0),0)</f>
        <v>2251.056</v>
      </c>
      <c r="U26" s="935">
        <f>VLOOKUP($D$3&amp;"_"&amp;U$3,データシート2!$A:$SI,MATCH($R$2&amp;"_"&amp;$B26,データシート2!$A$1:$SI$1,0),0)</f>
        <v>2271.3690000000001</v>
      </c>
      <c r="V26" s="935">
        <f>VLOOKUP($D$3&amp;"_"&amp;V$3,データシート2!$A:$SI,MATCH($R$2&amp;"_"&amp;$B26,データシート2!$A$1:$SI$1,0),0)</f>
        <v>2162.6149999999998</v>
      </c>
      <c r="W26" s="935">
        <f>VLOOKUP($D$3&amp;"_"&amp;W$3,データシート2!$A:$SI,MATCH($R$2&amp;"_"&amp;$B26,データシート2!$A$1:$SI$1,0),0)</f>
        <v>2047.24</v>
      </c>
      <c r="X26" s="935">
        <f>VLOOKUP($D$3&amp;"_"&amp;X$3,データシート2!$A:$SI,MATCH($R$2&amp;"_"&amp;$B26,データシート2!$A$1:$SI$1,0),0)</f>
        <v>2217.9940000000001</v>
      </c>
      <c r="Y26" s="935">
        <f>VLOOKUP($D$3&amp;"_"&amp;Y$3,データシート2!$A:$SI,MATCH($R$2&amp;"_"&amp;$B26,データシート2!$A$1:$SI$1,0),0)</f>
        <v>2027.5329999999999</v>
      </c>
      <c r="Z26" s="935">
        <f>VLOOKUP($D$3&amp;"_"&amp;Z$3,データシート2!$A:$SI,MATCH($R$2&amp;"_"&amp;$B26,データシート2!$A$1:$SI$1,0),0)</f>
        <v>1803.875</v>
      </c>
      <c r="AA26" s="935">
        <f>VLOOKUP($D$3&amp;"_"&amp;AA$3,データシート2!$A:$SI,MATCH($R$2&amp;"_"&amp;$B26,データシート2!$A$1:$SI$1,0),0)</f>
        <v>1639.6510000000001</v>
      </c>
      <c r="AB26" s="936">
        <f>VLOOKUP($D$3&amp;"_"&amp;AB$3,データシート2!$A:$SI,MATCH($R$2&amp;"_"&amp;$B26,データシート2!$A$1:$SI$1,0),0)</f>
        <v>1717.2170000000001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21</v>
      </c>
      <c r="H27" s="753">
        <f>VLOOKUP($D$3&amp;"_"&amp;H$3,データシート2!$A:$SI,MATCH($G$2&amp;"_"&amp;$C27,データシート2!$A$1:$SI$1,0),0)</f>
        <v>21</v>
      </c>
      <c r="I27" s="753">
        <f>VLOOKUP($D$3&amp;"_"&amp;I$3,データシート2!$A:$SI,MATCH($G$2&amp;"_"&amp;$C27,データシート2!$A$1:$SI$1,0),0)</f>
        <v>18</v>
      </c>
      <c r="J27" s="753">
        <f>VLOOKUP($D$3&amp;"_"&amp;J$3,データシート2!$A:$SI,MATCH($G$2&amp;"_"&amp;$C27,データシート2!$A$1:$SI$1,0),0)</f>
        <v>20</v>
      </c>
      <c r="K27" s="754">
        <f>VLOOKUP($D$3&amp;"_"&amp;K$3,データシート2!$A:$SI,MATCH($G$2&amp;"_"&amp;$C27,データシート2!$A$1:$SI$1,0),0)</f>
        <v>21</v>
      </c>
      <c r="L27" s="754">
        <f>VLOOKUP($D$3&amp;"_"&amp;L$3,データシート2!$A:$SI,MATCH($G$2&amp;"_"&amp;$C27,データシート2!$A$1:$SI$1,0),0)</f>
        <v>21</v>
      </c>
      <c r="M27" s="754">
        <f>VLOOKUP($D$3&amp;"_"&amp;M$3,データシート2!$A:$SI,MATCH($G$2&amp;"_"&amp;$C27,データシート2!$A$1:$SI$1,0),0)</f>
        <v>21</v>
      </c>
      <c r="N27" s="754">
        <f>VLOOKUP($D$3&amp;"_"&amp;N$3,データシート2!$A:$SI,MATCH($G$2&amp;"_"&amp;$C27,データシート2!$A$1:$SI$1,0),0)</f>
        <v>19</v>
      </c>
      <c r="O27" s="754">
        <f>VLOOKUP($D$3&amp;"_"&amp;O$3,データシート2!$A:$SI,MATCH($G$2&amp;"_"&amp;$C27,データシート2!$A$1:$SI$1,0),0)</f>
        <v>19</v>
      </c>
      <c r="P27" s="754">
        <f>VLOOKUP($D$3&amp;"_"&amp;P$3,データシート2!$A:$SI,MATCH($G$2&amp;"_"&amp;$C27,データシート2!$A$1:$SI$1,0),0)</f>
        <v>20</v>
      </c>
      <c r="Q27" s="755">
        <f>VLOOKUP($D$3&amp;"_"&amp;Q$3,データシート2!$A:$SI,MATCH($G$2&amp;"_"&amp;$C27,データシート2!$A$1:$SI$1,0),0)</f>
        <v>24</v>
      </c>
      <c r="R27" s="943">
        <f>VLOOKUP($D$3&amp;"_"&amp;R$3,データシート2!$A:$SI,MATCH($R$2&amp;"_"&amp;$C27,データシート2!$A$1:$SI$1,0),0)</f>
        <v>148.31</v>
      </c>
      <c r="S27" s="938">
        <f>VLOOKUP($D$3&amp;"_"&amp;S$3,データシート2!$A:$SI,MATCH($R$2&amp;"_"&amp;$C27,データシート2!$A$1:$SI$1,0),0)</f>
        <v>164.18299999999999</v>
      </c>
      <c r="T27" s="938">
        <f>VLOOKUP($D$3&amp;"_"&amp;T$3,データシート2!$A:$SI,MATCH($R$2&amp;"_"&amp;$C27,データシート2!$A$1:$SI$1,0),0)</f>
        <v>163.21899999999999</v>
      </c>
      <c r="U27" s="938">
        <f>VLOOKUP($D$3&amp;"_"&amp;U$3,データシート2!$A:$SI,MATCH($R$2&amp;"_"&amp;$C27,データシート2!$A$1:$SI$1,0),0)</f>
        <v>177.387</v>
      </c>
      <c r="V27" s="938">
        <f>VLOOKUP($D$3&amp;"_"&amp;V$3,データシート2!$A:$SI,MATCH($R$2&amp;"_"&amp;$C27,データシート2!$A$1:$SI$1,0),0)</f>
        <v>191.42</v>
      </c>
      <c r="W27" s="938">
        <f>VLOOKUP($D$3&amp;"_"&amp;W$3,データシート2!$A:$SI,MATCH($R$2&amp;"_"&amp;$C27,データシート2!$A$1:$SI$1,0),0)</f>
        <v>194.589</v>
      </c>
      <c r="X27" s="938">
        <f>VLOOKUP($D$3&amp;"_"&amp;X$3,データシート2!$A:$SI,MATCH($R$2&amp;"_"&amp;$C27,データシート2!$A$1:$SI$1,0),0)</f>
        <v>195.58500000000001</v>
      </c>
      <c r="Y27" s="938">
        <f>VLOOKUP($D$3&amp;"_"&amp;Y$3,データシート2!$A:$SI,MATCH($R$2&amp;"_"&amp;$C27,データシート2!$A$1:$SI$1,0),0)</f>
        <v>171.553</v>
      </c>
      <c r="Z27" s="938">
        <f>VLOOKUP($D$3&amp;"_"&amp;Z$3,データシート2!$A:$SI,MATCH($R$2&amp;"_"&amp;$C27,データシート2!$A$1:$SI$1,0),0)</f>
        <v>163.464</v>
      </c>
      <c r="AA27" s="938">
        <f>VLOOKUP($D$3&amp;"_"&amp;AA$3,データシート2!$A:$SI,MATCH($R$2&amp;"_"&amp;$C27,データシート2!$A$1:$SI$1,0),0)</f>
        <v>163.148</v>
      </c>
      <c r="AB27" s="939">
        <f>VLOOKUP($D$3&amp;"_"&amp;AB$3,データシート2!$A:$SI,MATCH($R$2&amp;"_"&amp;$C27,データシート2!$A$1:$SI$1,0),0)</f>
        <v>185.33</v>
      </c>
    </row>
    <row r="28" spans="2:29" s="756" customFormat="1" ht="16.5" customHeight="1">
      <c r="B28" s="748"/>
      <c r="C28" s="773">
        <v>10</v>
      </c>
      <c r="D28" s="774" t="s">
        <v>541</v>
      </c>
      <c r="E28" s="773"/>
      <c r="F28" s="775"/>
      <c r="G28" s="776">
        <f>VLOOKUP($D$3&amp;"_"&amp;G$3,データシート2!$A:$SI,MATCH($G$2&amp;"_"&amp;$C28,データシート2!$A$1:$SI$1,0),0)</f>
        <v>9</v>
      </c>
      <c r="H28" s="777">
        <f>VLOOKUP($D$3&amp;"_"&amp;H$3,データシート2!$A:$SI,MATCH($G$2&amp;"_"&amp;$C28,データシート2!$A$1:$SI$1,0),0)</f>
        <v>9</v>
      </c>
      <c r="I28" s="777">
        <f>VLOOKUP($D$3&amp;"_"&amp;I$3,データシート2!$A:$SI,MATCH($G$2&amp;"_"&amp;$C28,データシート2!$A$1:$SI$1,0),0)</f>
        <v>9</v>
      </c>
      <c r="J28" s="777">
        <f>VLOOKUP($D$3&amp;"_"&amp;J$3,データシート2!$A:$SI,MATCH($G$2&amp;"_"&amp;$C28,データシート2!$A$1:$SI$1,0),0)</f>
        <v>8</v>
      </c>
      <c r="K28" s="778">
        <f>VLOOKUP($D$3&amp;"_"&amp;K$3,データシート2!$A:$SI,MATCH($G$2&amp;"_"&amp;$C28,データシート2!$A$1:$SI$1,0),0)</f>
        <v>7</v>
      </c>
      <c r="L28" s="778">
        <f>VLOOKUP($D$3&amp;"_"&amp;L$3,データシート2!$A:$SI,MATCH($G$2&amp;"_"&amp;$C28,データシート2!$A$1:$SI$1,0),0)</f>
        <v>7</v>
      </c>
      <c r="M28" s="778">
        <f>VLOOKUP($D$3&amp;"_"&amp;M$3,データシート2!$A:$SI,MATCH($G$2&amp;"_"&amp;$C28,データシート2!$A$1:$SI$1,0),0)</f>
        <v>7</v>
      </c>
      <c r="N28" s="778">
        <f>VLOOKUP($D$3&amp;"_"&amp;N$3,データシート2!$A:$SI,MATCH($G$2&amp;"_"&amp;$C28,データシート2!$A$1:$SI$1,0),0)</f>
        <v>7</v>
      </c>
      <c r="O28" s="778">
        <f>VLOOKUP($D$3&amp;"_"&amp;O$3,データシート2!$A:$SI,MATCH($G$2&amp;"_"&amp;$C28,データシート2!$A$1:$SI$1,0),0)</f>
        <v>7</v>
      </c>
      <c r="P28" s="778">
        <f>VLOOKUP($D$3&amp;"_"&amp;P$3,データシート2!$A:$SI,MATCH($G$2&amp;"_"&amp;$C28,データシート2!$A$1:$SI$1,0),0)</f>
        <v>8</v>
      </c>
      <c r="Q28" s="779">
        <f>VLOOKUP($D$3&amp;"_"&amp;Q$3,データシート2!$A:$SI,MATCH($G$2&amp;"_"&amp;$C28,データシート2!$A$1:$SI$1,0),0)</f>
        <v>7</v>
      </c>
      <c r="R28" s="947">
        <f>VLOOKUP($D$3&amp;"_"&amp;R$3,データシート2!$A:$SI,MATCH($R$2&amp;"_"&amp;$C28,データシート2!$A$1:$SI$1,0),0)</f>
        <v>116.583</v>
      </c>
      <c r="S28" s="948">
        <f>VLOOKUP($D$3&amp;"_"&amp;S$3,データシート2!$A:$SI,MATCH($R$2&amp;"_"&amp;$C28,データシート2!$A$1:$SI$1,0),0)</f>
        <v>133.09100000000001</v>
      </c>
      <c r="T28" s="948">
        <f>VLOOKUP($D$3&amp;"_"&amp;T$3,データシート2!$A:$SI,MATCH($R$2&amp;"_"&amp;$C28,データシート2!$A$1:$SI$1,0),0)</f>
        <v>131.696</v>
      </c>
      <c r="U28" s="948">
        <f>VLOOKUP($D$3&amp;"_"&amp;U$3,データシート2!$A:$SI,MATCH($R$2&amp;"_"&amp;$C28,データシート2!$A$1:$SI$1,0),0)</f>
        <v>111.236</v>
      </c>
      <c r="V28" s="948">
        <f>VLOOKUP($D$3&amp;"_"&amp;V$3,データシート2!$A:$SI,MATCH($R$2&amp;"_"&amp;$C28,データシート2!$A$1:$SI$1,0),0)</f>
        <v>115.223</v>
      </c>
      <c r="W28" s="948">
        <f>VLOOKUP($D$3&amp;"_"&amp;W$3,データシート2!$A:$SI,MATCH($R$2&amp;"_"&amp;$C28,データシート2!$A$1:$SI$1,0),0)</f>
        <v>125.13800000000001</v>
      </c>
      <c r="X28" s="948">
        <f>VLOOKUP($D$3&amp;"_"&amp;X$3,データシート2!$A:$SI,MATCH($R$2&amp;"_"&amp;$C28,データシート2!$A$1:$SI$1,0),0)</f>
        <v>108.551</v>
      </c>
      <c r="Y28" s="948">
        <f>VLOOKUP($D$3&amp;"_"&amp;Y$3,データシート2!$A:$SI,MATCH($R$2&amp;"_"&amp;$C28,データシート2!$A$1:$SI$1,0),0)</f>
        <v>109.45</v>
      </c>
      <c r="Z28" s="948">
        <f>VLOOKUP($D$3&amp;"_"&amp;Z$3,データシート2!$A:$SI,MATCH($R$2&amp;"_"&amp;$C28,データシート2!$A$1:$SI$1,0),0)</f>
        <v>109.89400000000001</v>
      </c>
      <c r="AA28" s="948">
        <f>VLOOKUP($D$3&amp;"_"&amp;AA$3,データシート2!$A:$SI,MATCH($R$2&amp;"_"&amp;$C28,データシート2!$A$1:$SI$1,0),0)</f>
        <v>110.73099999999999</v>
      </c>
      <c r="AB28" s="949">
        <f>VLOOKUP($D$3&amp;"_"&amp;AB$3,データシート2!$A:$SI,MATCH($R$2&amp;"_"&amp;$C28,データシート2!$A$1:$SI$1,0),0)</f>
        <v>83.988</v>
      </c>
    </row>
    <row r="29" spans="2:29" s="756" customFormat="1" ht="16.5" customHeight="1">
      <c r="B29" s="748"/>
      <c r="C29" s="773">
        <v>11</v>
      </c>
      <c r="D29" s="774" t="s">
        <v>542</v>
      </c>
      <c r="E29" s="773"/>
      <c r="F29" s="775"/>
      <c r="G29" s="776">
        <f>VLOOKUP($D$3&amp;"_"&amp;G$3,データシート2!$A:$SI,MATCH($G$2&amp;"_"&amp;$C29,データシート2!$A$1:$SI$1,0),0)</f>
        <v>5</v>
      </c>
      <c r="H29" s="777">
        <f>VLOOKUP($D$3&amp;"_"&amp;H$3,データシート2!$A:$SI,MATCH($G$2&amp;"_"&amp;$C29,データシート2!$A$1:$SI$1,0),0)</f>
        <v>5</v>
      </c>
      <c r="I29" s="777">
        <f>VLOOKUP($D$3&amp;"_"&amp;I$3,データシート2!$A:$SI,MATCH($G$2&amp;"_"&amp;$C29,データシート2!$A$1:$SI$1,0),0)</f>
        <v>5</v>
      </c>
      <c r="J29" s="777">
        <f>VLOOKUP($D$3&amp;"_"&amp;J$3,データシート2!$A:$SI,MATCH($G$2&amp;"_"&amp;$C29,データシート2!$A$1:$SI$1,0),0)</f>
        <v>5</v>
      </c>
      <c r="K29" s="778">
        <f>VLOOKUP($D$3&amp;"_"&amp;K$3,データシート2!$A:$SI,MATCH($G$2&amp;"_"&amp;$C29,データシート2!$A$1:$SI$1,0),0)</f>
        <v>5</v>
      </c>
      <c r="L29" s="778">
        <f>VLOOKUP($D$3&amp;"_"&amp;L$3,データシート2!$A:$SI,MATCH($G$2&amp;"_"&amp;$C29,データシート2!$A$1:$SI$1,0),0)</f>
        <v>4</v>
      </c>
      <c r="M29" s="778">
        <f>VLOOKUP($D$3&amp;"_"&amp;M$3,データシート2!$A:$SI,MATCH($G$2&amp;"_"&amp;$C29,データシート2!$A$1:$SI$1,0),0)</f>
        <v>4</v>
      </c>
      <c r="N29" s="778">
        <f>VLOOKUP($D$3&amp;"_"&amp;N$3,データシート2!$A:$SI,MATCH($G$2&amp;"_"&amp;$C29,データシート2!$A$1:$SI$1,0),0)</f>
        <v>4</v>
      </c>
      <c r="O29" s="778">
        <f>VLOOKUP($D$3&amp;"_"&amp;O$3,データシート2!$A:$SI,MATCH($G$2&amp;"_"&amp;$C29,データシート2!$A$1:$SI$1,0),0)</f>
        <v>4</v>
      </c>
      <c r="P29" s="778">
        <f>VLOOKUP($D$3&amp;"_"&amp;P$3,データシート2!$A:$SI,MATCH($G$2&amp;"_"&amp;$C29,データシート2!$A$1:$SI$1,0),0)</f>
        <v>4</v>
      </c>
      <c r="Q29" s="779">
        <f>VLOOKUP($D$3&amp;"_"&amp;Q$3,データシート2!$A:$SI,MATCH($G$2&amp;"_"&amp;$C29,データシート2!$A$1:$SI$1,0),0)</f>
        <v>4</v>
      </c>
      <c r="R29" s="947">
        <f>VLOOKUP($D$3&amp;"_"&amp;R$3,データシート2!$A:$SI,MATCH($R$2&amp;"_"&amp;$C29,データシート2!$A$1:$SI$1,0),0)</f>
        <v>174.85</v>
      </c>
      <c r="S29" s="948">
        <f>VLOOKUP($D$3&amp;"_"&amp;S$3,データシート2!$A:$SI,MATCH($R$2&amp;"_"&amp;$C29,データシート2!$A$1:$SI$1,0),0)</f>
        <v>163.37100000000001</v>
      </c>
      <c r="T29" s="948">
        <f>VLOOKUP($D$3&amp;"_"&amp;T$3,データシート2!$A:$SI,MATCH($R$2&amp;"_"&amp;$C29,データシート2!$A$1:$SI$1,0),0)</f>
        <v>163.38399999999999</v>
      </c>
      <c r="U29" s="948">
        <f>VLOOKUP($D$3&amp;"_"&amp;U$3,データシート2!$A:$SI,MATCH($R$2&amp;"_"&amp;$C29,データシート2!$A$1:$SI$1,0),0)</f>
        <v>161.886</v>
      </c>
      <c r="V29" s="948">
        <f>VLOOKUP($D$3&amp;"_"&amp;V$3,データシート2!$A:$SI,MATCH($R$2&amp;"_"&amp;$C29,データシート2!$A$1:$SI$1,0),0)</f>
        <v>147.977</v>
      </c>
      <c r="W29" s="948">
        <f>VLOOKUP($D$3&amp;"_"&amp;W$3,データシート2!$A:$SI,MATCH($R$2&amp;"_"&amp;$C29,データシート2!$A$1:$SI$1,0),0)</f>
        <v>148.56299999999999</v>
      </c>
      <c r="X29" s="948">
        <f>VLOOKUP($D$3&amp;"_"&amp;X$3,データシート2!$A:$SI,MATCH($R$2&amp;"_"&amp;$C29,データシート2!$A$1:$SI$1,0),0)</f>
        <v>152.023</v>
      </c>
      <c r="Y29" s="948">
        <f>VLOOKUP($D$3&amp;"_"&amp;Y$3,データシート2!$A:$SI,MATCH($R$2&amp;"_"&amp;$C29,データシート2!$A$1:$SI$1,0),0)</f>
        <v>145.76400000000001</v>
      </c>
      <c r="Z29" s="948">
        <f>VLOOKUP($D$3&amp;"_"&amp;Z$3,データシート2!$A:$SI,MATCH($R$2&amp;"_"&amp;$C29,データシート2!$A$1:$SI$1,0),0)</f>
        <v>136.92400000000001</v>
      </c>
      <c r="AA29" s="948">
        <f>VLOOKUP($D$3&amp;"_"&amp;AA$3,データシート2!$A:$SI,MATCH($R$2&amp;"_"&amp;$C29,データシート2!$A$1:$SI$1,0),0)</f>
        <v>139.12899999999999</v>
      </c>
      <c r="AB29" s="949">
        <f>VLOOKUP($D$3&amp;"_"&amp;AB$3,データシート2!$A:$SI,MATCH($R$2&amp;"_"&amp;$C29,データシート2!$A$1:$SI$1,0),0)</f>
        <v>147.55799999999999</v>
      </c>
    </row>
    <row r="30" spans="2:29" s="756" customFormat="1" ht="16.5" customHeight="1">
      <c r="B30" s="748"/>
      <c r="C30" s="773">
        <v>12</v>
      </c>
      <c r="D30" s="774" t="s">
        <v>543</v>
      </c>
      <c r="E30" s="773"/>
      <c r="F30" s="775"/>
      <c r="G30" s="776">
        <f>VLOOKUP($D$3&amp;"_"&amp;G$3,データシート2!$A:$SI,MATCH($G$2&amp;"_"&amp;$C30,データシート2!$A$1:$SI$1,0),0)</f>
        <v>3</v>
      </c>
      <c r="H30" s="777">
        <f>VLOOKUP($D$3&amp;"_"&amp;H$3,データシート2!$A:$SI,MATCH($G$2&amp;"_"&amp;$C30,データシート2!$A$1:$SI$1,0),0)</f>
        <v>3</v>
      </c>
      <c r="I30" s="777">
        <f>VLOOKUP($D$3&amp;"_"&amp;I$3,データシート2!$A:$SI,MATCH($G$2&amp;"_"&amp;$C30,データシート2!$A$1:$SI$1,0),0)</f>
        <v>3</v>
      </c>
      <c r="J30" s="777">
        <f>VLOOKUP($D$3&amp;"_"&amp;J$3,データシート2!$A:$SI,MATCH($G$2&amp;"_"&amp;$C30,データシート2!$A$1:$SI$1,0),0)</f>
        <v>3</v>
      </c>
      <c r="K30" s="778">
        <f>VLOOKUP($D$3&amp;"_"&amp;K$3,データシート2!$A:$SI,MATCH($G$2&amp;"_"&amp;$C30,データシート2!$A$1:$SI$1,0),0)</f>
        <v>3</v>
      </c>
      <c r="L30" s="778">
        <f>VLOOKUP($D$3&amp;"_"&amp;L$3,データシート2!$A:$SI,MATCH($G$2&amp;"_"&amp;$C30,データシート2!$A$1:$SI$1,0),0)</f>
        <v>3</v>
      </c>
      <c r="M30" s="778">
        <f>VLOOKUP($D$3&amp;"_"&amp;M$3,データシート2!$A:$SI,MATCH($G$2&amp;"_"&amp;$C30,データシート2!$A$1:$SI$1,0),0)</f>
        <v>3</v>
      </c>
      <c r="N30" s="778">
        <f>VLOOKUP($D$3&amp;"_"&amp;N$3,データシート2!$A:$SI,MATCH($G$2&amp;"_"&amp;$C30,データシート2!$A$1:$SI$1,0),0)</f>
        <v>3</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8.6389999999999993</v>
      </c>
      <c r="S30" s="948">
        <f>VLOOKUP($D$3&amp;"_"&amp;S$3,データシート2!$A:$SI,MATCH($R$2&amp;"_"&amp;$C30,データシート2!$A$1:$SI$1,0),0)</f>
        <v>12.082000000000001</v>
      </c>
      <c r="T30" s="948">
        <f>VLOOKUP($D$3&amp;"_"&amp;T$3,データシート2!$A:$SI,MATCH($R$2&amp;"_"&amp;$C30,データシート2!$A$1:$SI$1,0),0)</f>
        <v>14.297000000000001</v>
      </c>
      <c r="U30" s="948">
        <f>VLOOKUP($D$3&amp;"_"&amp;U$3,データシート2!$A:$SI,MATCH($R$2&amp;"_"&amp;$C30,データシート2!$A$1:$SI$1,0),0)</f>
        <v>12.522</v>
      </c>
      <c r="V30" s="948">
        <f>VLOOKUP($D$3&amp;"_"&amp;V$3,データシート2!$A:$SI,MATCH($R$2&amp;"_"&amp;$C30,データシート2!$A$1:$SI$1,0),0)</f>
        <v>12.835000000000001</v>
      </c>
      <c r="W30" s="948">
        <f>VLOOKUP($D$3&amp;"_"&amp;W$3,データシート2!$A:$SI,MATCH($R$2&amp;"_"&amp;$C30,データシート2!$A$1:$SI$1,0),0)</f>
        <v>12.348000000000001</v>
      </c>
      <c r="X30" s="948">
        <f>VLOOKUP($D$3&amp;"_"&amp;X$3,データシート2!$A:$SI,MATCH($R$2&amp;"_"&amp;$C30,データシート2!$A$1:$SI$1,0),0)</f>
        <v>12.836</v>
      </c>
      <c r="Y30" s="948">
        <f>VLOOKUP($D$3&amp;"_"&amp;Y$3,データシート2!$A:$SI,MATCH($R$2&amp;"_"&amp;$C30,データシート2!$A$1:$SI$1,0),0)</f>
        <v>11.347</v>
      </c>
      <c r="Z30" s="948">
        <f>VLOOKUP($D$3&amp;"_"&amp;Z$3,データシート2!$A:$SI,MATCH($R$2&amp;"_"&amp;$C30,データシート2!$A$1:$SI$1,0),0)</f>
        <v>8.6050000000000004</v>
      </c>
      <c r="AA30" s="948">
        <f>VLOOKUP($D$3&amp;"_"&amp;AA$3,データシート2!$A:$SI,MATCH($R$2&amp;"_"&amp;$C30,データシート2!$A$1:$SI$1,0),0)</f>
        <v>6.2220000000000004</v>
      </c>
      <c r="AB30" s="949">
        <f>VLOOKUP($D$3&amp;"_"&amp;AB$3,データシート2!$A:$SI,MATCH($R$2&amp;"_"&amp;$C30,データシート2!$A$1:$SI$1,0),0)</f>
        <v>6.7720000000000002</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4</v>
      </c>
      <c r="H32" s="777">
        <f>VLOOKUP($D$3&amp;"_"&amp;H$3,データシート2!$A:$SI,MATCH($G$2&amp;"_"&amp;$C32,データシート2!$A$1:$SI$1,0),0)</f>
        <v>3</v>
      </c>
      <c r="I32" s="777">
        <f>VLOOKUP($D$3&amp;"_"&amp;I$3,データシート2!$A:$SI,MATCH($G$2&amp;"_"&amp;$C32,データシート2!$A$1:$SI$1,0),0)</f>
        <v>3</v>
      </c>
      <c r="J32" s="777">
        <f>VLOOKUP($D$3&amp;"_"&amp;J$3,データシート2!$A:$SI,MATCH($G$2&amp;"_"&amp;$C32,データシート2!$A$1:$SI$1,0),0)</f>
        <v>3</v>
      </c>
      <c r="K32" s="778">
        <f>VLOOKUP($D$3&amp;"_"&amp;K$3,データシート2!$A:$SI,MATCH($G$2&amp;"_"&amp;$C32,データシート2!$A$1:$SI$1,0),0)</f>
        <v>3</v>
      </c>
      <c r="L32" s="778">
        <f>VLOOKUP($D$3&amp;"_"&amp;L$3,データシート2!$A:$SI,MATCH($G$2&amp;"_"&amp;$C32,データシート2!$A$1:$SI$1,0),0)</f>
        <v>3</v>
      </c>
      <c r="M32" s="778">
        <f>VLOOKUP($D$3&amp;"_"&amp;M$3,データシート2!$A:$SI,MATCH($G$2&amp;"_"&amp;$C32,データシート2!$A$1:$SI$1,0),0)</f>
        <v>3</v>
      </c>
      <c r="N32" s="778">
        <f>VLOOKUP($D$3&amp;"_"&amp;N$3,データシート2!$A:$SI,MATCH($G$2&amp;"_"&amp;$C32,データシート2!$A$1:$SI$1,0),0)</f>
        <v>3</v>
      </c>
      <c r="O32" s="778">
        <f>VLOOKUP($D$3&amp;"_"&amp;O$3,データシート2!$A:$SI,MATCH($G$2&amp;"_"&amp;$C32,データシート2!$A$1:$SI$1,0),0)</f>
        <v>3</v>
      </c>
      <c r="P32" s="778">
        <f>VLOOKUP($D$3&amp;"_"&amp;P$3,データシート2!$A:$SI,MATCH($G$2&amp;"_"&amp;$C32,データシート2!$A$1:$SI$1,0),0)</f>
        <v>3</v>
      </c>
      <c r="Q32" s="779">
        <f>VLOOKUP($D$3&amp;"_"&amp;Q$3,データシート2!$A:$SI,MATCH($G$2&amp;"_"&amp;$C32,データシート2!$A$1:$SI$1,0),0)</f>
        <v>3</v>
      </c>
      <c r="R32" s="947">
        <f>VLOOKUP($D$3&amp;"_"&amp;R$3,データシート2!$A:$SI,MATCH($R$2&amp;"_"&amp;$C32,データシート2!$A$1:$SI$1,0),0)</f>
        <v>43.296999999999997</v>
      </c>
      <c r="S32" s="948">
        <f>VLOOKUP($D$3&amp;"_"&amp;S$3,データシート2!$A:$SI,MATCH($R$2&amp;"_"&amp;$C32,データシート2!$A$1:$SI$1,0),0)</f>
        <v>50.283000000000001</v>
      </c>
      <c r="T32" s="948">
        <f>VLOOKUP($D$3&amp;"_"&amp;T$3,データシート2!$A:$SI,MATCH($R$2&amp;"_"&amp;$C32,データシート2!$A$1:$SI$1,0),0)</f>
        <v>67.421000000000006</v>
      </c>
      <c r="U32" s="948">
        <f>VLOOKUP($D$3&amp;"_"&amp;U$3,データシート2!$A:$SI,MATCH($R$2&amp;"_"&amp;$C32,データシート2!$A$1:$SI$1,0),0)</f>
        <v>67.046999999999997</v>
      </c>
      <c r="V32" s="948">
        <f>VLOOKUP($D$3&amp;"_"&amp;V$3,データシート2!$A:$SI,MATCH($R$2&amp;"_"&amp;$C32,データシート2!$A$1:$SI$1,0),0)</f>
        <v>68.069999999999993</v>
      </c>
      <c r="W32" s="948">
        <f>VLOOKUP($D$3&amp;"_"&amp;W$3,データシート2!$A:$SI,MATCH($R$2&amp;"_"&amp;$C32,データシート2!$A$1:$SI$1,0),0)</f>
        <v>73.156000000000006</v>
      </c>
      <c r="X32" s="948">
        <f>VLOOKUP($D$3&amp;"_"&amp;X$3,データシート2!$A:$SI,MATCH($R$2&amp;"_"&amp;$C32,データシート2!$A$1:$SI$1,0),0)</f>
        <v>76.879000000000005</v>
      </c>
      <c r="Y32" s="948">
        <f>VLOOKUP($D$3&amp;"_"&amp;Y$3,データシート2!$A:$SI,MATCH($R$2&amp;"_"&amp;$C32,データシート2!$A$1:$SI$1,0),0)</f>
        <v>71.131</v>
      </c>
      <c r="Z32" s="948">
        <f>VLOOKUP($D$3&amp;"_"&amp;Z$3,データシート2!$A:$SI,MATCH($R$2&amp;"_"&amp;$C32,データシート2!$A$1:$SI$1,0),0)</f>
        <v>63.189</v>
      </c>
      <c r="AA32" s="948">
        <f>VLOOKUP($D$3&amp;"_"&amp;AA$3,データシート2!$A:$SI,MATCH($R$2&amp;"_"&amp;$C32,データシート2!$A$1:$SI$1,0),0)</f>
        <v>57.106000000000002</v>
      </c>
      <c r="AB32" s="949">
        <f>VLOOKUP($D$3&amp;"_"&amp;AB$3,データシート2!$A:$SI,MATCH($R$2&amp;"_"&amp;$C32,データシート2!$A$1:$SI$1,0),0)</f>
        <v>55.719000000000001</v>
      </c>
    </row>
    <row r="33" spans="2:29" s="756" customFormat="1" ht="16.5" customHeight="1">
      <c r="B33" s="748"/>
      <c r="C33" s="773">
        <v>15</v>
      </c>
      <c r="D33" s="774" t="s">
        <v>546</v>
      </c>
      <c r="E33" s="773"/>
      <c r="F33" s="775"/>
      <c r="G33" s="776">
        <f>VLOOKUP($D$3&amp;"_"&amp;G$3,データシート2!$A:$SI,MATCH($G$2&amp;"_"&amp;$C33,データシート2!$A$1:$SI$1,0),0)</f>
        <v>7</v>
      </c>
      <c r="H33" s="777">
        <f>VLOOKUP($D$3&amp;"_"&amp;H$3,データシート2!$A:$SI,MATCH($G$2&amp;"_"&amp;$C33,データシート2!$A$1:$SI$1,0),0)</f>
        <v>4</v>
      </c>
      <c r="I33" s="777">
        <f>VLOOKUP($D$3&amp;"_"&amp;I$3,データシート2!$A:$SI,MATCH($G$2&amp;"_"&amp;$C33,データシート2!$A$1:$SI$1,0),0)</f>
        <v>6</v>
      </c>
      <c r="J33" s="777">
        <f>VLOOKUP($D$3&amp;"_"&amp;J$3,データシート2!$A:$SI,MATCH($G$2&amp;"_"&amp;$C33,データシート2!$A$1:$SI$1,0),0)</f>
        <v>7</v>
      </c>
      <c r="K33" s="778">
        <f>VLOOKUP($D$3&amp;"_"&amp;K$3,データシート2!$A:$SI,MATCH($G$2&amp;"_"&amp;$C33,データシート2!$A$1:$SI$1,0),0)</f>
        <v>7</v>
      </c>
      <c r="L33" s="778">
        <f>VLOOKUP($D$3&amp;"_"&amp;L$3,データシート2!$A:$SI,MATCH($G$2&amp;"_"&amp;$C33,データシート2!$A$1:$SI$1,0),0)</f>
        <v>8</v>
      </c>
      <c r="M33" s="778">
        <f>VLOOKUP($D$3&amp;"_"&amp;M$3,データシート2!$A:$SI,MATCH($G$2&amp;"_"&amp;$C33,データシート2!$A$1:$SI$1,0),0)</f>
        <v>8</v>
      </c>
      <c r="N33" s="778">
        <f>VLOOKUP($D$3&amp;"_"&amp;N$3,データシート2!$A:$SI,MATCH($G$2&amp;"_"&amp;$C33,データシート2!$A$1:$SI$1,0),0)</f>
        <v>9</v>
      </c>
      <c r="O33" s="778">
        <f>VLOOKUP($D$3&amp;"_"&amp;O$3,データシート2!$A:$SI,MATCH($G$2&amp;"_"&amp;$C33,データシート2!$A$1:$SI$1,0),0)</f>
        <v>9</v>
      </c>
      <c r="P33" s="778">
        <f>VLOOKUP($D$3&amp;"_"&amp;P$3,データシート2!$A:$SI,MATCH($G$2&amp;"_"&amp;$C33,データシート2!$A$1:$SI$1,0),0)</f>
        <v>7</v>
      </c>
      <c r="Q33" s="779">
        <f>VLOOKUP($D$3&amp;"_"&amp;Q$3,データシート2!$A:$SI,MATCH($G$2&amp;"_"&amp;$C33,データシート2!$A$1:$SI$1,0),0)</f>
        <v>7</v>
      </c>
      <c r="R33" s="947">
        <f>VLOOKUP($D$3&amp;"_"&amp;R$3,データシート2!$A:$SI,MATCH($R$2&amp;"_"&amp;$C33,データシート2!$A$1:$SI$1,0),0)</f>
        <v>67.031999999999996</v>
      </c>
      <c r="S33" s="948">
        <f>VLOOKUP($D$3&amp;"_"&amp;S$3,データシート2!$A:$SI,MATCH($R$2&amp;"_"&amp;$C33,データシート2!$A$1:$SI$1,0),0)</f>
        <v>21.765000000000001</v>
      </c>
      <c r="T33" s="948">
        <f>VLOOKUP($D$3&amp;"_"&amp;T$3,データシート2!$A:$SI,MATCH($R$2&amp;"_"&amp;$C33,データシート2!$A$1:$SI$1,0),0)</f>
        <v>85.022999999999996</v>
      </c>
      <c r="U33" s="948">
        <f>VLOOKUP($D$3&amp;"_"&amp;U$3,データシート2!$A:$SI,MATCH($R$2&amp;"_"&amp;$C33,データシート2!$A$1:$SI$1,0),0)</f>
        <v>80.915000000000006</v>
      </c>
      <c r="V33" s="948">
        <f>VLOOKUP($D$3&amp;"_"&amp;V$3,データシート2!$A:$SI,MATCH($R$2&amp;"_"&amp;$C33,データシート2!$A$1:$SI$1,0),0)</f>
        <v>81.001999999999995</v>
      </c>
      <c r="W33" s="948">
        <f>VLOOKUP($D$3&amp;"_"&amp;W$3,データシート2!$A:$SI,MATCH($R$2&amp;"_"&amp;$C33,データシート2!$A$1:$SI$1,0),0)</f>
        <v>83.728999999999999</v>
      </c>
      <c r="X33" s="948">
        <f>VLOOKUP($D$3&amp;"_"&amp;X$3,データシート2!$A:$SI,MATCH($R$2&amp;"_"&amp;$C33,データシート2!$A$1:$SI$1,0),0)</f>
        <v>85.394999999999996</v>
      </c>
      <c r="Y33" s="948">
        <f>VLOOKUP($D$3&amp;"_"&amp;Y$3,データシート2!$A:$SI,MATCH($R$2&amp;"_"&amp;$C33,データシート2!$A$1:$SI$1,0),0)</f>
        <v>82.123999999999995</v>
      </c>
      <c r="Z33" s="948">
        <f>VLOOKUP($D$3&amp;"_"&amp;Z$3,データシート2!$A:$SI,MATCH($R$2&amp;"_"&amp;$C33,データシート2!$A$1:$SI$1,0),0)</f>
        <v>67.811999999999998</v>
      </c>
      <c r="AA33" s="948">
        <f>VLOOKUP($D$3&amp;"_"&amp;AA$3,データシート2!$A:$SI,MATCH($R$2&amp;"_"&amp;$C33,データシート2!$A$1:$SI$1,0),0)</f>
        <v>59.618000000000002</v>
      </c>
      <c r="AB33" s="949">
        <f>VLOOKUP($D$3&amp;"_"&amp;AB$3,データシート2!$A:$SI,MATCH($R$2&amp;"_"&amp;$C33,データシート2!$A$1:$SI$1,0),0)</f>
        <v>62.758000000000003</v>
      </c>
    </row>
    <row r="34" spans="2:29" s="756" customFormat="1" ht="16.5" customHeight="1">
      <c r="B34" s="748"/>
      <c r="C34" s="780">
        <v>16</v>
      </c>
      <c r="D34" s="781" t="s">
        <v>547</v>
      </c>
      <c r="E34" s="773"/>
      <c r="F34" s="775"/>
      <c r="G34" s="776">
        <f>VLOOKUP($D$3&amp;"_"&amp;G$3,データシート2!$A:$SI,MATCH($G$2&amp;"_"&amp;$C34,データシート2!$A$1:$SI$1,0),0)</f>
        <v>14</v>
      </c>
      <c r="H34" s="777">
        <f>VLOOKUP($D$3&amp;"_"&amp;H$3,データシート2!$A:$SI,MATCH($G$2&amp;"_"&amp;$C34,データシート2!$A$1:$SI$1,0),0)</f>
        <v>14</v>
      </c>
      <c r="I34" s="777">
        <f>VLOOKUP($D$3&amp;"_"&amp;I$3,データシート2!$A:$SI,MATCH($G$2&amp;"_"&amp;$C34,データシート2!$A$1:$SI$1,0),0)</f>
        <v>13</v>
      </c>
      <c r="J34" s="777">
        <f>VLOOKUP($D$3&amp;"_"&amp;J$3,データシート2!$A:$SI,MATCH($G$2&amp;"_"&amp;$C34,データシート2!$A$1:$SI$1,0),0)</f>
        <v>14</v>
      </c>
      <c r="K34" s="778">
        <f>VLOOKUP($D$3&amp;"_"&amp;K$3,データシート2!$A:$SI,MATCH($G$2&amp;"_"&amp;$C34,データシート2!$A$1:$SI$1,0),0)</f>
        <v>14</v>
      </c>
      <c r="L34" s="778">
        <f>VLOOKUP($D$3&amp;"_"&amp;L$3,データシート2!$A:$SI,MATCH($G$2&amp;"_"&amp;$C34,データシート2!$A$1:$SI$1,0),0)</f>
        <v>14</v>
      </c>
      <c r="M34" s="778">
        <f>VLOOKUP($D$3&amp;"_"&amp;M$3,データシート2!$A:$SI,MATCH($G$2&amp;"_"&amp;$C34,データシート2!$A$1:$SI$1,0),0)</f>
        <v>14</v>
      </c>
      <c r="N34" s="778">
        <f>VLOOKUP($D$3&amp;"_"&amp;N$3,データシート2!$A:$SI,MATCH($G$2&amp;"_"&amp;$C34,データシート2!$A$1:$SI$1,0),0)</f>
        <v>14</v>
      </c>
      <c r="O34" s="778">
        <f>VLOOKUP($D$3&amp;"_"&amp;O$3,データシート2!$A:$SI,MATCH($G$2&amp;"_"&amp;$C34,データシート2!$A$1:$SI$1,0),0)</f>
        <v>13</v>
      </c>
      <c r="P34" s="778">
        <f>VLOOKUP($D$3&amp;"_"&amp;P$3,データシート2!$A:$SI,MATCH($G$2&amp;"_"&amp;$C34,データシート2!$A$1:$SI$1,0),0)</f>
        <v>13</v>
      </c>
      <c r="Q34" s="779">
        <f>VLOOKUP($D$3&amp;"_"&amp;Q$3,データシート2!$A:$SI,MATCH($G$2&amp;"_"&amp;$C34,データシート2!$A$1:$SI$1,0),0)</f>
        <v>13</v>
      </c>
      <c r="R34" s="947">
        <f>VLOOKUP($D$3&amp;"_"&amp;R$3,データシート2!$A:$SI,MATCH($R$2&amp;"_"&amp;$C34,データシート2!$A$1:$SI$1,0),0)</f>
        <v>119.986</v>
      </c>
      <c r="S34" s="948">
        <f>VLOOKUP($D$3&amp;"_"&amp;S$3,データシート2!$A:$SI,MATCH($R$2&amp;"_"&amp;$C34,データシート2!$A$1:$SI$1,0),0)</f>
        <v>128.643</v>
      </c>
      <c r="T34" s="948">
        <f>VLOOKUP($D$3&amp;"_"&amp;T$3,データシート2!$A:$SI,MATCH($R$2&amp;"_"&amp;$C34,データシート2!$A$1:$SI$1,0),0)</f>
        <v>144.52799999999999</v>
      </c>
      <c r="U34" s="948">
        <f>VLOOKUP($D$3&amp;"_"&amp;U$3,データシート2!$A:$SI,MATCH($R$2&amp;"_"&amp;$C34,データシート2!$A$1:$SI$1,0),0)</f>
        <v>150.04900000000001</v>
      </c>
      <c r="V34" s="948">
        <f>VLOOKUP($D$3&amp;"_"&amp;V$3,データシート2!$A:$SI,MATCH($R$2&amp;"_"&amp;$C34,データシート2!$A$1:$SI$1,0),0)</f>
        <v>145.21</v>
      </c>
      <c r="W34" s="948">
        <f>VLOOKUP($D$3&amp;"_"&amp;W$3,データシート2!$A:$SI,MATCH($R$2&amp;"_"&amp;$C34,データシート2!$A$1:$SI$1,0),0)</f>
        <v>146.99600000000001</v>
      </c>
      <c r="X34" s="948">
        <f>VLOOKUP($D$3&amp;"_"&amp;X$3,データシート2!$A:$SI,MATCH($R$2&amp;"_"&amp;$C34,データシート2!$A$1:$SI$1,0),0)</f>
        <v>148.375</v>
      </c>
      <c r="Y34" s="948">
        <f>VLOOKUP($D$3&amp;"_"&amp;Y$3,データシート2!$A:$SI,MATCH($R$2&amp;"_"&amp;$C34,データシート2!$A$1:$SI$1,0),0)</f>
        <v>143.79599999999999</v>
      </c>
      <c r="Z34" s="948">
        <f>VLOOKUP($D$3&amp;"_"&amp;Z$3,データシート2!$A:$SI,MATCH($R$2&amp;"_"&amp;$C34,データシート2!$A$1:$SI$1,0),0)</f>
        <v>132.77000000000001</v>
      </c>
      <c r="AA34" s="948">
        <f>VLOOKUP($D$3&amp;"_"&amp;AA$3,データシート2!$A:$SI,MATCH($R$2&amp;"_"&amp;$C34,データシート2!$A$1:$SI$1,0),0)</f>
        <v>129.95599999999999</v>
      </c>
      <c r="AB34" s="949">
        <f>VLOOKUP($D$3&amp;"_"&amp;AB$3,データシート2!$A:$SI,MATCH($R$2&amp;"_"&amp;$C34,データシート2!$A$1:$SI$1,0),0)</f>
        <v>139.39699999999999</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1</v>
      </c>
      <c r="K35" s="778">
        <f>VLOOKUP($D$3&amp;"_"&amp;K$3,データシート2!$A:$SI,MATCH($G$2&amp;"_"&amp;$C35,データシート2!$A$1:$SI$1,0),0)</f>
        <v>1</v>
      </c>
      <c r="L35" s="778">
        <f>VLOOKUP($D$3&amp;"_"&amp;L$3,データシート2!$A:$SI,MATCH($G$2&amp;"_"&amp;$C35,データシート2!$A$1:$SI$1,0),0)</f>
        <v>1</v>
      </c>
      <c r="M35" s="778">
        <f>VLOOKUP($D$3&amp;"_"&amp;M$3,データシート2!$A:$SI,MATCH($G$2&amp;"_"&amp;$C35,データシート2!$A$1:$SI$1,0),0)</f>
        <v>1</v>
      </c>
      <c r="N35" s="778">
        <f>VLOOKUP($D$3&amp;"_"&amp;N$3,データシート2!$A:$SI,MATCH($G$2&amp;"_"&amp;$C35,データシート2!$A$1:$SI$1,0),0)</f>
        <v>1</v>
      </c>
      <c r="O35" s="778">
        <f>VLOOKUP($D$3&amp;"_"&amp;O$3,データシート2!$A:$SI,MATCH($G$2&amp;"_"&amp;$C35,データシート2!$A$1:$SI$1,0),0)</f>
        <v>2</v>
      </c>
      <c r="P35" s="778">
        <f>VLOOKUP($D$3&amp;"_"&amp;P$3,データシート2!$A:$SI,MATCH($G$2&amp;"_"&amp;$C35,データシート2!$A$1:$SI$1,0),0)</f>
        <v>0</v>
      </c>
      <c r="Q35" s="779">
        <f>VLOOKUP($D$3&amp;"_"&amp;Q$3,データシート2!$A:$SI,MATCH($G$2&amp;"_"&amp;$C35,データシート2!$A$1:$SI$1,0),0)</f>
        <v>1</v>
      </c>
      <c r="R35" s="947">
        <f>VLOOKUP($D$3&amp;"_"&amp;R$3,データシート2!$A:$SI,MATCH($R$2&amp;"_"&amp;$C35,データシート2!$A$1:$SI$1,0),0)</f>
        <v>4.008</v>
      </c>
      <c r="S35" s="948">
        <f>VLOOKUP($D$3&amp;"_"&amp;S$3,データシート2!$A:$SI,MATCH($R$2&amp;"_"&amp;$C35,データシート2!$A$1:$SI$1,0),0)</f>
        <v>4.3150000000000004</v>
      </c>
      <c r="T35" s="948">
        <f>VLOOKUP($D$3&amp;"_"&amp;T$3,データシート2!$A:$SI,MATCH($R$2&amp;"_"&amp;$C35,データシート2!$A$1:$SI$1,0),0)</f>
        <v>4.734</v>
      </c>
      <c r="U35" s="948">
        <f>VLOOKUP($D$3&amp;"_"&amp;U$3,データシート2!$A:$SI,MATCH($R$2&amp;"_"&amp;$C35,データシート2!$A$1:$SI$1,0),0)</f>
        <v>4.6689999999999996</v>
      </c>
      <c r="V35" s="948">
        <f>VLOOKUP($D$3&amp;"_"&amp;V$3,データシート2!$A:$SI,MATCH($R$2&amp;"_"&amp;$C35,データシート2!$A$1:$SI$1,0),0)</f>
        <v>4.8630000000000004</v>
      </c>
      <c r="W35" s="948">
        <f>VLOOKUP($D$3&amp;"_"&amp;W$3,データシート2!$A:$SI,MATCH($R$2&amp;"_"&amp;$C35,データシート2!$A$1:$SI$1,0),0)</f>
        <v>4.3440000000000003</v>
      </c>
      <c r="X35" s="948">
        <f>VLOOKUP($D$3&amp;"_"&amp;X$3,データシート2!$A:$SI,MATCH($R$2&amp;"_"&amp;$C35,データシート2!$A$1:$SI$1,0),0)</f>
        <v>4.6749999999999998</v>
      </c>
      <c r="Y35" s="948">
        <f>VLOOKUP($D$3&amp;"_"&amp;Y$3,データシート2!$A:$SI,MATCH($R$2&amp;"_"&amp;$C35,データシート2!$A$1:$SI$1,0),0)</f>
        <v>3.9049999999999998</v>
      </c>
      <c r="Z35" s="948">
        <f>VLOOKUP($D$3&amp;"_"&amp;Z$3,データシート2!$A:$SI,MATCH($R$2&amp;"_"&amp;$C35,データシート2!$A$1:$SI$1,0),0)</f>
        <v>43.386000000000003</v>
      </c>
      <c r="AA35" s="948">
        <f>VLOOKUP($D$3&amp;"_"&amp;AA$3,データシート2!$A:$SI,MATCH($R$2&amp;"_"&amp;$C35,データシート2!$A$1:$SI$1,0),0)</f>
        <v>0</v>
      </c>
      <c r="AB35" s="949">
        <f>VLOOKUP($D$3&amp;"_"&amp;AB$3,データシート2!$A:$SI,MATCH($R$2&amp;"_"&amp;$C35,データシート2!$A$1:$SI$1,0),0)</f>
        <v>3.7709999999999999</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9</v>
      </c>
      <c r="H38" s="777">
        <f>VLOOKUP($D$3&amp;"_"&amp;H$3,データシート2!$A:$SI,MATCH($G$2&amp;"_"&amp;$C38,データシート2!$A$1:$SI$1,0),0)</f>
        <v>6</v>
      </c>
      <c r="I38" s="777">
        <f>VLOOKUP($D$3&amp;"_"&amp;I$3,データシート2!$A:$SI,MATCH($G$2&amp;"_"&amp;$C38,データシート2!$A$1:$SI$1,0),0)</f>
        <v>7</v>
      </c>
      <c r="J38" s="777">
        <f>VLOOKUP($D$3&amp;"_"&amp;J$3,データシート2!$A:$SI,MATCH($G$2&amp;"_"&amp;$C38,データシート2!$A$1:$SI$1,0),0)</f>
        <v>9</v>
      </c>
      <c r="K38" s="778">
        <f>VLOOKUP($D$3&amp;"_"&amp;K$3,データシート2!$A:$SI,MATCH($G$2&amp;"_"&amp;$C38,データシート2!$A$1:$SI$1,0),0)</f>
        <v>8</v>
      </c>
      <c r="L38" s="778">
        <f>VLOOKUP($D$3&amp;"_"&amp;L$3,データシート2!$A:$SI,MATCH($G$2&amp;"_"&amp;$C38,データシート2!$A$1:$SI$1,0),0)</f>
        <v>10</v>
      </c>
      <c r="M38" s="778">
        <f>VLOOKUP($D$3&amp;"_"&amp;M$3,データシート2!$A:$SI,MATCH($G$2&amp;"_"&amp;$C38,データシート2!$A$1:$SI$1,0),0)</f>
        <v>10</v>
      </c>
      <c r="N38" s="778">
        <f>VLOOKUP($D$3&amp;"_"&amp;N$3,データシート2!$A:$SI,MATCH($G$2&amp;"_"&amp;$C38,データシート2!$A$1:$SI$1,0),0)</f>
        <v>10</v>
      </c>
      <c r="O38" s="778">
        <f>VLOOKUP($D$3&amp;"_"&amp;O$3,データシート2!$A:$SI,MATCH($G$2&amp;"_"&amp;$C38,データシート2!$A$1:$SI$1,0),0)</f>
        <v>10</v>
      </c>
      <c r="P38" s="778">
        <f>VLOOKUP($D$3&amp;"_"&amp;P$3,データシート2!$A:$SI,MATCH($G$2&amp;"_"&amp;$C38,データシート2!$A$1:$SI$1,0),0)</f>
        <v>10</v>
      </c>
      <c r="Q38" s="779">
        <f>VLOOKUP($D$3&amp;"_"&amp;Q$3,データシート2!$A:$SI,MATCH($G$2&amp;"_"&amp;$C38,データシート2!$A$1:$SI$1,0),0)</f>
        <v>10</v>
      </c>
      <c r="R38" s="947">
        <f>VLOOKUP($D$3&amp;"_"&amp;R$3,データシート2!$A:$SI,MATCH($R$2&amp;"_"&amp;$C38,データシート2!$A$1:$SI$1,0),0)</f>
        <v>24.565000000000001</v>
      </c>
      <c r="S38" s="948">
        <f>VLOOKUP($D$3&amp;"_"&amp;S$3,データシート2!$A:$SI,MATCH($R$2&amp;"_"&amp;$C38,データシート2!$A$1:$SI$1,0),0)</f>
        <v>27.376999999999999</v>
      </c>
      <c r="T38" s="948">
        <f>VLOOKUP($D$3&amp;"_"&amp;T$3,データシート2!$A:$SI,MATCH($R$2&amp;"_"&amp;$C38,データシート2!$A$1:$SI$1,0),0)</f>
        <v>34.65</v>
      </c>
      <c r="U38" s="948">
        <f>VLOOKUP($D$3&amp;"_"&amp;U$3,データシート2!$A:$SI,MATCH($R$2&amp;"_"&amp;$C38,データシート2!$A$1:$SI$1,0),0)</f>
        <v>47.082000000000001</v>
      </c>
      <c r="V38" s="948">
        <f>VLOOKUP($D$3&amp;"_"&amp;V$3,データシート2!$A:$SI,MATCH($R$2&amp;"_"&amp;$C38,データシート2!$A$1:$SI$1,0),0)</f>
        <v>40.404000000000003</v>
      </c>
      <c r="W38" s="948">
        <f>VLOOKUP($D$3&amp;"_"&amp;W$3,データシート2!$A:$SI,MATCH($R$2&amp;"_"&amp;$C38,データシート2!$A$1:$SI$1,0),0)</f>
        <v>46.078000000000003</v>
      </c>
      <c r="X38" s="948">
        <f>VLOOKUP($D$3&amp;"_"&amp;X$3,データシート2!$A:$SI,MATCH($R$2&amp;"_"&amp;$C38,データシート2!$A$1:$SI$1,0),0)</f>
        <v>46.767000000000003</v>
      </c>
      <c r="Y38" s="948">
        <f>VLOOKUP($D$3&amp;"_"&amp;Y$3,データシート2!$A:$SI,MATCH($R$2&amp;"_"&amp;$C38,データシート2!$A$1:$SI$1,0),0)</f>
        <v>41.04</v>
      </c>
      <c r="Z38" s="948">
        <f>VLOOKUP($D$3&amp;"_"&amp;Z$3,データシート2!$A:$SI,MATCH($R$2&amp;"_"&amp;$C38,データシート2!$A$1:$SI$1,0),0)</f>
        <v>33.039000000000001</v>
      </c>
      <c r="AA38" s="948">
        <f>VLOOKUP($D$3&amp;"_"&amp;AA$3,データシート2!$A:$SI,MATCH($R$2&amp;"_"&amp;$C38,データシート2!$A$1:$SI$1,0),0)</f>
        <v>28.751000000000001</v>
      </c>
      <c r="AB38" s="949">
        <f>VLOOKUP($D$3&amp;"_"&amp;AB$3,データシート2!$A:$SI,MATCH($R$2&amp;"_"&amp;$C38,データシート2!$A$1:$SI$1,0),0)</f>
        <v>33.93</v>
      </c>
    </row>
    <row r="39" spans="2:29" s="756" customFormat="1" ht="16.5" customHeight="1">
      <c r="B39" s="748"/>
      <c r="C39" s="773">
        <v>19</v>
      </c>
      <c r="D39" s="774" t="s">
        <v>551</v>
      </c>
      <c r="E39" s="880"/>
      <c r="F39" s="775"/>
      <c r="G39" s="776">
        <f>VLOOKUP($D$3&amp;"_"&amp;G$3,データシート2!$A:$SI,MATCH($G$2&amp;"_"&amp;$C39,データシート2!$A$1:$SI$1,0),0)</f>
        <v>1</v>
      </c>
      <c r="H39" s="777">
        <f>VLOOKUP($D$3&amp;"_"&amp;H$3,データシート2!$A:$SI,MATCH($G$2&amp;"_"&amp;$C39,データシート2!$A$1:$SI$1,0),0)</f>
        <v>1</v>
      </c>
      <c r="I39" s="777">
        <f>VLOOKUP($D$3&amp;"_"&amp;I$3,データシート2!$A:$SI,MATCH($G$2&amp;"_"&amp;$C39,データシート2!$A$1:$SI$1,0),0)</f>
        <v>1</v>
      </c>
      <c r="J39" s="777">
        <f>VLOOKUP($D$3&amp;"_"&amp;J$3,データシート2!$A:$SI,MATCH($G$2&amp;"_"&amp;$C39,データシート2!$A$1:$SI$1,0),0)</f>
        <v>1</v>
      </c>
      <c r="K39" s="778">
        <f>VLOOKUP($D$3&amp;"_"&amp;K$3,データシート2!$A:$SI,MATCH($G$2&amp;"_"&amp;$C39,データシート2!$A$1:$SI$1,0),0)</f>
        <v>1</v>
      </c>
      <c r="L39" s="778">
        <f>VLOOKUP($D$3&amp;"_"&amp;L$3,データシート2!$A:$SI,MATCH($G$2&amp;"_"&amp;$C39,データシート2!$A$1:$SI$1,0),0)</f>
        <v>1</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2</v>
      </c>
      <c r="R39" s="947">
        <f>VLOOKUP($D$3&amp;"_"&amp;R$3,データシート2!$A:$SI,MATCH($R$2&amp;"_"&amp;$C39,データシート2!$A$1:$SI$1,0),0)</f>
        <v>12.997999999999999</v>
      </c>
      <c r="S39" s="948">
        <f>VLOOKUP($D$3&amp;"_"&amp;S$3,データシート2!$A:$SI,MATCH($R$2&amp;"_"&amp;$C39,データシート2!$A$1:$SI$1,0),0)</f>
        <v>13.914999999999999</v>
      </c>
      <c r="T39" s="948">
        <f>VLOOKUP($D$3&amp;"_"&amp;T$3,データシート2!$A:$SI,MATCH($R$2&amp;"_"&amp;$C39,データシート2!$A$1:$SI$1,0),0)</f>
        <v>15.785</v>
      </c>
      <c r="U39" s="948">
        <f>VLOOKUP($D$3&amp;"_"&amp;U$3,データシート2!$A:$SI,MATCH($R$2&amp;"_"&amp;$C39,データシート2!$A$1:$SI$1,0),0)</f>
        <v>16.989999999999998</v>
      </c>
      <c r="V39" s="948">
        <f>VLOOKUP($D$3&amp;"_"&amp;V$3,データシート2!$A:$SI,MATCH($R$2&amp;"_"&amp;$C39,データシート2!$A$1:$SI$1,0),0)</f>
        <v>17.43</v>
      </c>
      <c r="W39" s="948">
        <f>VLOOKUP($D$3&amp;"_"&amp;W$3,データシート2!$A:$SI,MATCH($R$2&amp;"_"&amp;$C39,データシート2!$A$1:$SI$1,0),0)</f>
        <v>16.638000000000002</v>
      </c>
      <c r="X39" s="948">
        <f>VLOOKUP($D$3&amp;"_"&amp;X$3,データシート2!$A:$SI,MATCH($R$2&amp;"_"&amp;$C39,データシート2!$A$1:$SI$1,0),0)</f>
        <v>21.481000000000002</v>
      </c>
      <c r="Y39" s="948">
        <f>VLOOKUP($D$3&amp;"_"&amp;Y$3,データシート2!$A:$SI,MATCH($R$2&amp;"_"&amp;$C39,データシート2!$A$1:$SI$1,0),0)</f>
        <v>19.963999999999999</v>
      </c>
      <c r="Z39" s="948">
        <f>VLOOKUP($D$3&amp;"_"&amp;Z$3,データシート2!$A:$SI,MATCH($R$2&amp;"_"&amp;$C39,データシート2!$A$1:$SI$1,0),0)</f>
        <v>17.306000000000001</v>
      </c>
      <c r="AA39" s="948">
        <f>VLOOKUP($D$3&amp;"_"&amp;AA$3,データシート2!$A:$SI,MATCH($R$2&amp;"_"&amp;$C39,データシート2!$A$1:$SI$1,0),0)</f>
        <v>15.661</v>
      </c>
      <c r="AB39" s="949">
        <f>VLOOKUP($D$3&amp;"_"&amp;AB$3,データシート2!$A:$SI,MATCH($R$2&amp;"_"&amp;$C39,データシート2!$A$1:$SI$1,0),0)</f>
        <v>19.172999999999998</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6</v>
      </c>
      <c r="H41" s="777">
        <f>VLOOKUP($D$3&amp;"_"&amp;H$3,データシート2!$A:$SI,MATCH($G$2&amp;"_"&amp;$C41,データシート2!$A$1:$SI$1,0),0)</f>
        <v>6</v>
      </c>
      <c r="I41" s="777">
        <f>VLOOKUP($D$3&amp;"_"&amp;I$3,データシート2!$A:$SI,MATCH($G$2&amp;"_"&amp;$C41,データシート2!$A$1:$SI$1,0),0)</f>
        <v>5</v>
      </c>
      <c r="J41" s="777">
        <f>VLOOKUP($D$3&amp;"_"&amp;J$3,データシート2!$A:$SI,MATCH($G$2&amp;"_"&amp;$C41,データシート2!$A$1:$SI$1,0),0)</f>
        <v>5</v>
      </c>
      <c r="K41" s="778">
        <f>VLOOKUP($D$3&amp;"_"&amp;K$3,データシート2!$A:$SI,MATCH($G$2&amp;"_"&amp;$C41,データシート2!$A$1:$SI$1,0),0)</f>
        <v>5</v>
      </c>
      <c r="L41" s="778">
        <f>VLOOKUP($D$3&amp;"_"&amp;L$3,データシート2!$A:$SI,MATCH($G$2&amp;"_"&amp;$C41,データシート2!$A$1:$SI$1,0),0)</f>
        <v>5</v>
      </c>
      <c r="M41" s="778">
        <f>VLOOKUP($D$3&amp;"_"&amp;M$3,データシート2!$A:$SI,MATCH($G$2&amp;"_"&amp;$C41,データシート2!$A$1:$SI$1,0),0)</f>
        <v>5</v>
      </c>
      <c r="N41" s="778">
        <f>VLOOKUP($D$3&amp;"_"&amp;N$3,データシート2!$A:$SI,MATCH($G$2&amp;"_"&amp;$C41,データシート2!$A$1:$SI$1,0),0)</f>
        <v>5</v>
      </c>
      <c r="O41" s="778">
        <f>VLOOKUP($D$3&amp;"_"&amp;O$3,データシート2!$A:$SI,MATCH($G$2&amp;"_"&amp;$C41,データシート2!$A$1:$SI$1,0),0)</f>
        <v>5</v>
      </c>
      <c r="P41" s="778">
        <f>VLOOKUP($D$3&amp;"_"&amp;P$3,データシート2!$A:$SI,MATCH($G$2&amp;"_"&amp;$C41,データシート2!$A$1:$SI$1,0),0)</f>
        <v>5</v>
      </c>
      <c r="Q41" s="779">
        <f>VLOOKUP($D$3&amp;"_"&amp;Q$3,データシート2!$A:$SI,MATCH($G$2&amp;"_"&amp;$C41,データシート2!$A$1:$SI$1,0),0)</f>
        <v>5</v>
      </c>
      <c r="R41" s="947">
        <f>VLOOKUP($D$3&amp;"_"&amp;R$3,データシート2!$A:$SI,MATCH($R$2&amp;"_"&amp;$C41,データシート2!$A$1:$SI$1,0),0)</f>
        <v>373.42399999999998</v>
      </c>
      <c r="S41" s="948">
        <f>VLOOKUP($D$3&amp;"_"&amp;S$3,データシート2!$A:$SI,MATCH($R$2&amp;"_"&amp;$C41,データシート2!$A$1:$SI$1,0),0)</f>
        <v>484.14800000000002</v>
      </c>
      <c r="T41" s="948">
        <f>VLOOKUP($D$3&amp;"_"&amp;T$3,データシート2!$A:$SI,MATCH($R$2&amp;"_"&amp;$C41,データシート2!$A$1:$SI$1,0),0)</f>
        <v>458.60500000000002</v>
      </c>
      <c r="U41" s="948">
        <f>VLOOKUP($D$3&amp;"_"&amp;U$3,データシート2!$A:$SI,MATCH($R$2&amp;"_"&amp;$C41,データシート2!$A$1:$SI$1,0),0)</f>
        <v>469.17700000000002</v>
      </c>
      <c r="V41" s="948">
        <f>VLOOKUP($D$3&amp;"_"&amp;V$3,データシート2!$A:$SI,MATCH($R$2&amp;"_"&amp;$C41,データシート2!$A$1:$SI$1,0),0)</f>
        <v>447.19200000000001</v>
      </c>
      <c r="W41" s="948">
        <f>VLOOKUP($D$3&amp;"_"&amp;W$3,データシート2!$A:$SI,MATCH($R$2&amp;"_"&amp;$C41,データシート2!$A$1:$SI$1,0),0)</f>
        <v>404.78800000000001</v>
      </c>
      <c r="X41" s="948">
        <f>VLOOKUP($D$3&amp;"_"&amp;X$3,データシート2!$A:$SI,MATCH($R$2&amp;"_"&amp;$C41,データシート2!$A$1:$SI$1,0),0)</f>
        <v>436.28300000000002</v>
      </c>
      <c r="Y41" s="948">
        <f>VLOOKUP($D$3&amp;"_"&amp;Y$3,データシート2!$A:$SI,MATCH($R$2&amp;"_"&amp;$C41,データシート2!$A$1:$SI$1,0),0)</f>
        <v>414.786</v>
      </c>
      <c r="Z41" s="948">
        <f>VLOOKUP($D$3&amp;"_"&amp;Z$3,データシート2!$A:$SI,MATCH($R$2&amp;"_"&amp;$C41,データシート2!$A$1:$SI$1,0),0)</f>
        <v>380.36099999999999</v>
      </c>
      <c r="AA41" s="948">
        <f>VLOOKUP($D$3&amp;"_"&amp;AA$3,データシート2!$A:$SI,MATCH($R$2&amp;"_"&amp;$C41,データシート2!$A$1:$SI$1,0),0)</f>
        <v>351.87900000000002</v>
      </c>
      <c r="AB41" s="949">
        <f>VLOOKUP($D$3&amp;"_"&amp;AB$3,データシート2!$A:$SI,MATCH($R$2&amp;"_"&amp;$C41,データシート2!$A$1:$SI$1,0),0)</f>
        <v>366.77100000000002</v>
      </c>
    </row>
    <row r="42" spans="2:29" s="756" customFormat="1" ht="16.5" customHeight="1">
      <c r="B42" s="748"/>
      <c r="C42" s="773">
        <v>22</v>
      </c>
      <c r="D42" s="774" t="s">
        <v>554</v>
      </c>
      <c r="E42" s="773"/>
      <c r="F42" s="775"/>
      <c r="G42" s="776">
        <f>VLOOKUP($D$3&amp;"_"&amp;G$3,データシート2!$A:$SI,MATCH($G$2&amp;"_"&amp;$C42,データシート2!$A$1:$SI$1,0),0)</f>
        <v>4</v>
      </c>
      <c r="H42" s="777">
        <f>VLOOKUP($D$3&amp;"_"&amp;H$3,データシート2!$A:$SI,MATCH($G$2&amp;"_"&amp;$C42,データシート2!$A$1:$SI$1,0),0)</f>
        <v>4</v>
      </c>
      <c r="I42" s="777">
        <f>VLOOKUP($D$3&amp;"_"&amp;I$3,データシート2!$A:$SI,MATCH($G$2&amp;"_"&amp;$C42,データシート2!$A$1:$SI$1,0),0)</f>
        <v>3</v>
      </c>
      <c r="J42" s="777">
        <f>VLOOKUP($D$3&amp;"_"&amp;J$3,データシート2!$A:$SI,MATCH($G$2&amp;"_"&amp;$C42,データシート2!$A$1:$SI$1,0),0)</f>
        <v>3</v>
      </c>
      <c r="K42" s="778">
        <f>VLOOKUP($D$3&amp;"_"&amp;K$3,データシート2!$A:$SI,MATCH($G$2&amp;"_"&amp;$C42,データシート2!$A$1:$SI$1,0),0)</f>
        <v>3</v>
      </c>
      <c r="L42" s="778">
        <f>VLOOKUP($D$3&amp;"_"&amp;L$3,データシート2!$A:$SI,MATCH($G$2&amp;"_"&amp;$C42,データシート2!$A$1:$SI$1,0),0)</f>
        <v>3</v>
      </c>
      <c r="M42" s="778">
        <f>VLOOKUP($D$3&amp;"_"&amp;M$3,データシート2!$A:$SI,MATCH($G$2&amp;"_"&amp;$C42,データシート2!$A$1:$SI$1,0),0)</f>
        <v>3</v>
      </c>
      <c r="N42" s="778">
        <f>VLOOKUP($D$3&amp;"_"&amp;N$3,データシート2!$A:$SI,MATCH($G$2&amp;"_"&amp;$C42,データシート2!$A$1:$SI$1,0),0)</f>
        <v>4</v>
      </c>
      <c r="O42" s="778">
        <f>VLOOKUP($D$3&amp;"_"&amp;O$3,データシート2!$A:$SI,MATCH($G$2&amp;"_"&amp;$C42,データシート2!$A$1:$SI$1,0),0)</f>
        <v>4</v>
      </c>
      <c r="P42" s="778">
        <f>VLOOKUP($D$3&amp;"_"&amp;P$3,データシート2!$A:$SI,MATCH($G$2&amp;"_"&amp;$C42,データシート2!$A$1:$SI$1,0),0)</f>
        <v>3</v>
      </c>
      <c r="Q42" s="779">
        <f>VLOOKUP($D$3&amp;"_"&amp;Q$3,データシート2!$A:$SI,MATCH($G$2&amp;"_"&amp;$C42,データシート2!$A$1:$SI$1,0),0)</f>
        <v>4</v>
      </c>
      <c r="R42" s="947">
        <f>VLOOKUP($D$3&amp;"_"&amp;R$3,データシート2!$A:$SI,MATCH($R$2&amp;"_"&amp;$C42,データシート2!$A$1:$SI$1,0),0)</f>
        <v>167.76499999999999</v>
      </c>
      <c r="S42" s="948">
        <f>VLOOKUP($D$3&amp;"_"&amp;S$3,データシート2!$A:$SI,MATCH($R$2&amp;"_"&amp;$C42,データシート2!$A$1:$SI$1,0),0)</f>
        <v>175.32900000000001</v>
      </c>
      <c r="T42" s="948">
        <f>VLOOKUP($D$3&amp;"_"&amp;T$3,データシート2!$A:$SI,MATCH($R$2&amp;"_"&amp;$C42,データシート2!$A$1:$SI$1,0),0)</f>
        <v>184.62700000000001</v>
      </c>
      <c r="U42" s="948">
        <f>VLOOKUP($D$3&amp;"_"&amp;U$3,データシート2!$A:$SI,MATCH($R$2&amp;"_"&amp;$C42,データシート2!$A$1:$SI$1,0),0)</f>
        <v>175.21600000000001</v>
      </c>
      <c r="V42" s="948">
        <f>VLOOKUP($D$3&amp;"_"&amp;V$3,データシート2!$A:$SI,MATCH($R$2&amp;"_"&amp;$C42,データシート2!$A$1:$SI$1,0),0)</f>
        <v>142.56299999999999</v>
      </c>
      <c r="W42" s="948">
        <f>VLOOKUP($D$3&amp;"_"&amp;W$3,データシート2!$A:$SI,MATCH($R$2&amp;"_"&amp;$C42,データシート2!$A$1:$SI$1,0),0)</f>
        <v>133.21299999999999</v>
      </c>
      <c r="X42" s="948">
        <f>VLOOKUP($D$3&amp;"_"&amp;X$3,データシート2!$A:$SI,MATCH($R$2&amp;"_"&amp;$C42,データシート2!$A$1:$SI$1,0),0)</f>
        <v>155.732</v>
      </c>
      <c r="Y42" s="948">
        <f>VLOOKUP($D$3&amp;"_"&amp;Y$3,データシート2!$A:$SI,MATCH($R$2&amp;"_"&amp;$C42,データシート2!$A$1:$SI$1,0),0)</f>
        <v>135</v>
      </c>
      <c r="Z42" s="948">
        <f>VLOOKUP($D$3&amp;"_"&amp;Z$3,データシート2!$A:$SI,MATCH($R$2&amp;"_"&amp;$C42,データシート2!$A$1:$SI$1,0),0)</f>
        <v>102.059</v>
      </c>
      <c r="AA42" s="948">
        <f>VLOOKUP($D$3&amp;"_"&amp;AA$3,データシート2!$A:$SI,MATCH($R$2&amp;"_"&amp;$C42,データシート2!$A$1:$SI$1,0),0)</f>
        <v>66.656000000000006</v>
      </c>
      <c r="AB42" s="949">
        <f>VLOOKUP($D$3&amp;"_"&amp;AB$3,データシート2!$A:$SI,MATCH($R$2&amp;"_"&amp;$C42,データシート2!$A$1:$SI$1,0),0)</f>
        <v>79.278000000000006</v>
      </c>
    </row>
    <row r="43" spans="2:29" s="756" customFormat="1" ht="16.5" customHeight="1">
      <c r="B43" s="748"/>
      <c r="C43" s="773">
        <v>23</v>
      </c>
      <c r="D43" s="774" t="s">
        <v>555</v>
      </c>
      <c r="E43" s="773"/>
      <c r="F43" s="775"/>
      <c r="G43" s="776">
        <f>VLOOKUP($D$3&amp;"_"&amp;G$3,データシート2!$A:$SI,MATCH($G$2&amp;"_"&amp;$C43,データシート2!$A$1:$SI$1,0),0)</f>
        <v>5</v>
      </c>
      <c r="H43" s="777">
        <f>VLOOKUP($D$3&amp;"_"&amp;H$3,データシート2!$A:$SI,MATCH($G$2&amp;"_"&amp;$C43,データシート2!$A$1:$SI$1,0),0)</f>
        <v>5</v>
      </c>
      <c r="I43" s="777">
        <f>VLOOKUP($D$3&amp;"_"&amp;I$3,データシート2!$A:$SI,MATCH($G$2&amp;"_"&amp;$C43,データシート2!$A$1:$SI$1,0),0)</f>
        <v>4</v>
      </c>
      <c r="J43" s="777">
        <f>VLOOKUP($D$3&amp;"_"&amp;J$3,データシート2!$A:$SI,MATCH($G$2&amp;"_"&amp;$C43,データシート2!$A$1:$SI$1,0),0)</f>
        <v>4</v>
      </c>
      <c r="K43" s="778">
        <f>VLOOKUP($D$3&amp;"_"&amp;K$3,データシート2!$A:$SI,MATCH($G$2&amp;"_"&amp;$C43,データシート2!$A$1:$SI$1,0),0)</f>
        <v>4</v>
      </c>
      <c r="L43" s="778">
        <f>VLOOKUP($D$3&amp;"_"&amp;L$3,データシート2!$A:$SI,MATCH($G$2&amp;"_"&amp;$C43,データシート2!$A$1:$SI$1,0),0)</f>
        <v>4</v>
      </c>
      <c r="M43" s="778">
        <f>VLOOKUP($D$3&amp;"_"&amp;M$3,データシート2!$A:$SI,MATCH($G$2&amp;"_"&amp;$C43,データシート2!$A$1:$SI$1,0),0)</f>
        <v>4</v>
      </c>
      <c r="N43" s="778">
        <f>VLOOKUP($D$3&amp;"_"&amp;N$3,データシート2!$A:$SI,MATCH($G$2&amp;"_"&amp;$C43,データシート2!$A$1:$SI$1,0),0)</f>
        <v>4</v>
      </c>
      <c r="O43" s="778">
        <f>VLOOKUP($D$3&amp;"_"&amp;O$3,データシート2!$A:$SI,MATCH($G$2&amp;"_"&amp;$C43,データシート2!$A$1:$SI$1,0),0)</f>
        <v>4</v>
      </c>
      <c r="P43" s="778">
        <f>VLOOKUP($D$3&amp;"_"&amp;P$3,データシート2!$A:$SI,MATCH($G$2&amp;"_"&amp;$C43,データシート2!$A$1:$SI$1,0),0)</f>
        <v>4</v>
      </c>
      <c r="Q43" s="779">
        <f>VLOOKUP($D$3&amp;"_"&amp;Q$3,データシート2!$A:$SI,MATCH($G$2&amp;"_"&amp;$C43,データシート2!$A$1:$SI$1,0),0)</f>
        <v>4</v>
      </c>
      <c r="R43" s="947">
        <f>VLOOKUP($D$3&amp;"_"&amp;R$3,データシート2!$A:$SI,MATCH($R$2&amp;"_"&amp;$C43,データシート2!$A$1:$SI$1,0),0)</f>
        <v>41.701000000000001</v>
      </c>
      <c r="S43" s="948">
        <f>VLOOKUP($D$3&amp;"_"&amp;S$3,データシート2!$A:$SI,MATCH($R$2&amp;"_"&amp;$C43,データシート2!$A$1:$SI$1,0),0)</f>
        <v>46.901000000000003</v>
      </c>
      <c r="T43" s="948">
        <f>VLOOKUP($D$3&amp;"_"&amp;T$3,データシート2!$A:$SI,MATCH($R$2&amp;"_"&amp;$C43,データシート2!$A$1:$SI$1,0),0)</f>
        <v>47.076000000000001</v>
      </c>
      <c r="U43" s="948">
        <f>VLOOKUP($D$3&amp;"_"&amp;U$3,データシート2!$A:$SI,MATCH($R$2&amp;"_"&amp;$C43,データシート2!$A$1:$SI$1,0),0)</f>
        <v>48.170999999999999</v>
      </c>
      <c r="V43" s="948">
        <f>VLOOKUP($D$3&amp;"_"&amp;V$3,データシート2!$A:$SI,MATCH($R$2&amp;"_"&amp;$C43,データシート2!$A$1:$SI$1,0),0)</f>
        <v>48.783999999999999</v>
      </c>
      <c r="W43" s="948">
        <f>VLOOKUP($D$3&amp;"_"&amp;W$3,データシート2!$A:$SI,MATCH($R$2&amp;"_"&amp;$C43,データシート2!$A$1:$SI$1,0),0)</f>
        <v>50.393999999999998</v>
      </c>
      <c r="X43" s="948">
        <f>VLOOKUP($D$3&amp;"_"&amp;X$3,データシート2!$A:$SI,MATCH($R$2&amp;"_"&amp;$C43,データシート2!$A$1:$SI$1,0),0)</f>
        <v>52.58</v>
      </c>
      <c r="Y43" s="948">
        <f>VLOOKUP($D$3&amp;"_"&amp;Y$3,データシート2!$A:$SI,MATCH($R$2&amp;"_"&amp;$C43,データシート2!$A$1:$SI$1,0),0)</f>
        <v>46.31</v>
      </c>
      <c r="Z43" s="948">
        <f>VLOOKUP($D$3&amp;"_"&amp;Z$3,データシート2!$A:$SI,MATCH($R$2&amp;"_"&amp;$C43,データシート2!$A$1:$SI$1,0),0)</f>
        <v>39.521000000000001</v>
      </c>
      <c r="AA43" s="948">
        <f>VLOOKUP($D$3&amp;"_"&amp;AA$3,データシート2!$A:$SI,MATCH($R$2&amp;"_"&amp;$C43,データシート2!$A$1:$SI$1,0),0)</f>
        <v>36.707999999999998</v>
      </c>
      <c r="AB43" s="949">
        <f>VLOOKUP($D$3&amp;"_"&amp;AB$3,データシート2!$A:$SI,MATCH($R$2&amp;"_"&amp;$C43,データシート2!$A$1:$SI$1,0),0)</f>
        <v>41.305999999999997</v>
      </c>
    </row>
    <row r="44" spans="2:29" s="756" customFormat="1" ht="16.5" customHeight="1">
      <c r="B44" s="748"/>
      <c r="C44" s="773">
        <v>24</v>
      </c>
      <c r="D44" s="774" t="s">
        <v>556</v>
      </c>
      <c r="E44" s="773"/>
      <c r="F44" s="775"/>
      <c r="G44" s="776">
        <f>VLOOKUP($D$3&amp;"_"&amp;G$3,データシート2!$A:$SI,MATCH($G$2&amp;"_"&amp;$C44,データシート2!$A$1:$SI$1,0),0)</f>
        <v>5</v>
      </c>
      <c r="H44" s="777">
        <f>VLOOKUP($D$3&amp;"_"&amp;H$3,データシート2!$A:$SI,MATCH($G$2&amp;"_"&amp;$C44,データシート2!$A$1:$SI$1,0),0)</f>
        <v>6</v>
      </c>
      <c r="I44" s="777">
        <f>VLOOKUP($D$3&amp;"_"&amp;I$3,データシート2!$A:$SI,MATCH($G$2&amp;"_"&amp;$C44,データシート2!$A$1:$SI$1,0),0)</f>
        <v>6</v>
      </c>
      <c r="J44" s="777">
        <f>VLOOKUP($D$3&amp;"_"&amp;J$3,データシート2!$A:$SI,MATCH($G$2&amp;"_"&amp;$C44,データシート2!$A$1:$SI$1,0),0)</f>
        <v>6</v>
      </c>
      <c r="K44" s="778">
        <f>VLOOKUP($D$3&amp;"_"&amp;K$3,データシート2!$A:$SI,MATCH($G$2&amp;"_"&amp;$C44,データシート2!$A$1:$SI$1,0),0)</f>
        <v>6</v>
      </c>
      <c r="L44" s="778">
        <f>VLOOKUP($D$3&amp;"_"&amp;L$3,データシート2!$A:$SI,MATCH($G$2&amp;"_"&amp;$C44,データシート2!$A$1:$SI$1,0),0)</f>
        <v>6</v>
      </c>
      <c r="M44" s="778">
        <f>VLOOKUP($D$3&amp;"_"&amp;M$3,データシート2!$A:$SI,MATCH($G$2&amp;"_"&amp;$C44,データシート2!$A$1:$SI$1,0),0)</f>
        <v>6</v>
      </c>
      <c r="N44" s="778">
        <f>VLOOKUP($D$3&amp;"_"&amp;N$3,データシート2!$A:$SI,MATCH($G$2&amp;"_"&amp;$C44,データシート2!$A$1:$SI$1,0),0)</f>
        <v>6</v>
      </c>
      <c r="O44" s="778">
        <f>VLOOKUP($D$3&amp;"_"&amp;O$3,データシート2!$A:$SI,MATCH($G$2&amp;"_"&amp;$C44,データシート2!$A$1:$SI$1,0),0)</f>
        <v>6</v>
      </c>
      <c r="P44" s="778">
        <f>VLOOKUP($D$3&amp;"_"&amp;P$3,データシート2!$A:$SI,MATCH($G$2&amp;"_"&amp;$C44,データシート2!$A$1:$SI$1,0),0)</f>
        <v>6</v>
      </c>
      <c r="Q44" s="779">
        <f>VLOOKUP($D$3&amp;"_"&amp;Q$3,データシート2!$A:$SI,MATCH($G$2&amp;"_"&amp;$C44,データシート2!$A$1:$SI$1,0),0)</f>
        <v>5</v>
      </c>
      <c r="R44" s="947">
        <f>VLOOKUP($D$3&amp;"_"&amp;R$3,データシート2!$A:$SI,MATCH($R$2&amp;"_"&amp;$C44,データシート2!$A$1:$SI$1,0),0)</f>
        <v>19.954000000000001</v>
      </c>
      <c r="S44" s="948">
        <f>VLOOKUP($D$3&amp;"_"&amp;S$3,データシート2!$A:$SI,MATCH($R$2&amp;"_"&amp;$C44,データシート2!$A$1:$SI$1,0),0)</f>
        <v>45.67</v>
      </c>
      <c r="T44" s="948">
        <f>VLOOKUP($D$3&amp;"_"&amp;T$3,データシート2!$A:$SI,MATCH($R$2&amp;"_"&amp;$C44,データシート2!$A$1:$SI$1,0),0)</f>
        <v>51.213999999999999</v>
      </c>
      <c r="U44" s="948">
        <f>VLOOKUP($D$3&amp;"_"&amp;U$3,データシート2!$A:$SI,MATCH($R$2&amp;"_"&amp;$C44,データシート2!$A$1:$SI$1,0),0)</f>
        <v>52.176000000000002</v>
      </c>
      <c r="V44" s="948">
        <f>VLOOKUP($D$3&amp;"_"&amp;V$3,データシート2!$A:$SI,MATCH($R$2&amp;"_"&amp;$C44,データシート2!$A$1:$SI$1,0),0)</f>
        <v>50.997999999999998</v>
      </c>
      <c r="W44" s="948">
        <f>VLOOKUP($D$3&amp;"_"&amp;W$3,データシート2!$A:$SI,MATCH($R$2&amp;"_"&amp;$C44,データシート2!$A$1:$SI$1,0),0)</f>
        <v>49.418999999999997</v>
      </c>
      <c r="X44" s="948">
        <f>VLOOKUP($D$3&amp;"_"&amp;X$3,データシート2!$A:$SI,MATCH($R$2&amp;"_"&amp;$C44,データシート2!$A$1:$SI$1,0),0)</f>
        <v>51.523000000000003</v>
      </c>
      <c r="Y44" s="948">
        <f>VLOOKUP($D$3&amp;"_"&amp;Y$3,データシート2!$A:$SI,MATCH($R$2&amp;"_"&amp;$C44,データシート2!$A$1:$SI$1,0),0)</f>
        <v>47.082999999999998</v>
      </c>
      <c r="Z44" s="948">
        <f>VLOOKUP($D$3&amp;"_"&amp;Z$3,データシート2!$A:$SI,MATCH($R$2&amp;"_"&amp;$C44,データシート2!$A$1:$SI$1,0),0)</f>
        <v>39.735999999999997</v>
      </c>
      <c r="AA44" s="948">
        <f>VLOOKUP($D$3&amp;"_"&amp;AA$3,データシート2!$A:$SI,MATCH($R$2&amp;"_"&amp;$C44,データシート2!$A$1:$SI$1,0),0)</f>
        <v>35.017000000000003</v>
      </c>
      <c r="AB44" s="949">
        <f>VLOOKUP($D$3&amp;"_"&amp;AB$3,データシート2!$A:$SI,MATCH($R$2&amp;"_"&amp;$C44,データシート2!$A$1:$SI$1,0),0)</f>
        <v>38.435000000000002</v>
      </c>
    </row>
    <row r="45" spans="2:29" s="756" customFormat="1" ht="16.5" customHeight="1">
      <c r="B45" s="748"/>
      <c r="C45" s="773">
        <v>25</v>
      </c>
      <c r="D45" s="774" t="s">
        <v>557</v>
      </c>
      <c r="E45" s="773"/>
      <c r="F45" s="775"/>
      <c r="G45" s="776">
        <f>VLOOKUP($D$3&amp;"_"&amp;G$3,データシート2!$A:$SI,MATCH($G$2&amp;"_"&amp;$C45,データシート2!$A$1:$SI$1,0),0)</f>
        <v>4</v>
      </c>
      <c r="H45" s="777">
        <f>VLOOKUP($D$3&amp;"_"&amp;H$3,データシート2!$A:$SI,MATCH($G$2&amp;"_"&amp;$C45,データシート2!$A$1:$SI$1,0),0)</f>
        <v>4</v>
      </c>
      <c r="I45" s="777">
        <f>VLOOKUP($D$3&amp;"_"&amp;I$3,データシート2!$A:$SI,MATCH($G$2&amp;"_"&amp;$C45,データシート2!$A$1:$SI$1,0),0)</f>
        <v>4</v>
      </c>
      <c r="J45" s="777">
        <f>VLOOKUP($D$3&amp;"_"&amp;J$3,データシート2!$A:$SI,MATCH($G$2&amp;"_"&amp;$C45,データシート2!$A$1:$SI$1,0),0)</f>
        <v>4</v>
      </c>
      <c r="K45" s="778">
        <f>VLOOKUP($D$3&amp;"_"&amp;K$3,データシート2!$A:$SI,MATCH($G$2&amp;"_"&amp;$C45,データシート2!$A$1:$SI$1,0),0)</f>
        <v>4</v>
      </c>
      <c r="L45" s="778">
        <f>VLOOKUP($D$3&amp;"_"&amp;L$3,データシート2!$A:$SI,MATCH($G$2&amp;"_"&amp;$C45,データシート2!$A$1:$SI$1,0),0)</f>
        <v>4</v>
      </c>
      <c r="M45" s="778">
        <f>VLOOKUP($D$3&amp;"_"&amp;M$3,データシート2!$A:$SI,MATCH($G$2&amp;"_"&amp;$C45,データシート2!$A$1:$SI$1,0),0)</f>
        <v>3</v>
      </c>
      <c r="N45" s="778">
        <f>VLOOKUP($D$3&amp;"_"&amp;N$3,データシート2!$A:$SI,MATCH($G$2&amp;"_"&amp;$C45,データシート2!$A$1:$SI$1,0),0)</f>
        <v>4</v>
      </c>
      <c r="O45" s="778">
        <f>VLOOKUP($D$3&amp;"_"&amp;O$3,データシート2!$A:$SI,MATCH($G$2&amp;"_"&amp;$C45,データシート2!$A$1:$SI$1,0),0)</f>
        <v>4</v>
      </c>
      <c r="P45" s="778">
        <f>VLOOKUP($D$3&amp;"_"&amp;P$3,データシート2!$A:$SI,MATCH($G$2&amp;"_"&amp;$C45,データシート2!$A$1:$SI$1,0),0)</f>
        <v>4</v>
      </c>
      <c r="Q45" s="779">
        <f>VLOOKUP($D$3&amp;"_"&amp;Q$3,データシート2!$A:$SI,MATCH($G$2&amp;"_"&amp;$C45,データシート2!$A$1:$SI$1,0),0)</f>
        <v>5</v>
      </c>
      <c r="R45" s="947">
        <f>VLOOKUP($D$3&amp;"_"&amp;R$3,データシート2!$A:$SI,MATCH($R$2&amp;"_"&amp;$C45,データシート2!$A$1:$SI$1,0),0)</f>
        <v>26.263000000000002</v>
      </c>
      <c r="S45" s="948">
        <f>VLOOKUP($D$3&amp;"_"&amp;S$3,データシート2!$A:$SI,MATCH($R$2&amp;"_"&amp;$C45,データシート2!$A$1:$SI$1,0),0)</f>
        <v>33.46</v>
      </c>
      <c r="T45" s="948">
        <f>VLOOKUP($D$3&amp;"_"&amp;T$3,データシート2!$A:$SI,MATCH($R$2&amp;"_"&amp;$C45,データシート2!$A$1:$SI$1,0),0)</f>
        <v>37.948999999999998</v>
      </c>
      <c r="U45" s="948">
        <f>VLOOKUP($D$3&amp;"_"&amp;U$3,データシート2!$A:$SI,MATCH($R$2&amp;"_"&amp;$C45,データシート2!$A$1:$SI$1,0),0)</f>
        <v>40.218000000000004</v>
      </c>
      <c r="V45" s="948">
        <f>VLOOKUP($D$3&amp;"_"&amp;V$3,データシート2!$A:$SI,MATCH($R$2&amp;"_"&amp;$C45,データシート2!$A$1:$SI$1,0),0)</f>
        <v>39.780999999999999</v>
      </c>
      <c r="W45" s="948">
        <f>VLOOKUP($D$3&amp;"_"&amp;W$3,データシート2!$A:$SI,MATCH($R$2&amp;"_"&amp;$C45,データシート2!$A$1:$SI$1,0),0)</f>
        <v>39.008000000000003</v>
      </c>
      <c r="X45" s="948">
        <f>VLOOKUP($D$3&amp;"_"&amp;X$3,データシート2!$A:$SI,MATCH($R$2&amp;"_"&amp;$C45,データシート2!$A$1:$SI$1,0),0)</f>
        <v>33.313000000000002</v>
      </c>
      <c r="Y45" s="948">
        <f>VLOOKUP($D$3&amp;"_"&amp;Y$3,データシート2!$A:$SI,MATCH($R$2&amp;"_"&amp;$C45,データシート2!$A$1:$SI$1,0),0)</f>
        <v>33.99</v>
      </c>
      <c r="Z45" s="948">
        <f>VLOOKUP($D$3&amp;"_"&amp;Z$3,データシート2!$A:$SI,MATCH($R$2&amp;"_"&amp;$C45,データシート2!$A$1:$SI$1,0),0)</f>
        <v>27.382999999999999</v>
      </c>
      <c r="AA45" s="948">
        <f>VLOOKUP($D$3&amp;"_"&amp;AA$3,データシート2!$A:$SI,MATCH($R$2&amp;"_"&amp;$C45,データシート2!$A$1:$SI$1,0),0)</f>
        <v>24.608000000000001</v>
      </c>
      <c r="AB45" s="949">
        <f>VLOOKUP($D$3&amp;"_"&amp;AB$3,データシート2!$A:$SI,MATCH($R$2&amp;"_"&amp;$C45,データシート2!$A$1:$SI$1,0),0)</f>
        <v>32.121000000000002</v>
      </c>
    </row>
    <row r="46" spans="2:29" s="756" customFormat="1" ht="16.5" customHeight="1">
      <c r="B46" s="748"/>
      <c r="C46" s="773">
        <v>26</v>
      </c>
      <c r="D46" s="774" t="s">
        <v>558</v>
      </c>
      <c r="E46" s="773"/>
      <c r="F46" s="775"/>
      <c r="G46" s="776">
        <f>VLOOKUP($D$3&amp;"_"&amp;G$3,データシート2!$A:$SI,MATCH($G$2&amp;"_"&amp;$C46,データシート2!$A$1:$SI$1,0),0)</f>
        <v>2</v>
      </c>
      <c r="H46" s="777">
        <f>VLOOKUP($D$3&amp;"_"&amp;H$3,データシート2!$A:$SI,MATCH($G$2&amp;"_"&amp;$C46,データシート2!$A$1:$SI$1,0),0)</f>
        <v>2</v>
      </c>
      <c r="I46" s="777">
        <f>VLOOKUP($D$3&amp;"_"&amp;I$3,データシート2!$A:$SI,MATCH($G$2&amp;"_"&amp;$C46,データシート2!$A$1:$SI$1,0),0)</f>
        <v>2</v>
      </c>
      <c r="J46" s="777">
        <f>VLOOKUP($D$3&amp;"_"&amp;J$3,データシート2!$A:$SI,MATCH($G$2&amp;"_"&amp;$C46,データシート2!$A$1:$SI$1,0),0)</f>
        <v>1</v>
      </c>
      <c r="K46" s="778">
        <f>VLOOKUP($D$3&amp;"_"&amp;K$3,データシート2!$A:$SI,MATCH($G$2&amp;"_"&amp;$C46,データシート2!$A$1:$SI$1,0),0)</f>
        <v>3</v>
      </c>
      <c r="L46" s="778">
        <f>VLOOKUP($D$3&amp;"_"&amp;L$3,データシート2!$A:$SI,MATCH($G$2&amp;"_"&amp;$C46,データシート2!$A$1:$SI$1,0),0)</f>
        <v>2</v>
      </c>
      <c r="M46" s="778">
        <f>VLOOKUP($D$3&amp;"_"&amp;M$3,データシート2!$A:$SI,MATCH($G$2&amp;"_"&amp;$C46,データシート2!$A$1:$SI$1,0),0)</f>
        <v>2</v>
      </c>
      <c r="N46" s="778">
        <f>VLOOKUP($D$3&amp;"_"&amp;N$3,データシート2!$A:$SI,MATCH($G$2&amp;"_"&amp;$C46,データシート2!$A$1:$SI$1,0),0)</f>
        <v>2</v>
      </c>
      <c r="O46" s="778">
        <f>VLOOKUP($D$3&amp;"_"&amp;O$3,データシート2!$A:$SI,MATCH($G$2&amp;"_"&amp;$C46,データシート2!$A$1:$SI$1,0),0)</f>
        <v>2</v>
      </c>
      <c r="P46" s="778">
        <f>VLOOKUP($D$3&amp;"_"&amp;P$3,データシート2!$A:$SI,MATCH($G$2&amp;"_"&amp;$C46,データシート2!$A$1:$SI$1,0),0)</f>
        <v>3</v>
      </c>
      <c r="Q46" s="779">
        <f>VLOOKUP($D$3&amp;"_"&amp;Q$3,データシート2!$A:$SI,MATCH($G$2&amp;"_"&amp;$C46,データシート2!$A$1:$SI$1,0),0)</f>
        <v>3</v>
      </c>
      <c r="R46" s="947">
        <f>VLOOKUP($D$3&amp;"_"&amp;R$3,データシート2!$A:$SI,MATCH($R$2&amp;"_"&amp;$C46,データシート2!$A$1:$SI$1,0),0)</f>
        <v>7.9509999999999996</v>
      </c>
      <c r="S46" s="948">
        <f>VLOOKUP($D$3&amp;"_"&amp;S$3,データシート2!$A:$SI,MATCH($R$2&amp;"_"&amp;$C46,データシート2!$A$1:$SI$1,0),0)</f>
        <v>9.85</v>
      </c>
      <c r="T46" s="948">
        <f>VLOOKUP($D$3&amp;"_"&amp;T$3,データシート2!$A:$SI,MATCH($R$2&amp;"_"&amp;$C46,データシート2!$A$1:$SI$1,0),0)</f>
        <v>12.03</v>
      </c>
      <c r="U46" s="948">
        <f>VLOOKUP($D$3&amp;"_"&amp;U$3,データシート2!$A:$SI,MATCH($R$2&amp;"_"&amp;$C46,データシート2!$A$1:$SI$1,0),0)</f>
        <v>6.3360000000000003</v>
      </c>
      <c r="V46" s="948">
        <f>VLOOKUP($D$3&amp;"_"&amp;V$3,データシート2!$A:$SI,MATCH($R$2&amp;"_"&amp;$C46,データシート2!$A$1:$SI$1,0),0)</f>
        <v>24.99</v>
      </c>
      <c r="W46" s="948">
        <f>VLOOKUP($D$3&amp;"_"&amp;W$3,データシート2!$A:$SI,MATCH($R$2&amp;"_"&amp;$C46,データシート2!$A$1:$SI$1,0),0)</f>
        <v>8.5120000000000005</v>
      </c>
      <c r="X46" s="948">
        <f>VLOOKUP($D$3&amp;"_"&amp;X$3,データシート2!$A:$SI,MATCH($R$2&amp;"_"&amp;$C46,データシート2!$A$1:$SI$1,0),0)</f>
        <v>8.7010000000000005</v>
      </c>
      <c r="Y46" s="948">
        <f>VLOOKUP($D$3&amp;"_"&amp;Y$3,データシート2!$A:$SI,MATCH($R$2&amp;"_"&amp;$C46,データシート2!$A$1:$SI$1,0),0)</f>
        <v>7.9969999999999999</v>
      </c>
      <c r="Z46" s="948">
        <f>VLOOKUP($D$3&amp;"_"&amp;Z$3,データシート2!$A:$SI,MATCH($R$2&amp;"_"&amp;$C46,データシート2!$A$1:$SI$1,0),0)</f>
        <v>6.3319999999999999</v>
      </c>
      <c r="AA46" s="948">
        <f>VLOOKUP($D$3&amp;"_"&amp;AA$3,データシート2!$A:$SI,MATCH($R$2&amp;"_"&amp;$C46,データシート2!$A$1:$SI$1,0),0)</f>
        <v>7.6379999999999999</v>
      </c>
      <c r="AB46" s="949">
        <f>VLOOKUP($D$3&amp;"_"&amp;AB$3,データシート2!$A:$SI,MATCH($R$2&amp;"_"&amp;$C46,データシート2!$A$1:$SI$1,0),0)</f>
        <v>8.5630000000000006</v>
      </c>
    </row>
    <row r="47" spans="2:29" s="756" customFormat="1" ht="16.5" customHeight="1">
      <c r="B47" s="748"/>
      <c r="C47" s="773">
        <v>27</v>
      </c>
      <c r="D47" s="774" t="s">
        <v>559</v>
      </c>
      <c r="E47" s="773"/>
      <c r="F47" s="775"/>
      <c r="G47" s="776">
        <f>VLOOKUP($D$3&amp;"_"&amp;G$3,データシート2!$A:$SI,MATCH($G$2&amp;"_"&amp;$C47,データシート2!$A$1:$SI$1,0),0)</f>
        <v>2</v>
      </c>
      <c r="H47" s="777">
        <f>VLOOKUP($D$3&amp;"_"&amp;H$3,データシート2!$A:$SI,MATCH($G$2&amp;"_"&amp;$C47,データシート2!$A$1:$SI$1,0),0)</f>
        <v>2</v>
      </c>
      <c r="I47" s="777">
        <f>VLOOKUP($D$3&amp;"_"&amp;I$3,データシート2!$A:$SI,MATCH($G$2&amp;"_"&amp;$C47,データシート2!$A$1:$SI$1,0),0)</f>
        <v>2</v>
      </c>
      <c r="J47" s="777">
        <f>VLOOKUP($D$3&amp;"_"&amp;J$3,データシート2!$A:$SI,MATCH($G$2&amp;"_"&amp;$C47,データシート2!$A$1:$SI$1,0),0)</f>
        <v>2</v>
      </c>
      <c r="K47" s="778">
        <f>VLOOKUP($D$3&amp;"_"&amp;K$3,データシート2!$A:$SI,MATCH($G$2&amp;"_"&amp;$C47,データシート2!$A$1:$SI$1,0),0)</f>
        <v>2</v>
      </c>
      <c r="L47" s="778">
        <f>VLOOKUP($D$3&amp;"_"&amp;L$3,データシート2!$A:$SI,MATCH($G$2&amp;"_"&amp;$C47,データシート2!$A$1:$SI$1,0),0)</f>
        <v>2</v>
      </c>
      <c r="M47" s="778">
        <f>VLOOKUP($D$3&amp;"_"&amp;M$3,データシート2!$A:$SI,MATCH($G$2&amp;"_"&amp;$C47,データシート2!$A$1:$SI$1,0),0)</f>
        <v>3</v>
      </c>
      <c r="N47" s="778">
        <f>VLOOKUP($D$3&amp;"_"&amp;N$3,データシート2!$A:$SI,MATCH($G$2&amp;"_"&amp;$C47,データシート2!$A$1:$SI$1,0),0)</f>
        <v>2</v>
      </c>
      <c r="O47" s="778">
        <f>VLOOKUP($D$3&amp;"_"&amp;O$3,データシート2!$A:$SI,MATCH($G$2&amp;"_"&amp;$C47,データシート2!$A$1:$SI$1,0),0)</f>
        <v>2</v>
      </c>
      <c r="P47" s="778">
        <f>VLOOKUP($D$3&amp;"_"&amp;P$3,データシート2!$A:$SI,MATCH($G$2&amp;"_"&amp;$C47,データシート2!$A$1:$SI$1,0),0)</f>
        <v>2</v>
      </c>
      <c r="Q47" s="779">
        <f>VLOOKUP($D$3&amp;"_"&amp;Q$3,データシート2!$A:$SI,MATCH($G$2&amp;"_"&amp;$C47,データシート2!$A$1:$SI$1,0),0)</f>
        <v>2</v>
      </c>
      <c r="R47" s="947">
        <f>VLOOKUP($D$3&amp;"_"&amp;R$3,データシート2!$A:$SI,MATCH($R$2&amp;"_"&amp;$C47,データシート2!$A$1:$SI$1,0),0)</f>
        <v>15.079000000000001</v>
      </c>
      <c r="S47" s="948">
        <f>VLOOKUP($D$3&amp;"_"&amp;S$3,データシート2!$A:$SI,MATCH($R$2&amp;"_"&amp;$C47,データシート2!$A$1:$SI$1,0),0)</f>
        <v>19.699000000000002</v>
      </c>
      <c r="T47" s="948">
        <f>VLOOKUP($D$3&amp;"_"&amp;T$3,データシート2!$A:$SI,MATCH($R$2&amp;"_"&amp;$C47,データシート2!$A$1:$SI$1,0),0)</f>
        <v>23.475000000000001</v>
      </c>
      <c r="U47" s="948">
        <f>VLOOKUP($D$3&amp;"_"&amp;U$3,データシート2!$A:$SI,MATCH($R$2&amp;"_"&amp;$C47,データシート2!$A$1:$SI$1,0),0)</f>
        <v>24.265000000000001</v>
      </c>
      <c r="V47" s="948">
        <f>VLOOKUP($D$3&amp;"_"&amp;V$3,データシート2!$A:$SI,MATCH($R$2&amp;"_"&amp;$C47,データシート2!$A$1:$SI$1,0),0)</f>
        <v>23.815000000000001</v>
      </c>
      <c r="W47" s="948">
        <f>VLOOKUP($D$3&amp;"_"&amp;W$3,データシート2!$A:$SI,MATCH($R$2&amp;"_"&amp;$C47,データシート2!$A$1:$SI$1,0),0)</f>
        <v>23.433</v>
      </c>
      <c r="X47" s="948">
        <f>VLOOKUP($D$3&amp;"_"&amp;X$3,データシート2!$A:$SI,MATCH($R$2&amp;"_"&amp;$C47,データシート2!$A$1:$SI$1,0),0)</f>
        <v>27.376000000000001</v>
      </c>
      <c r="Y47" s="948">
        <f>VLOOKUP($D$3&amp;"_"&amp;Y$3,データシート2!$A:$SI,MATCH($R$2&amp;"_"&amp;$C47,データシート2!$A$1:$SI$1,0),0)</f>
        <v>23.335999999999999</v>
      </c>
      <c r="Z47" s="948">
        <f>VLOOKUP($D$3&amp;"_"&amp;Z$3,データシート2!$A:$SI,MATCH($R$2&amp;"_"&amp;$C47,データシート2!$A$1:$SI$1,0),0)</f>
        <v>20.084</v>
      </c>
      <c r="AA47" s="948">
        <f>VLOOKUP($D$3&amp;"_"&amp;AA$3,データシート2!$A:$SI,MATCH($R$2&amp;"_"&amp;$C47,データシート2!$A$1:$SI$1,0),0)</f>
        <v>19.817</v>
      </c>
      <c r="AB47" s="949">
        <f>VLOOKUP($D$3&amp;"_"&amp;AB$3,データシート2!$A:$SI,MATCH($R$2&amp;"_"&amp;$C47,データシート2!$A$1:$SI$1,0),0)</f>
        <v>23.427</v>
      </c>
    </row>
    <row r="48" spans="2:29" s="756" customFormat="1" ht="16.5" customHeight="1">
      <c r="B48" s="748"/>
      <c r="C48" s="773">
        <v>28</v>
      </c>
      <c r="D48" s="774" t="s">
        <v>560</v>
      </c>
      <c r="E48" s="773"/>
      <c r="F48" s="775"/>
      <c r="G48" s="776">
        <f>VLOOKUP($D$3&amp;"_"&amp;G$3,データシート2!$A:$SI,MATCH($G$2&amp;"_"&amp;$C48,データシート2!$A$1:$SI$1,0),0)</f>
        <v>13</v>
      </c>
      <c r="H48" s="777">
        <f>VLOOKUP($D$3&amp;"_"&amp;H$3,データシート2!$A:$SI,MATCH($G$2&amp;"_"&amp;$C48,データシート2!$A$1:$SI$1,0),0)</f>
        <v>13</v>
      </c>
      <c r="I48" s="777">
        <f>VLOOKUP($D$3&amp;"_"&amp;I$3,データシート2!$A:$SI,MATCH($G$2&amp;"_"&amp;$C48,データシート2!$A$1:$SI$1,0),0)</f>
        <v>15</v>
      </c>
      <c r="J48" s="777">
        <f>VLOOKUP($D$3&amp;"_"&amp;J$3,データシート2!$A:$SI,MATCH($G$2&amp;"_"&amp;$C48,データシート2!$A$1:$SI$1,0),0)</f>
        <v>15</v>
      </c>
      <c r="K48" s="778">
        <f>VLOOKUP($D$3&amp;"_"&amp;K$3,データシート2!$A:$SI,MATCH($G$2&amp;"_"&amp;$C48,データシート2!$A$1:$SI$1,0),0)</f>
        <v>14</v>
      </c>
      <c r="L48" s="778">
        <f>VLOOKUP($D$3&amp;"_"&amp;L$3,データシート2!$A:$SI,MATCH($G$2&amp;"_"&amp;$C48,データシート2!$A$1:$SI$1,0),0)</f>
        <v>15</v>
      </c>
      <c r="M48" s="778">
        <f>VLOOKUP($D$3&amp;"_"&amp;M$3,データシート2!$A:$SI,MATCH($G$2&amp;"_"&amp;$C48,データシート2!$A$1:$SI$1,0),0)</f>
        <v>15</v>
      </c>
      <c r="N48" s="778">
        <f>VLOOKUP($D$3&amp;"_"&amp;N$3,データシート2!$A:$SI,MATCH($G$2&amp;"_"&amp;$C48,データシート2!$A$1:$SI$1,0),0)</f>
        <v>13</v>
      </c>
      <c r="O48" s="778">
        <f>VLOOKUP($D$3&amp;"_"&amp;O$3,データシート2!$A:$SI,MATCH($G$2&amp;"_"&amp;$C48,データシート2!$A$1:$SI$1,0),0)</f>
        <v>13</v>
      </c>
      <c r="P48" s="778">
        <f>VLOOKUP($D$3&amp;"_"&amp;P$3,データシート2!$A:$SI,MATCH($G$2&amp;"_"&amp;$C48,データシート2!$A$1:$SI$1,0),0)</f>
        <v>14</v>
      </c>
      <c r="Q48" s="779">
        <f>VLOOKUP($D$3&amp;"_"&amp;Q$3,データシート2!$A:$SI,MATCH($G$2&amp;"_"&amp;$C48,データシート2!$A$1:$SI$1,0),0)</f>
        <v>13</v>
      </c>
      <c r="R48" s="947">
        <f>VLOOKUP($D$3&amp;"_"&amp;R$3,データシート2!$A:$SI,MATCH($R$2&amp;"_"&amp;$C48,データシート2!$A$1:$SI$1,0),0)</f>
        <v>145.714</v>
      </c>
      <c r="S48" s="948">
        <f>VLOOKUP($D$3&amp;"_"&amp;S$3,データシート2!$A:$SI,MATCH($R$2&amp;"_"&amp;$C48,データシート2!$A$1:$SI$1,0),0)</f>
        <v>150.01900000000001</v>
      </c>
      <c r="T48" s="948">
        <f>VLOOKUP($D$3&amp;"_"&amp;T$3,データシート2!$A:$SI,MATCH($R$2&amp;"_"&amp;$C48,データシート2!$A$1:$SI$1,0),0)</f>
        <v>223.63200000000001</v>
      </c>
      <c r="U48" s="948">
        <f>VLOOKUP($D$3&amp;"_"&amp;U$3,データシート2!$A:$SI,MATCH($R$2&amp;"_"&amp;$C48,データシート2!$A$1:$SI$1,0),0)</f>
        <v>234.21299999999999</v>
      </c>
      <c r="V48" s="948">
        <f>VLOOKUP($D$3&amp;"_"&amp;V$3,データシート2!$A:$SI,MATCH($R$2&amp;"_"&amp;$C48,データシート2!$A$1:$SI$1,0),0)</f>
        <v>192.541</v>
      </c>
      <c r="W48" s="948">
        <f>VLOOKUP($D$3&amp;"_"&amp;W$3,データシート2!$A:$SI,MATCH($R$2&amp;"_"&amp;$C48,データシート2!$A$1:$SI$1,0),0)</f>
        <v>234.779</v>
      </c>
      <c r="X48" s="948">
        <f>VLOOKUP($D$3&amp;"_"&amp;X$3,データシート2!$A:$SI,MATCH($R$2&amp;"_"&amp;$C48,データシート2!$A$1:$SI$1,0),0)</f>
        <v>243.86699999999999</v>
      </c>
      <c r="Y48" s="948">
        <f>VLOOKUP($D$3&amp;"_"&amp;Y$3,データシート2!$A:$SI,MATCH($R$2&amp;"_"&amp;$C48,データシート2!$A$1:$SI$1,0),0)</f>
        <v>217.22499999999999</v>
      </c>
      <c r="Z48" s="948">
        <f>VLOOKUP($D$3&amp;"_"&amp;Z$3,データシート2!$A:$SI,MATCH($R$2&amp;"_"&amp;$C48,データシート2!$A$1:$SI$1,0),0)</f>
        <v>153.01400000000001</v>
      </c>
      <c r="AA48" s="948">
        <f>VLOOKUP($D$3&amp;"_"&amp;AA$3,データシート2!$A:$SI,MATCH($R$2&amp;"_"&amp;$C48,データシート2!$A$1:$SI$1,0),0)</f>
        <v>148.92500000000001</v>
      </c>
      <c r="AB48" s="949">
        <f>VLOOKUP($D$3&amp;"_"&amp;AB$3,データシート2!$A:$SI,MATCH($R$2&amp;"_"&amp;$C48,データシート2!$A$1:$SI$1,0),0)</f>
        <v>122.41500000000001</v>
      </c>
    </row>
    <row r="49" spans="2:29" s="756" customFormat="1" ht="16.5" customHeight="1">
      <c r="B49" s="748"/>
      <c r="C49" s="773">
        <v>29</v>
      </c>
      <c r="D49" s="774" t="s">
        <v>561</v>
      </c>
      <c r="E49" s="773"/>
      <c r="F49" s="775"/>
      <c r="G49" s="776">
        <f>VLOOKUP($D$3&amp;"_"&amp;G$3,データシート2!$A:$SI,MATCH($G$2&amp;"_"&amp;$C49,データシート2!$A$1:$SI$1,0),0)</f>
        <v>9</v>
      </c>
      <c r="H49" s="777">
        <f>VLOOKUP($D$3&amp;"_"&amp;H$3,データシート2!$A:$SI,MATCH($G$2&amp;"_"&amp;$C49,データシート2!$A$1:$SI$1,0),0)</f>
        <v>7</v>
      </c>
      <c r="I49" s="777">
        <f>VLOOKUP($D$3&amp;"_"&amp;I$3,データシート2!$A:$SI,MATCH($G$2&amp;"_"&amp;$C49,データシート2!$A$1:$SI$1,0),0)</f>
        <v>8</v>
      </c>
      <c r="J49" s="777">
        <f>VLOOKUP($D$3&amp;"_"&amp;J$3,データシート2!$A:$SI,MATCH($G$2&amp;"_"&amp;$C49,データシート2!$A$1:$SI$1,0),0)</f>
        <v>8</v>
      </c>
      <c r="K49" s="778">
        <f>VLOOKUP($D$3&amp;"_"&amp;K$3,データシート2!$A:$SI,MATCH($G$2&amp;"_"&amp;$C49,データシート2!$A$1:$SI$1,0),0)</f>
        <v>7</v>
      </c>
      <c r="L49" s="778">
        <f>VLOOKUP($D$3&amp;"_"&amp;L$3,データシート2!$A:$SI,MATCH($G$2&amp;"_"&amp;$C49,データシート2!$A$1:$SI$1,0),0)</f>
        <v>5</v>
      </c>
      <c r="M49" s="778">
        <f>VLOOKUP($D$3&amp;"_"&amp;M$3,データシート2!$A:$SI,MATCH($G$2&amp;"_"&amp;$C49,データシート2!$A$1:$SI$1,0),0)</f>
        <v>8</v>
      </c>
      <c r="N49" s="778">
        <f>VLOOKUP($D$3&amp;"_"&amp;N$3,データシート2!$A:$SI,MATCH($G$2&amp;"_"&amp;$C49,データシート2!$A$1:$SI$1,0),0)</f>
        <v>7</v>
      </c>
      <c r="O49" s="778">
        <f>VLOOKUP($D$3&amp;"_"&amp;O$3,データシート2!$A:$SI,MATCH($G$2&amp;"_"&amp;$C49,データシート2!$A$1:$SI$1,0),0)</f>
        <v>8</v>
      </c>
      <c r="P49" s="778">
        <f>VLOOKUP($D$3&amp;"_"&amp;P$3,データシート2!$A:$SI,MATCH($G$2&amp;"_"&amp;$C49,データシート2!$A$1:$SI$1,0),0)</f>
        <v>8</v>
      </c>
      <c r="Q49" s="779">
        <f>VLOOKUP($D$3&amp;"_"&amp;Q$3,データシート2!$A:$SI,MATCH($G$2&amp;"_"&amp;$C49,データシート2!$A$1:$SI$1,0),0)</f>
        <v>8</v>
      </c>
      <c r="R49" s="947">
        <f>VLOOKUP($D$3&amp;"_"&amp;R$3,データシート2!$A:$SI,MATCH($R$2&amp;"_"&amp;$C49,データシート2!$A$1:$SI$1,0),0)</f>
        <v>99.748999999999995</v>
      </c>
      <c r="S49" s="948">
        <f>VLOOKUP($D$3&amp;"_"&amp;S$3,データシート2!$A:$SI,MATCH($R$2&amp;"_"&amp;$C49,データシート2!$A$1:$SI$1,0),0)</f>
        <v>104.968</v>
      </c>
      <c r="T49" s="948">
        <f>VLOOKUP($D$3&amp;"_"&amp;T$3,データシート2!$A:$SI,MATCH($R$2&amp;"_"&amp;$C49,データシート2!$A$1:$SI$1,0),0)</f>
        <v>147.32900000000001</v>
      </c>
      <c r="U49" s="948">
        <f>VLOOKUP($D$3&amp;"_"&amp;U$3,データシート2!$A:$SI,MATCH($R$2&amp;"_"&amp;$C49,データシート2!$A$1:$SI$1,0),0)</f>
        <v>150.50200000000001</v>
      </c>
      <c r="V49" s="948">
        <f>VLOOKUP($D$3&amp;"_"&amp;V$3,データシート2!$A:$SI,MATCH($R$2&amp;"_"&amp;$C49,データシート2!$A$1:$SI$1,0),0)</f>
        <v>140.99600000000001</v>
      </c>
      <c r="W49" s="948">
        <f>VLOOKUP($D$3&amp;"_"&amp;W$3,データシート2!$A:$SI,MATCH($R$2&amp;"_"&amp;$C49,データシート2!$A$1:$SI$1,0),0)</f>
        <v>42.898000000000003</v>
      </c>
      <c r="X49" s="948">
        <f>VLOOKUP($D$3&amp;"_"&amp;X$3,データシート2!$A:$SI,MATCH($R$2&amp;"_"&amp;$C49,データシート2!$A$1:$SI$1,0),0)</f>
        <v>138.381</v>
      </c>
      <c r="Y49" s="948">
        <f>VLOOKUP($D$3&amp;"_"&amp;Y$3,データシート2!$A:$SI,MATCH($R$2&amp;"_"&amp;$C49,データシート2!$A$1:$SI$1,0),0)</f>
        <v>118.29900000000001</v>
      </c>
      <c r="Z49" s="948">
        <f>VLOOKUP($D$3&amp;"_"&amp;Z$3,データシート2!$A:$SI,MATCH($R$2&amp;"_"&amp;$C49,データシート2!$A$1:$SI$1,0),0)</f>
        <v>105.14700000000001</v>
      </c>
      <c r="AA49" s="948">
        <f>VLOOKUP($D$3&amp;"_"&amp;AA$3,データシート2!$A:$SI,MATCH($R$2&amp;"_"&amp;$C49,データシート2!$A$1:$SI$1,0),0)</f>
        <v>114.789</v>
      </c>
      <c r="AB49" s="949">
        <f>VLOOKUP($D$3&amp;"_"&amp;AB$3,データシート2!$A:$SI,MATCH($R$2&amp;"_"&amp;$C49,データシート2!$A$1:$SI$1,0),0)</f>
        <v>127.816</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5</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7.2039999999999997</v>
      </c>
      <c r="S50" s="948">
        <f>VLOOKUP($D$3&amp;"_"&amp;S$3,データシート2!$A:$SI,MATCH($R$2&amp;"_"&amp;$C50,データシート2!$A$1:$SI$1,0),0)</f>
        <v>49.863</v>
      </c>
      <c r="T50" s="948">
        <f>VLOOKUP($D$3&amp;"_"&amp;T$3,データシート2!$A:$SI,MATCH($R$2&amp;"_"&amp;$C50,データシート2!$A$1:$SI$1,0),0)</f>
        <v>15.17</v>
      </c>
      <c r="U50" s="948">
        <f>VLOOKUP($D$3&amp;"_"&amp;U$3,データシート2!$A:$SI,MATCH($R$2&amp;"_"&amp;$C50,データシート2!$A$1:$SI$1,0),0)</f>
        <v>14.551</v>
      </c>
      <c r="V50" s="948">
        <f>VLOOKUP($D$3&amp;"_"&amp;V$3,データシート2!$A:$SI,MATCH($R$2&amp;"_"&amp;$C50,データシート2!$A$1:$SI$1,0),0)</f>
        <v>14.166</v>
      </c>
      <c r="W50" s="948">
        <f>VLOOKUP($D$3&amp;"_"&amp;W$3,データシート2!$A:$SI,MATCH($R$2&amp;"_"&amp;$C50,データシート2!$A$1:$SI$1,0),0)</f>
        <v>12.015000000000001</v>
      </c>
      <c r="X50" s="948">
        <f>VLOOKUP($D$3&amp;"_"&amp;X$3,データシート2!$A:$SI,MATCH($R$2&amp;"_"&amp;$C50,データシート2!$A$1:$SI$1,0),0)</f>
        <v>9.8559999999999999</v>
      </c>
      <c r="Y50" s="948">
        <f>VLOOKUP($D$3&amp;"_"&amp;Y$3,データシート2!$A:$SI,MATCH($R$2&amp;"_"&amp;$C50,データシート2!$A$1:$SI$1,0),0)</f>
        <v>7.3129999999999997</v>
      </c>
      <c r="Z50" s="948">
        <f>VLOOKUP($D$3&amp;"_"&amp;Z$3,データシート2!$A:$SI,MATCH($R$2&amp;"_"&amp;$C50,データシート2!$A$1:$SI$1,0),0)</f>
        <v>5.4569999999999999</v>
      </c>
      <c r="AA50" s="948">
        <f>VLOOKUP($D$3&amp;"_"&amp;AA$3,データシート2!$A:$SI,MATCH($R$2&amp;"_"&amp;$C50,データシート2!$A$1:$SI$1,0),0)</f>
        <v>4.5259999999999998</v>
      </c>
      <c r="AB50" s="949">
        <f>VLOOKUP($D$3&amp;"_"&amp;AB$3,データシート2!$A:$SI,MATCH($R$2&amp;"_"&amp;$C50,データシート2!$A$1:$SI$1,0),0)</f>
        <v>4.3789999999999996</v>
      </c>
    </row>
    <row r="51" spans="2:29" s="756" customFormat="1" ht="16.5" customHeight="1">
      <c r="B51" s="748"/>
      <c r="C51" s="773">
        <v>31</v>
      </c>
      <c r="D51" s="774" t="s">
        <v>563</v>
      </c>
      <c r="E51" s="773"/>
      <c r="F51" s="775"/>
      <c r="G51" s="776">
        <f>VLOOKUP($D$3&amp;"_"&amp;G$3,データシート2!$A:$SI,MATCH($G$2&amp;"_"&amp;$C51,データシート2!$A$1:$SI$1,0),0)</f>
        <v>11</v>
      </c>
      <c r="H51" s="777">
        <f>VLOOKUP($D$3&amp;"_"&amp;H$3,データシート2!$A:$SI,MATCH($G$2&amp;"_"&amp;$C51,データシート2!$A$1:$SI$1,0),0)</f>
        <v>11</v>
      </c>
      <c r="I51" s="777">
        <f>VLOOKUP($D$3&amp;"_"&amp;I$3,データシート2!$A:$SI,MATCH($G$2&amp;"_"&amp;$C51,データシート2!$A$1:$SI$1,0),0)</f>
        <v>11</v>
      </c>
      <c r="J51" s="777">
        <f>VLOOKUP($D$3&amp;"_"&amp;J$3,データシート2!$A:$SI,MATCH($G$2&amp;"_"&amp;$C51,データシート2!$A$1:$SI$1,0),0)</f>
        <v>11</v>
      </c>
      <c r="K51" s="778">
        <f>VLOOKUP($D$3&amp;"_"&amp;K$3,データシート2!$A:$SI,MATCH($G$2&amp;"_"&amp;$C51,データシート2!$A$1:$SI$1,0),0)</f>
        <v>11</v>
      </c>
      <c r="L51" s="778">
        <f>VLOOKUP($D$3&amp;"_"&amp;L$3,データシート2!$A:$SI,MATCH($G$2&amp;"_"&amp;$C51,データシート2!$A$1:$SI$1,0),0)</f>
        <v>11</v>
      </c>
      <c r="M51" s="778">
        <f>VLOOKUP($D$3&amp;"_"&amp;M$3,データシート2!$A:$SI,MATCH($G$2&amp;"_"&amp;$C51,データシート2!$A$1:$SI$1,0),0)</f>
        <v>11</v>
      </c>
      <c r="N51" s="778">
        <f>VLOOKUP($D$3&amp;"_"&amp;N$3,データシート2!$A:$SI,MATCH($G$2&amp;"_"&amp;$C51,データシート2!$A$1:$SI$1,0),0)</f>
        <v>10</v>
      </c>
      <c r="O51" s="778">
        <f>VLOOKUP($D$3&amp;"_"&amp;O$3,データシート2!$A:$SI,MATCH($G$2&amp;"_"&amp;$C51,データシート2!$A$1:$SI$1,0),0)</f>
        <v>11</v>
      </c>
      <c r="P51" s="778">
        <f>VLOOKUP($D$3&amp;"_"&amp;P$3,データシート2!$A:$SI,MATCH($G$2&amp;"_"&amp;$C51,データシート2!$A$1:$SI$1,0),0)</f>
        <v>11</v>
      </c>
      <c r="Q51" s="779">
        <f>VLOOKUP($D$3&amp;"_"&amp;Q$3,データシート2!$A:$SI,MATCH($G$2&amp;"_"&amp;$C51,データシート2!$A$1:$SI$1,0),0)</f>
        <v>11</v>
      </c>
      <c r="R51" s="947">
        <f>VLOOKUP($D$3&amp;"_"&amp;R$3,データシート2!$A:$SI,MATCH($R$2&amp;"_"&amp;$C51,データシート2!$A$1:$SI$1,0),0)</f>
        <v>160.85300000000001</v>
      </c>
      <c r="S51" s="948">
        <f>VLOOKUP($D$3&amp;"_"&amp;S$3,データシート2!$A:$SI,MATCH($R$2&amp;"_"&amp;$C51,データシート2!$A$1:$SI$1,0),0)</f>
        <v>192.00399999999999</v>
      </c>
      <c r="T51" s="948">
        <f>VLOOKUP($D$3&amp;"_"&amp;T$3,データシート2!$A:$SI,MATCH($R$2&amp;"_"&amp;$C51,データシート2!$A$1:$SI$1,0),0)</f>
        <v>221.06800000000001</v>
      </c>
      <c r="U51" s="948">
        <f>VLOOKUP($D$3&amp;"_"&amp;U$3,データシート2!$A:$SI,MATCH($R$2&amp;"_"&amp;$C51,データシート2!$A$1:$SI$1,0),0)</f>
        <v>224.42</v>
      </c>
      <c r="V51" s="948">
        <f>VLOOKUP($D$3&amp;"_"&amp;V$3,データシート2!$A:$SI,MATCH($R$2&amp;"_"&amp;$C51,データシート2!$A$1:$SI$1,0),0)</f>
        <v>203.767</v>
      </c>
      <c r="W51" s="948">
        <f>VLOOKUP($D$3&amp;"_"&amp;W$3,データシート2!$A:$SI,MATCH($R$2&amp;"_"&amp;$C51,データシート2!$A$1:$SI$1,0),0)</f>
        <v>190.93600000000001</v>
      </c>
      <c r="X51" s="948">
        <f>VLOOKUP($D$3&amp;"_"&amp;X$3,データシート2!$A:$SI,MATCH($R$2&amp;"_"&amp;$C51,データシート2!$A$1:$SI$1,0),0)</f>
        <v>197.48699999999999</v>
      </c>
      <c r="Y51" s="948">
        <f>VLOOKUP($D$3&amp;"_"&amp;Y$3,データシート2!$A:$SI,MATCH($R$2&amp;"_"&amp;$C51,データシート2!$A$1:$SI$1,0),0)</f>
        <v>166.43100000000001</v>
      </c>
      <c r="Z51" s="948">
        <f>VLOOKUP($D$3&amp;"_"&amp;Z$3,データシート2!$A:$SI,MATCH($R$2&amp;"_"&amp;$C51,データシート2!$A$1:$SI$1,0),0)</f>
        <v>140.13200000000001</v>
      </c>
      <c r="AA51" s="948">
        <f>VLOOKUP($D$3&amp;"_"&amp;AA$3,データシート2!$A:$SI,MATCH($R$2&amp;"_"&amp;$C51,データシート2!$A$1:$SI$1,0),0)</f>
        <v>111.312</v>
      </c>
      <c r="AB51" s="949">
        <f>VLOOKUP($D$3&amp;"_"&amp;AB$3,データシート2!$A:$SI,MATCH($R$2&amp;"_"&amp;$C51,データシート2!$A$1:$SI$1,0),0)</f>
        <v>125.432</v>
      </c>
    </row>
    <row r="52" spans="2:29" s="756" customFormat="1" ht="16.5" customHeight="1">
      <c r="B52" s="757"/>
      <c r="C52" s="758">
        <v>32</v>
      </c>
      <c r="D52" s="759" t="s">
        <v>564</v>
      </c>
      <c r="E52" s="758"/>
      <c r="F52" s="760"/>
      <c r="G52" s="761">
        <f>VLOOKUP($D$3&amp;"_"&amp;G$3,データシート2!$A:$SI,MATCH($G$2&amp;"_"&amp;$C52,データシート2!$A$1:$SI$1,0),0)</f>
        <v>2</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3</v>
      </c>
      <c r="L52" s="763">
        <f>VLOOKUP($D$3&amp;"_"&amp;L$3,データシート2!$A:$SI,MATCH($G$2&amp;"_"&amp;$C52,データシート2!$A$1:$SI$1,0),0)</f>
        <v>2</v>
      </c>
      <c r="M52" s="763">
        <f>VLOOKUP($D$3&amp;"_"&amp;M$3,データシート2!$A:$SI,MATCH($G$2&amp;"_"&amp;$C52,データシート2!$A$1:$SI$1,0),0)</f>
        <v>3</v>
      </c>
      <c r="N52" s="763">
        <f>VLOOKUP($D$3&amp;"_"&amp;N$3,データシート2!$A:$SI,MATCH($G$2&amp;"_"&amp;$C52,データシート2!$A$1:$SI$1,0),0)</f>
        <v>3</v>
      </c>
      <c r="O52" s="763">
        <f>VLOOKUP($D$3&amp;"_"&amp;O$3,データシート2!$A:$SI,MATCH($G$2&amp;"_"&amp;$C52,データシート2!$A$1:$SI$1,0),0)</f>
        <v>3</v>
      </c>
      <c r="P52" s="763">
        <f>VLOOKUP($D$3&amp;"_"&amp;P$3,データシート2!$A:$SI,MATCH($G$2&amp;"_"&amp;$C52,データシート2!$A$1:$SI$1,0),0)</f>
        <v>3</v>
      </c>
      <c r="Q52" s="764">
        <f>VLOOKUP($D$3&amp;"_"&amp;Q$3,データシート2!$A:$SI,MATCH($G$2&amp;"_"&amp;$C52,データシート2!$A$1:$SI$1,0),0)</f>
        <v>3</v>
      </c>
      <c r="R52" s="940">
        <f>VLOOKUP($D$3&amp;"_"&amp;R$3,データシート2!$A:$SI,MATCH($R$2&amp;"_"&amp;$C52,データシート2!$A$1:$SI$1,0),0)</f>
        <v>4.5739999999999998</v>
      </c>
      <c r="S52" s="941">
        <f>VLOOKUP($D$3&amp;"_"&amp;S$3,データシート2!$A:$SI,MATCH($R$2&amp;"_"&amp;$C52,データシート2!$A$1:$SI$1,0),0)</f>
        <v>3.6040000000000001</v>
      </c>
      <c r="T52" s="941">
        <f>VLOOKUP($D$3&amp;"_"&amp;T$3,データシート2!$A:$SI,MATCH($R$2&amp;"_"&amp;$C52,データシート2!$A$1:$SI$1,0),0)</f>
        <v>4.1440000000000001</v>
      </c>
      <c r="U52" s="941">
        <f>VLOOKUP($D$3&amp;"_"&amp;U$3,データシート2!$A:$SI,MATCH($R$2&amp;"_"&amp;$C52,データシート2!$A$1:$SI$1,0),0)</f>
        <v>2.3410000000000002</v>
      </c>
      <c r="V52" s="941">
        <f>VLOOKUP($D$3&amp;"_"&amp;V$3,データシート2!$A:$SI,MATCH($R$2&amp;"_"&amp;$C52,データシート2!$A$1:$SI$1,0),0)</f>
        <v>8.5879999999999992</v>
      </c>
      <c r="W52" s="941">
        <f>VLOOKUP($D$3&amp;"_"&amp;W$3,データシート2!$A:$SI,MATCH($R$2&amp;"_"&amp;$C52,データシート2!$A$1:$SI$1,0),0)</f>
        <v>6.266</v>
      </c>
      <c r="X52" s="941">
        <f>VLOOKUP($D$3&amp;"_"&amp;X$3,データシート2!$A:$SI,MATCH($R$2&amp;"_"&amp;$C52,データシート2!$A$1:$SI$1,0),0)</f>
        <v>10.327999999999999</v>
      </c>
      <c r="Y52" s="941">
        <f>VLOOKUP($D$3&amp;"_"&amp;Y$3,データシート2!$A:$SI,MATCH($R$2&amp;"_"&amp;$C52,データシート2!$A$1:$SI$1,0),0)</f>
        <v>9.6890000000000001</v>
      </c>
      <c r="Z52" s="941">
        <f>VLOOKUP($D$3&amp;"_"&amp;Z$3,データシート2!$A:$SI,MATCH($R$2&amp;"_"&amp;$C52,データシート2!$A$1:$SI$1,0),0)</f>
        <v>8.26</v>
      </c>
      <c r="AA52" s="941">
        <f>VLOOKUP($D$3&amp;"_"&amp;AA$3,データシート2!$A:$SI,MATCH($R$2&amp;"_"&amp;$C52,データシート2!$A$1:$SI$1,0),0)</f>
        <v>7.4539999999999997</v>
      </c>
      <c r="AB52" s="942">
        <f>VLOOKUP($D$3&amp;"_"&amp;AB$3,データシート2!$A:$SI,MATCH($R$2&amp;"_"&amp;$C52,データシート2!$A$1:$SI$1,0),0)</f>
        <v>8.8780000000000001</v>
      </c>
    </row>
    <row r="53" spans="2:29" s="22" customFormat="1" ht="20.45" customHeight="1">
      <c r="B53" s="740" t="s">
        <v>310</v>
      </c>
      <c r="C53" s="741" t="s">
        <v>565</v>
      </c>
      <c r="D53" s="742"/>
      <c r="E53" s="743"/>
      <c r="F53" s="742"/>
      <c r="G53" s="744">
        <f>VLOOKUP($D$3&amp;"_"&amp;G$3,データシート2!$A:$SI,MATCH($G$2&amp;"_"&amp;$B53,データシート2!$A$1:$SI$1,0),0)</f>
        <v>12</v>
      </c>
      <c r="H53" s="745">
        <f>VLOOKUP($D$3&amp;"_"&amp;H$3,データシート2!$A:$SI,MATCH($G$2&amp;"_"&amp;$B53,データシート2!$A$1:$SI$1,0),0)</f>
        <v>13</v>
      </c>
      <c r="I53" s="745">
        <f>VLOOKUP($D$3&amp;"_"&amp;I$3,データシート2!$A:$SI,MATCH($G$2&amp;"_"&amp;$B53,データシート2!$A$1:$SI$1,0),0)</f>
        <v>13</v>
      </c>
      <c r="J53" s="745">
        <f>VLOOKUP($D$3&amp;"_"&amp;J$3,データシート2!$A:$SI,MATCH($G$2&amp;"_"&amp;$B53,データシート2!$A$1:$SI$1,0),0)</f>
        <v>8</v>
      </c>
      <c r="K53" s="746">
        <f>VLOOKUP($D$3&amp;"_"&amp;K$3,データシート2!$A:$SI,MATCH($G$2&amp;"_"&amp;$B53,データシート2!$A$1:$SI$1,0),0)</f>
        <v>13</v>
      </c>
      <c r="L53" s="746">
        <f>VLOOKUP($D$3&amp;"_"&amp;L$3,データシート2!$A:$SI,MATCH($G$2&amp;"_"&amp;$B53,データシート2!$A$1:$SI$1,0),0)</f>
        <v>11</v>
      </c>
      <c r="M53" s="746">
        <f>VLOOKUP($D$3&amp;"_"&amp;M$3,データシート2!$A:$SI,MATCH($G$2&amp;"_"&amp;$B53,データシート2!$A$1:$SI$1,0),0)</f>
        <v>10</v>
      </c>
      <c r="N53" s="746">
        <f>VLOOKUP($D$3&amp;"_"&amp;N$3,データシート2!$A:$SI,MATCH($G$2&amp;"_"&amp;$B53,データシート2!$A$1:$SI$1,0),0)</f>
        <v>10</v>
      </c>
      <c r="O53" s="746">
        <f>VLOOKUP($D$3&amp;"_"&amp;O$3,データシート2!$A:$SI,MATCH($G$2&amp;"_"&amp;$B53,データシート2!$A$1:$SI$1,0),0)</f>
        <v>10</v>
      </c>
      <c r="P53" s="746">
        <f>VLOOKUP($D$3&amp;"_"&amp;P$3,データシート2!$A:$SI,MATCH($G$2&amp;"_"&amp;$B53,データシート2!$A$1:$SI$1,0),0)</f>
        <v>10</v>
      </c>
      <c r="Q53" s="747">
        <f>VLOOKUP($D$3&amp;"_"&amp;Q$3,データシート2!$A:$SI,MATCH($G$2&amp;"_"&amp;$B53,データシート2!$A$1:$SI$1,0),0)</f>
        <v>10</v>
      </c>
      <c r="R53" s="934">
        <f>VLOOKUP($D$3&amp;"_"&amp;R$3,データシート2!$A:$SI,MATCH($R$2&amp;"_"&amp;$B53,データシート2!$A$1:$SI$1,0),0)</f>
        <v>594.66600000000005</v>
      </c>
      <c r="S53" s="935">
        <f>VLOOKUP($D$3&amp;"_"&amp;S$3,データシート2!$A:$SI,MATCH($R$2&amp;"_"&amp;$B53,データシート2!$A$1:$SI$1,0),0)</f>
        <v>738.08399999999995</v>
      </c>
      <c r="T53" s="935">
        <f>VLOOKUP($D$3&amp;"_"&amp;T$3,データシート2!$A:$SI,MATCH($R$2&amp;"_"&amp;$B53,データシート2!$A$1:$SI$1,0),0)</f>
        <v>714.75300000000004</v>
      </c>
      <c r="U53" s="935">
        <f>VLOOKUP($D$3&amp;"_"&amp;U$3,データシート2!$A:$SI,MATCH($R$2&amp;"_"&amp;$B53,データシート2!$A$1:$SI$1,0),0)</f>
        <v>666.68499999999995</v>
      </c>
      <c r="V53" s="935">
        <f>VLOOKUP($D$3&amp;"_"&amp;V$3,データシート2!$A:$SI,MATCH($R$2&amp;"_"&amp;$B53,データシート2!$A$1:$SI$1,0),0)</f>
        <v>653.827</v>
      </c>
      <c r="W53" s="935">
        <f>VLOOKUP($D$3&amp;"_"&amp;W$3,データシート2!$A:$SI,MATCH($R$2&amp;"_"&amp;$B53,データシート2!$A$1:$SI$1,0),0)</f>
        <v>670.03599999999994</v>
      </c>
      <c r="X53" s="935">
        <f>VLOOKUP($D$3&amp;"_"&amp;X$3,データシート2!$A:$SI,MATCH($R$2&amp;"_"&amp;$B53,データシート2!$A$1:$SI$1,0),0)</f>
        <v>717.85699999999997</v>
      </c>
      <c r="Y53" s="935">
        <f>VLOOKUP($D$3&amp;"_"&amp;Y$3,データシート2!$A:$SI,MATCH($R$2&amp;"_"&amp;$B53,データシート2!$A$1:$SI$1,0),0)</f>
        <v>380.83600000000001</v>
      </c>
      <c r="Z53" s="935">
        <f>VLOOKUP($D$3&amp;"_"&amp;Z$3,データシート2!$A:$SI,MATCH($R$2&amp;"_"&amp;$B53,データシート2!$A$1:$SI$1,0),0)</f>
        <v>560.49300000000005</v>
      </c>
      <c r="AA53" s="935">
        <f>VLOOKUP($D$3&amp;"_"&amp;AA$3,データシート2!$A:$SI,MATCH($R$2&amp;"_"&amp;$B53,データシート2!$A$1:$SI$1,0),0)</f>
        <v>570.39</v>
      </c>
      <c r="AB53" s="936">
        <f>VLOOKUP($D$3&amp;"_"&amp;AB$3,データシート2!$A:$SI,MATCH($R$2&amp;"_"&amp;$B53,データシート2!$A$1:$SI$1,0),0)</f>
        <v>762.02599999999995</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2</v>
      </c>
      <c r="H54" s="753">
        <f>VLOOKUP($D$3&amp;"_"&amp;H$3,データシート2!$A:$SI,MATCH($G$2&amp;"_"&amp;$C54,データシート2!$A$1:$SI$1,0),0)</f>
        <v>3</v>
      </c>
      <c r="I54" s="753">
        <f>VLOOKUP($D$3&amp;"_"&amp;I$3,データシート2!$A:$SI,MATCH($G$2&amp;"_"&amp;$C54,データシート2!$A$1:$SI$1,0),0)</f>
        <v>3</v>
      </c>
      <c r="J54" s="753">
        <f>VLOOKUP($D$3&amp;"_"&amp;J$3,データシート2!$A:$SI,MATCH($G$2&amp;"_"&amp;$C54,データシート2!$A$1:$SI$1,0),0)</f>
        <v>3</v>
      </c>
      <c r="K54" s="754">
        <f>VLOOKUP($D$3&amp;"_"&amp;K$3,データシート2!$A:$SI,MATCH($G$2&amp;"_"&amp;$C54,データシート2!$A$1:$SI$1,0),0)</f>
        <v>3</v>
      </c>
      <c r="L54" s="754">
        <f>VLOOKUP($D$3&amp;"_"&amp;L$3,データシート2!$A:$SI,MATCH($G$2&amp;"_"&amp;$C54,データシート2!$A$1:$SI$1,0),0)</f>
        <v>1</v>
      </c>
      <c r="M54" s="754">
        <f>VLOOKUP($D$3&amp;"_"&amp;M$3,データシート2!$A:$SI,MATCH($G$2&amp;"_"&amp;$C54,データシート2!$A$1:$SI$1,0),0)</f>
        <v>1</v>
      </c>
      <c r="N54" s="754">
        <f>VLOOKUP($D$3&amp;"_"&amp;N$3,データシート2!$A:$SI,MATCH($G$2&amp;"_"&amp;$C54,データシート2!$A$1:$SI$1,0),0)</f>
        <v>1</v>
      </c>
      <c r="O54" s="754">
        <f>VLOOKUP($D$3&amp;"_"&amp;O$3,データシート2!$A:$SI,MATCH($G$2&amp;"_"&amp;$C54,データシート2!$A$1:$SI$1,0),0)</f>
        <v>1</v>
      </c>
      <c r="P54" s="754">
        <f>VLOOKUP($D$3&amp;"_"&amp;P$3,データシート2!$A:$SI,MATCH($G$2&amp;"_"&amp;$C54,データシート2!$A$1:$SI$1,0),0)</f>
        <v>1</v>
      </c>
      <c r="Q54" s="755">
        <f>VLOOKUP($D$3&amp;"_"&amp;Q$3,データシート2!$A:$SI,MATCH($G$2&amp;"_"&amp;$C54,データシート2!$A$1:$SI$1,0),0)</f>
        <v>1</v>
      </c>
      <c r="R54" s="943">
        <f>VLOOKUP($D$3&amp;"_"&amp;R$3,データシート2!$A:$SI,MATCH($R$2&amp;"_"&amp;$C54,データシート2!$A$1:$SI$1,0),0)</f>
        <v>515.15200000000004</v>
      </c>
      <c r="S54" s="938">
        <f>VLOOKUP($D$3&amp;"_"&amp;S$3,データシート2!$A:$SI,MATCH($R$2&amp;"_"&amp;$C54,データシート2!$A$1:$SI$1,0),0)</f>
        <v>594.19500000000005</v>
      </c>
      <c r="T54" s="938">
        <f>VLOOKUP($D$3&amp;"_"&amp;T$3,データシート2!$A:$SI,MATCH($R$2&amp;"_"&amp;$C54,データシート2!$A$1:$SI$1,0),0)</f>
        <v>564.17399999999998</v>
      </c>
      <c r="U54" s="938">
        <f>VLOOKUP($D$3&amp;"_"&amp;U$3,データシート2!$A:$SI,MATCH($R$2&amp;"_"&amp;$C54,データシート2!$A$1:$SI$1,0),0)</f>
        <v>554.10199999999998</v>
      </c>
      <c r="V54" s="938">
        <f>VLOOKUP($D$3&amp;"_"&amp;V$3,データシート2!$A:$SI,MATCH($R$2&amp;"_"&amp;$C54,データシート2!$A$1:$SI$1,0),0)</f>
        <v>545.31500000000005</v>
      </c>
      <c r="W54" s="938">
        <f>VLOOKUP($D$3&amp;"_"&amp;W$3,データシート2!$A:$SI,MATCH($R$2&amp;"_"&amp;$C54,データシート2!$A$1:$SI$1,0),0)</f>
        <v>557</v>
      </c>
      <c r="X54" s="938">
        <f>VLOOKUP($D$3&amp;"_"&amp;X$3,データシート2!$A:$SI,MATCH($R$2&amp;"_"&amp;$C54,データシート2!$A$1:$SI$1,0),0)</f>
        <v>604</v>
      </c>
      <c r="Y54" s="938">
        <f>VLOOKUP($D$3&amp;"_"&amp;Y$3,データシート2!$A:$SI,MATCH($R$2&amp;"_"&amp;$C54,データシート2!$A$1:$SI$1,0),0)</f>
        <v>279</v>
      </c>
      <c r="Z54" s="938">
        <f>VLOOKUP($D$3&amp;"_"&amp;Z$3,データシート2!$A:$SI,MATCH($R$2&amp;"_"&amp;$C54,データシート2!$A$1:$SI$1,0),0)</f>
        <v>475</v>
      </c>
      <c r="AA54" s="938">
        <f>VLOOKUP($D$3&amp;"_"&amp;AA$3,データシート2!$A:$SI,MATCH($R$2&amp;"_"&amp;$C54,データシート2!$A$1:$SI$1,0),0)</f>
        <v>489</v>
      </c>
      <c r="AB54" s="939">
        <f>VLOOKUP($D$3&amp;"_"&amp;AB$3,データシート2!$A:$SI,MATCH($R$2&amp;"_"&amp;$C54,データシート2!$A$1:$SI$1,0),0)</f>
        <v>683.52800000000002</v>
      </c>
    </row>
    <row r="55" spans="2:29" s="756" customFormat="1" ht="16.5" customHeight="1">
      <c r="B55" s="748"/>
      <c r="C55" s="795"/>
      <c r="D55" s="786"/>
      <c r="E55" s="796">
        <v>3311</v>
      </c>
      <c r="F55" s="788" t="s">
        <v>356</v>
      </c>
      <c r="G55" s="984">
        <f>VLOOKUP($D$3&amp;"_"&amp;G$3,データシート2!$A:$SI,MATCH($G$2&amp;"_"&amp;$E55,データシート2!$A$1:$SI$1,0),0)</f>
        <v>2</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3</v>
      </c>
      <c r="K55" s="986">
        <f>VLOOKUP($D$3&amp;"_"&amp;K$3,データシート2!$A:$SI,MATCH($G$2&amp;"_"&amp;$E55,データシート2!$A$1:$SI$1,0),0)</f>
        <v>3</v>
      </c>
      <c r="L55" s="986">
        <f>VLOOKUP($D$3&amp;"_"&amp;L$3,データシート2!$A:$SI,MATCH($G$2&amp;"_"&amp;$E55,データシート2!$A$1:$SI$1,0),0)</f>
        <v>1</v>
      </c>
      <c r="M55" s="986">
        <f>VLOOKUP($D$3&amp;"_"&amp;M$3,データシート2!$A:$SI,MATCH($G$2&amp;"_"&amp;$E55,データシート2!$A$1:$SI$1,0),0)</f>
        <v>1</v>
      </c>
      <c r="N55" s="986">
        <f>VLOOKUP($D$3&amp;"_"&amp;N$3,データシート2!$A:$SI,MATCH($G$2&amp;"_"&amp;$E55,データシート2!$A$1:$SI$1,0),0)</f>
        <v>1</v>
      </c>
      <c r="O55" s="986">
        <f>VLOOKUP($D$3&amp;"_"&amp;O$3,データシート2!$A:$SI,MATCH($G$2&amp;"_"&amp;$E55,データシート2!$A$1:$SI$1,0),0)</f>
        <v>1</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515.15200000000004</v>
      </c>
      <c r="S55" s="989">
        <f>VLOOKUP($D$3&amp;"_"&amp;S$3,データシート2!$A:$SI,MATCH($R$2&amp;"_"&amp;$E55,データシート2!$A$1:$SI$1,0),0)</f>
        <v>594.19500000000005</v>
      </c>
      <c r="T55" s="989">
        <f>VLOOKUP($D$3&amp;"_"&amp;T$3,データシート2!$A:$SI,MATCH($R$2&amp;"_"&amp;$E55,データシート2!$A$1:$SI$1,0),0)</f>
        <v>564.17399999999998</v>
      </c>
      <c r="U55" s="989">
        <f>VLOOKUP($D$3&amp;"_"&amp;U$3,データシート2!$A:$SI,MATCH($R$2&amp;"_"&amp;$E55,データシート2!$A$1:$SI$1,0),0)</f>
        <v>554.10199999999998</v>
      </c>
      <c r="V55" s="989">
        <f>VLOOKUP($D$3&amp;"_"&amp;V$3,データシート2!$A:$SI,MATCH($R$2&amp;"_"&amp;$E55,データシート2!$A$1:$SI$1,0),0)</f>
        <v>545.31500000000005</v>
      </c>
      <c r="W55" s="989">
        <f>VLOOKUP($D$3&amp;"_"&amp;W$3,データシート2!$A:$SI,MATCH($R$2&amp;"_"&amp;$E55,データシート2!$A$1:$SI$1,0),0)</f>
        <v>557</v>
      </c>
      <c r="X55" s="989">
        <f>VLOOKUP($D$3&amp;"_"&amp;X$3,データシート2!$A:$SI,MATCH($R$2&amp;"_"&amp;$E55,データシート2!$A$1:$SI$1,0),0)</f>
        <v>604</v>
      </c>
      <c r="Y55" s="989">
        <f>VLOOKUP($D$3&amp;"_"&amp;Y$3,データシート2!$A:$SI,MATCH($R$2&amp;"_"&amp;$E55,データシート2!$A$1:$SI$1,0),0)</f>
        <v>279</v>
      </c>
      <c r="Z55" s="989">
        <f>VLOOKUP($D$3&amp;"_"&amp;Z$3,データシート2!$A:$SI,MATCH($R$2&amp;"_"&amp;$E55,データシート2!$A$1:$SI$1,0),0)</f>
        <v>475</v>
      </c>
      <c r="AA55" s="989">
        <f>VLOOKUP($D$3&amp;"_"&amp;AA$3,データシート2!$A:$SI,MATCH($R$2&amp;"_"&amp;$E55,データシート2!$A$1:$SI$1,0),0)</f>
        <v>489</v>
      </c>
      <c r="AB55" s="990">
        <f>VLOOKUP($D$3&amp;"_"&amp;AB$3,データシート2!$A:$SI,MATCH($R$2&amp;"_"&amp;$E55,データシート2!$A$1:$SI$1,0),0)</f>
        <v>683.52800000000002</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10</v>
      </c>
      <c r="H61" s="808">
        <f>VLOOKUP($D$3&amp;"_"&amp;H$3,データシート2!$A:$SI,MATCH($G$2&amp;"_"&amp;$C61,データシート2!$A$1:$SI$1,0),0)</f>
        <v>10</v>
      </c>
      <c r="I61" s="808">
        <f>VLOOKUP($D$3&amp;"_"&amp;I$3,データシート2!$A:$SI,MATCH($G$2&amp;"_"&amp;$C61,データシート2!$A$1:$SI$1,0),0)</f>
        <v>10</v>
      </c>
      <c r="J61" s="808">
        <f>VLOOKUP($D$3&amp;"_"&amp;J$3,データシート2!$A:$SI,MATCH($G$2&amp;"_"&amp;$C61,データシート2!$A$1:$SI$1,0),0)</f>
        <v>5</v>
      </c>
      <c r="K61" s="809">
        <f>VLOOKUP($D$3&amp;"_"&amp;K$3,データシート2!$A:$SI,MATCH($G$2&amp;"_"&amp;$C61,データシート2!$A$1:$SI$1,0),0)</f>
        <v>10</v>
      </c>
      <c r="L61" s="809">
        <f>VLOOKUP($D$3&amp;"_"&amp;L$3,データシート2!$A:$SI,MATCH($G$2&amp;"_"&amp;$C61,データシート2!$A$1:$SI$1,0),0)</f>
        <v>10</v>
      </c>
      <c r="M61" s="809">
        <f>VLOOKUP($D$3&amp;"_"&amp;M$3,データシート2!$A:$SI,MATCH($G$2&amp;"_"&amp;$C61,データシート2!$A$1:$SI$1,0),0)</f>
        <v>9</v>
      </c>
      <c r="N61" s="809">
        <f>VLOOKUP($D$3&amp;"_"&amp;N$3,データシート2!$A:$SI,MATCH($G$2&amp;"_"&amp;$C61,データシート2!$A$1:$SI$1,0),0)</f>
        <v>9</v>
      </c>
      <c r="O61" s="809">
        <f>VLOOKUP($D$3&amp;"_"&amp;O$3,データシート2!$A:$SI,MATCH($G$2&amp;"_"&amp;$C61,データシート2!$A$1:$SI$1,0),0)</f>
        <v>9</v>
      </c>
      <c r="P61" s="809">
        <f>VLOOKUP($D$3&amp;"_"&amp;P$3,データシート2!$A:$SI,MATCH($G$2&amp;"_"&amp;$C61,データシート2!$A$1:$SI$1,0),0)</f>
        <v>9</v>
      </c>
      <c r="Q61" s="810">
        <f>VLOOKUP($D$3&amp;"_"&amp;Q$3,データシート2!$A:$SI,MATCH($G$2&amp;"_"&amp;$C61,データシート2!$A$1:$SI$1,0),0)</f>
        <v>9</v>
      </c>
      <c r="R61" s="953">
        <f>VLOOKUP($D$3&amp;"_"&amp;R$3,データシート2!$A:$SI,MATCH($R$2&amp;"_"&amp;$C61,データシート2!$A$1:$SI$1,0),0)</f>
        <v>79.513999999999996</v>
      </c>
      <c r="S61" s="954">
        <f>VLOOKUP($D$3&amp;"_"&amp;S$3,データシート2!$A:$SI,MATCH($R$2&amp;"_"&amp;$C61,データシート2!$A$1:$SI$1,0),0)</f>
        <v>143.88900000000001</v>
      </c>
      <c r="T61" s="954">
        <f>VLOOKUP($D$3&amp;"_"&amp;T$3,データシート2!$A:$SI,MATCH($R$2&amp;"_"&amp;$C61,データシート2!$A$1:$SI$1,0),0)</f>
        <v>150.57900000000001</v>
      </c>
      <c r="U61" s="954">
        <f>VLOOKUP($D$3&amp;"_"&amp;U$3,データシート2!$A:$SI,MATCH($R$2&amp;"_"&amp;$C61,データシート2!$A$1:$SI$1,0),0)</f>
        <v>112.583</v>
      </c>
      <c r="V61" s="954">
        <f>VLOOKUP($D$3&amp;"_"&amp;V$3,データシート2!$A:$SI,MATCH($R$2&amp;"_"&amp;$C61,データシート2!$A$1:$SI$1,0),0)</f>
        <v>108.512</v>
      </c>
      <c r="W61" s="954">
        <f>VLOOKUP($D$3&amp;"_"&amp;W$3,データシート2!$A:$SI,MATCH($R$2&amp;"_"&amp;$C61,データシート2!$A$1:$SI$1,0),0)</f>
        <v>113.036</v>
      </c>
      <c r="X61" s="954">
        <f>VLOOKUP($D$3&amp;"_"&amp;X$3,データシート2!$A:$SI,MATCH($R$2&amp;"_"&amp;$C61,データシート2!$A$1:$SI$1,0),0)</f>
        <v>113.857</v>
      </c>
      <c r="Y61" s="954">
        <f>VLOOKUP($D$3&amp;"_"&amp;Y$3,データシート2!$A:$SI,MATCH($R$2&amp;"_"&amp;$C61,データシート2!$A$1:$SI$1,0),0)</f>
        <v>101.836</v>
      </c>
      <c r="Z61" s="954">
        <f>VLOOKUP($D$3&amp;"_"&amp;Z$3,データシート2!$A:$SI,MATCH($R$2&amp;"_"&amp;$C61,データシート2!$A$1:$SI$1,0),0)</f>
        <v>85.492999999999995</v>
      </c>
      <c r="AA61" s="954">
        <f>VLOOKUP($D$3&amp;"_"&amp;AA$3,データシート2!$A:$SI,MATCH($R$2&amp;"_"&amp;$C61,データシート2!$A$1:$SI$1,0),0)</f>
        <v>81.39</v>
      </c>
      <c r="AB61" s="955">
        <f>VLOOKUP($D$3&amp;"_"&amp;AB$3,データシート2!$A:$SI,MATCH($R$2&amp;"_"&amp;$C61,データシート2!$A$1:$SI$1,0),0)</f>
        <v>78.498000000000005</v>
      </c>
    </row>
    <row r="62" spans="2:29" s="22" customFormat="1" ht="20.45" customHeight="1">
      <c r="B62" s="740" t="s">
        <v>570</v>
      </c>
      <c r="C62" s="741" t="s">
        <v>571</v>
      </c>
      <c r="D62" s="742"/>
      <c r="E62" s="743"/>
      <c r="F62" s="742"/>
      <c r="G62" s="744">
        <f>VLOOKUP($D$3&amp;"_"&amp;G$3,データシート2!$A:$SI,MATCH($G$2&amp;"_"&amp;$B62,データシート2!$A$1:$SI$1,0),0)</f>
        <v>10</v>
      </c>
      <c r="H62" s="745">
        <f>VLOOKUP($D$3&amp;"_"&amp;H$3,データシート2!$A:$SI,MATCH($G$2&amp;"_"&amp;$B62,データシート2!$A$1:$SI$1,0),0)</f>
        <v>9</v>
      </c>
      <c r="I62" s="745">
        <f>VLOOKUP($D$3&amp;"_"&amp;I$3,データシート2!$A:$SI,MATCH($G$2&amp;"_"&amp;$B62,データシート2!$A$1:$SI$1,0),0)</f>
        <v>8</v>
      </c>
      <c r="J62" s="745">
        <f>VLOOKUP($D$3&amp;"_"&amp;J$3,データシート2!$A:$SI,MATCH($G$2&amp;"_"&amp;$B62,データシート2!$A$1:$SI$1,0),0)</f>
        <v>8</v>
      </c>
      <c r="K62" s="746">
        <f>VLOOKUP($D$3&amp;"_"&amp;K$3,データシート2!$A:$SI,MATCH($G$2&amp;"_"&amp;$B62,データシート2!$A$1:$SI$1,0),0)</f>
        <v>8</v>
      </c>
      <c r="L62" s="746">
        <f>VLOOKUP($D$3&amp;"_"&amp;L$3,データシート2!$A:$SI,MATCH($G$2&amp;"_"&amp;$B62,データシート2!$A$1:$SI$1,0),0)</f>
        <v>8</v>
      </c>
      <c r="M62" s="746">
        <f>VLOOKUP($D$3&amp;"_"&amp;M$3,データシート2!$A:$SI,MATCH($G$2&amp;"_"&amp;$B62,データシート2!$A$1:$SI$1,0),0)</f>
        <v>8</v>
      </c>
      <c r="N62" s="746">
        <f>VLOOKUP($D$3&amp;"_"&amp;N$3,データシート2!$A:$SI,MATCH($G$2&amp;"_"&amp;$B62,データシート2!$A$1:$SI$1,0),0)</f>
        <v>6</v>
      </c>
      <c r="O62" s="746">
        <f>VLOOKUP($D$3&amp;"_"&amp;O$3,データシート2!$A:$SI,MATCH($G$2&amp;"_"&amp;$B62,データシート2!$A$1:$SI$1,0),0)</f>
        <v>6</v>
      </c>
      <c r="P62" s="746">
        <f>VLOOKUP($D$3&amp;"_"&amp;P$3,データシート2!$A:$SI,MATCH($G$2&amp;"_"&amp;$B62,データシート2!$A$1:$SI$1,0),0)</f>
        <v>6</v>
      </c>
      <c r="Q62" s="747">
        <f>VLOOKUP($D$3&amp;"_"&amp;Q$3,データシート2!$A:$SI,MATCH($G$2&amp;"_"&amp;$B62,データシート2!$A$1:$SI$1,0),0)</f>
        <v>6</v>
      </c>
      <c r="R62" s="934">
        <f>VLOOKUP($D$3&amp;"_"&amp;R$3,データシート2!$A:$SI,MATCH($R$2&amp;"_"&amp;$B62,データシート2!$A$1:$SI$1,0),0)</f>
        <v>39.209000000000003</v>
      </c>
      <c r="S62" s="935">
        <f>VLOOKUP($D$3&amp;"_"&amp;S$3,データシート2!$A:$SI,MATCH($R$2&amp;"_"&amp;$B62,データシート2!$A$1:$SI$1,0),0)</f>
        <v>39.975999999999999</v>
      </c>
      <c r="T62" s="935">
        <f>VLOOKUP($D$3&amp;"_"&amp;T$3,データシート2!$A:$SI,MATCH($R$2&amp;"_"&amp;$B62,データシート2!$A$1:$SI$1,0),0)</f>
        <v>45.061999999999998</v>
      </c>
      <c r="U62" s="935">
        <f>VLOOKUP($D$3&amp;"_"&amp;U$3,データシート2!$A:$SI,MATCH($R$2&amp;"_"&amp;$B62,データシート2!$A$1:$SI$1,0),0)</f>
        <v>37.238999999999997</v>
      </c>
      <c r="V62" s="935">
        <f>VLOOKUP($D$3&amp;"_"&amp;V$3,データシート2!$A:$SI,MATCH($R$2&amp;"_"&amp;$B62,データシート2!$A$1:$SI$1,0),0)</f>
        <v>39.488999999999997</v>
      </c>
      <c r="W62" s="935">
        <f>VLOOKUP($D$3&amp;"_"&amp;W$3,データシート2!$A:$SI,MATCH($R$2&amp;"_"&amp;$B62,データシート2!$A$1:$SI$1,0),0)</f>
        <v>49.435000000000002</v>
      </c>
      <c r="X62" s="935">
        <f>VLOOKUP($D$3&amp;"_"&amp;X$3,データシート2!$A:$SI,MATCH($R$2&amp;"_"&amp;$B62,データシート2!$A$1:$SI$1,0),0)</f>
        <v>50.62</v>
      </c>
      <c r="Y62" s="935">
        <f>VLOOKUP($D$3&amp;"_"&amp;Y$3,データシート2!$A:$SI,MATCH($R$2&amp;"_"&amp;$B62,データシート2!$A$1:$SI$1,0),0)</f>
        <v>40.229999999999997</v>
      </c>
      <c r="Z62" s="935">
        <f>VLOOKUP($D$3&amp;"_"&amp;Z$3,データシート2!$A:$SI,MATCH($R$2&amp;"_"&amp;$B62,データシート2!$A$1:$SI$1,0),0)</f>
        <v>29.314</v>
      </c>
      <c r="AA62" s="935">
        <f>VLOOKUP($D$3&amp;"_"&amp;AA$3,データシート2!$A:$SI,MATCH($R$2&amp;"_"&amp;$B62,データシート2!$A$1:$SI$1,0),0)</f>
        <v>28.273</v>
      </c>
      <c r="AB62" s="936">
        <f>VLOOKUP($D$3&amp;"_"&amp;AB$3,データシート2!$A:$SI,MATCH($R$2&amp;"_"&amp;$B62,データシート2!$A$1:$SI$1,0),0)</f>
        <v>30.413</v>
      </c>
    </row>
    <row r="63" spans="2:29" s="756" customFormat="1" ht="16.5" customHeight="1">
      <c r="B63" s="748"/>
      <c r="C63" s="749">
        <v>37</v>
      </c>
      <c r="D63" s="750" t="s">
        <v>572</v>
      </c>
      <c r="E63" s="749"/>
      <c r="F63" s="751"/>
      <c r="G63" s="765">
        <f>VLOOKUP($D$3&amp;"_"&amp;G$3,データシート2!$A:$SI,MATCH($G$2&amp;"_"&amp;$C63,データシート2!$A$1:$SI$1,0),0)</f>
        <v>6</v>
      </c>
      <c r="H63" s="753">
        <f>VLOOKUP($D$3&amp;"_"&amp;H$3,データシート2!$A:$SI,MATCH($G$2&amp;"_"&amp;$C63,データシート2!$A$1:$SI$1,0),0)</f>
        <v>6</v>
      </c>
      <c r="I63" s="753">
        <f>VLOOKUP($D$3&amp;"_"&amp;I$3,データシート2!$A:$SI,MATCH($G$2&amp;"_"&amp;$C63,データシート2!$A$1:$SI$1,0),0)</f>
        <v>5</v>
      </c>
      <c r="J63" s="753">
        <f>VLOOKUP($D$3&amp;"_"&amp;J$3,データシート2!$A:$SI,MATCH($G$2&amp;"_"&amp;$C63,データシート2!$A$1:$SI$1,0),0)</f>
        <v>4</v>
      </c>
      <c r="K63" s="754">
        <f>VLOOKUP($D$3&amp;"_"&amp;K$3,データシート2!$A:$SI,MATCH($G$2&amp;"_"&amp;$C63,データシート2!$A$1:$SI$1,0),0)</f>
        <v>4</v>
      </c>
      <c r="L63" s="754">
        <f>VLOOKUP($D$3&amp;"_"&amp;L$3,データシート2!$A:$SI,MATCH($G$2&amp;"_"&amp;$C63,データシート2!$A$1:$SI$1,0),0)</f>
        <v>5</v>
      </c>
      <c r="M63" s="754">
        <f>VLOOKUP($D$3&amp;"_"&amp;M$3,データシート2!$A:$SI,MATCH($G$2&amp;"_"&amp;$C63,データシート2!$A$1:$SI$1,0),0)</f>
        <v>5</v>
      </c>
      <c r="N63" s="754">
        <f>VLOOKUP($D$3&amp;"_"&amp;N$3,データシート2!$A:$SI,MATCH($G$2&amp;"_"&amp;$C63,データシート2!$A$1:$SI$1,0),0)</f>
        <v>3</v>
      </c>
      <c r="O63" s="754">
        <f>VLOOKUP($D$3&amp;"_"&amp;O$3,データシート2!$A:$SI,MATCH($G$2&amp;"_"&amp;$C63,データシート2!$A$1:$SI$1,0),0)</f>
        <v>3</v>
      </c>
      <c r="P63" s="754">
        <f>VLOOKUP($D$3&amp;"_"&amp;P$3,データシート2!$A:$SI,MATCH($G$2&amp;"_"&amp;$C63,データシート2!$A$1:$SI$1,0),0)</f>
        <v>3</v>
      </c>
      <c r="Q63" s="755">
        <f>VLOOKUP($D$3&amp;"_"&amp;Q$3,データシート2!$A:$SI,MATCH($G$2&amp;"_"&amp;$C63,データシート2!$A$1:$SI$1,0),0)</f>
        <v>3</v>
      </c>
      <c r="R63" s="943">
        <f>VLOOKUP($D$3&amp;"_"&amp;R$3,データシート2!$A:$SI,MATCH($R$2&amp;"_"&amp;$C63,データシート2!$A$1:$SI$1,0),0)</f>
        <v>26.053000000000001</v>
      </c>
      <c r="S63" s="938">
        <f>VLOOKUP($D$3&amp;"_"&amp;S$3,データシート2!$A:$SI,MATCH($R$2&amp;"_"&amp;$C63,データシート2!$A$1:$SI$1,0),0)</f>
        <v>27.962</v>
      </c>
      <c r="T63" s="938">
        <f>VLOOKUP($D$3&amp;"_"&amp;T$3,データシート2!$A:$SI,MATCH($R$2&amp;"_"&amp;$C63,データシート2!$A$1:$SI$1,0),0)</f>
        <v>31.518999999999998</v>
      </c>
      <c r="U63" s="938">
        <f>VLOOKUP($D$3&amp;"_"&amp;U$3,データシート2!$A:$SI,MATCH($R$2&amp;"_"&amp;$C63,データシート2!$A$1:$SI$1,0),0)</f>
        <v>20.701000000000001</v>
      </c>
      <c r="V63" s="938">
        <f>VLOOKUP($D$3&amp;"_"&amp;V$3,データシート2!$A:$SI,MATCH($R$2&amp;"_"&amp;$C63,データシート2!$A$1:$SI$1,0),0)</f>
        <v>22.779</v>
      </c>
      <c r="W63" s="938">
        <f>VLOOKUP($D$3&amp;"_"&amp;W$3,データシート2!$A:$SI,MATCH($R$2&amp;"_"&amp;$C63,データシート2!$A$1:$SI$1,0),0)</f>
        <v>37.606999999999999</v>
      </c>
      <c r="X63" s="938">
        <f>VLOOKUP($D$3&amp;"_"&amp;X$3,データシート2!$A:$SI,MATCH($R$2&amp;"_"&amp;$C63,データシート2!$A$1:$SI$1,0),0)</f>
        <v>36.908000000000001</v>
      </c>
      <c r="Y63" s="938">
        <f>VLOOKUP($D$3&amp;"_"&amp;Y$3,データシート2!$A:$SI,MATCH($R$2&amp;"_"&amp;$C63,データシート2!$A$1:$SI$1,0),0)</f>
        <v>26.984000000000002</v>
      </c>
      <c r="Z63" s="938">
        <f>VLOOKUP($D$3&amp;"_"&amp;Z$3,データシート2!$A:$SI,MATCH($R$2&amp;"_"&amp;$C63,データシート2!$A$1:$SI$1,0),0)</f>
        <v>20.835000000000001</v>
      </c>
      <c r="AA63" s="938">
        <f>VLOOKUP($D$3&amp;"_"&amp;AA$3,データシート2!$A:$SI,MATCH($R$2&amp;"_"&amp;$C63,データシート2!$A$1:$SI$1,0),0)</f>
        <v>21.116</v>
      </c>
      <c r="AB63" s="939">
        <f>VLOOKUP($D$3&amp;"_"&amp;AB$3,データシート2!$A:$SI,MATCH($R$2&amp;"_"&amp;$C63,データシート2!$A$1:$SI$1,0),0)</f>
        <v>22.187999999999999</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2</v>
      </c>
      <c r="H65" s="777">
        <f>VLOOKUP($D$3&amp;"_"&amp;H$3,データシート2!$A:$SI,MATCH($G$2&amp;"_"&amp;$C65,データシート2!$A$1:$SI$1,0),0)</f>
        <v>2</v>
      </c>
      <c r="I65" s="777">
        <f>VLOOKUP($D$3&amp;"_"&amp;I$3,データシート2!$A:$SI,MATCH($G$2&amp;"_"&amp;$C65,データシート2!$A$1:$SI$1,0),0)</f>
        <v>2</v>
      </c>
      <c r="J65" s="777">
        <f>VLOOKUP($D$3&amp;"_"&amp;J$3,データシート2!$A:$SI,MATCH($G$2&amp;"_"&amp;$C65,データシート2!$A$1:$SI$1,0),0)</f>
        <v>2</v>
      </c>
      <c r="K65" s="778">
        <f>VLOOKUP($D$3&amp;"_"&amp;K$3,データシート2!$A:$SI,MATCH($G$2&amp;"_"&amp;$C65,データシート2!$A$1:$SI$1,0),0)</f>
        <v>2</v>
      </c>
      <c r="L65" s="778">
        <f>VLOOKUP($D$3&amp;"_"&amp;L$3,データシート2!$A:$SI,MATCH($G$2&amp;"_"&amp;$C65,データシート2!$A$1:$SI$1,0),0)</f>
        <v>2</v>
      </c>
      <c r="M65" s="778">
        <f>VLOOKUP($D$3&amp;"_"&amp;M$3,データシート2!$A:$SI,MATCH($G$2&amp;"_"&amp;$C65,データシート2!$A$1:$SI$1,0),0)</f>
        <v>2</v>
      </c>
      <c r="N65" s="778">
        <f>VLOOKUP($D$3&amp;"_"&amp;N$3,データシート2!$A:$SI,MATCH($G$2&amp;"_"&amp;$C65,データシート2!$A$1:$SI$1,0),0)</f>
        <v>2</v>
      </c>
      <c r="O65" s="778">
        <f>VLOOKUP($D$3&amp;"_"&amp;O$3,データシート2!$A:$SI,MATCH($G$2&amp;"_"&amp;$C65,データシート2!$A$1:$SI$1,0),0)</f>
        <v>2</v>
      </c>
      <c r="P65" s="778">
        <f>VLOOKUP($D$3&amp;"_"&amp;P$3,データシート2!$A:$SI,MATCH($G$2&amp;"_"&amp;$C65,データシート2!$A$1:$SI$1,0),0)</f>
        <v>2</v>
      </c>
      <c r="Q65" s="779">
        <f>VLOOKUP($D$3&amp;"_"&amp;Q$3,データシート2!$A:$SI,MATCH($G$2&amp;"_"&amp;$C65,データシート2!$A$1:$SI$1,0),0)</f>
        <v>2</v>
      </c>
      <c r="R65" s="947">
        <f>VLOOKUP($D$3&amp;"_"&amp;R$3,データシート2!$A:$SI,MATCH($R$2&amp;"_"&amp;$C65,データシート2!$A$1:$SI$1,0),0)</f>
        <v>6.992</v>
      </c>
      <c r="S65" s="948">
        <f>VLOOKUP($D$3&amp;"_"&amp;S$3,データシート2!$A:$SI,MATCH($R$2&amp;"_"&amp;$C65,データシート2!$A$1:$SI$1,0),0)</f>
        <v>7.968</v>
      </c>
      <c r="T65" s="948">
        <f>VLOOKUP($D$3&amp;"_"&amp;T$3,データシート2!$A:$SI,MATCH($R$2&amp;"_"&amp;$C65,データシート2!$A$1:$SI$1,0),0)</f>
        <v>9.0660000000000007</v>
      </c>
      <c r="U65" s="948">
        <f>VLOOKUP($D$3&amp;"_"&amp;U$3,データシート2!$A:$SI,MATCH($R$2&amp;"_"&amp;$C65,データシート2!$A$1:$SI$1,0),0)</f>
        <v>9.0239999999999991</v>
      </c>
      <c r="V65" s="948">
        <f>VLOOKUP($D$3&amp;"_"&amp;V$3,データシート2!$A:$SI,MATCH($R$2&amp;"_"&amp;$C65,データシート2!$A$1:$SI$1,0),0)</f>
        <v>9.5609999999999999</v>
      </c>
      <c r="W65" s="948">
        <f>VLOOKUP($D$3&amp;"_"&amp;W$3,データシート2!$A:$SI,MATCH($R$2&amp;"_"&amp;$C65,データシート2!$A$1:$SI$1,0),0)</f>
        <v>8.5890000000000004</v>
      </c>
      <c r="X65" s="948">
        <f>VLOOKUP($D$3&amp;"_"&amp;X$3,データシート2!$A:$SI,MATCH($R$2&amp;"_"&amp;$C65,データシート2!$A$1:$SI$1,0),0)</f>
        <v>10.427</v>
      </c>
      <c r="Y65" s="948">
        <f>VLOOKUP($D$3&amp;"_"&amp;Y$3,データシート2!$A:$SI,MATCH($R$2&amp;"_"&amp;$C65,データシート2!$A$1:$SI$1,0),0)</f>
        <v>10.202</v>
      </c>
      <c r="Z65" s="948">
        <f>VLOOKUP($D$3&amp;"_"&amp;Z$3,データシート2!$A:$SI,MATCH($R$2&amp;"_"&amp;$C65,データシート2!$A$1:$SI$1,0),0)</f>
        <v>5.9569999999999999</v>
      </c>
      <c r="AA65" s="948">
        <f>VLOOKUP($D$3&amp;"_"&amp;AA$3,データシート2!$A:$SI,MATCH($R$2&amp;"_"&amp;$C65,データシート2!$A$1:$SI$1,0),0)</f>
        <v>4.4400000000000004</v>
      </c>
      <c r="AB65" s="949">
        <f>VLOOKUP($D$3&amp;"_"&amp;AB$3,データシート2!$A:$SI,MATCH($R$2&amp;"_"&amp;$C65,データシート2!$A$1:$SI$1,0),0)</f>
        <v>4.5209999999999999</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1</v>
      </c>
      <c r="K66" s="778">
        <f>VLOOKUP($D$3&amp;"_"&amp;K$3,データシート2!$A:$SI,MATCH($G$2&amp;"_"&amp;$C66,データシート2!$A$1:$SI$1,0),0)</f>
        <v>1</v>
      </c>
      <c r="L66" s="778">
        <f>VLOOKUP($D$3&amp;"_"&amp;L$3,データシート2!$A:$SI,MATCH($G$2&amp;"_"&amp;$C66,データシート2!$A$1:$SI$1,0),0)</f>
        <v>1</v>
      </c>
      <c r="M66" s="778">
        <f>VLOOKUP($D$3&amp;"_"&amp;M$3,データシート2!$A:$SI,MATCH($G$2&amp;"_"&amp;$C66,データシート2!$A$1:$SI$1,0),0)</f>
        <v>1</v>
      </c>
      <c r="N66" s="778">
        <f>VLOOKUP($D$3&amp;"_"&amp;N$3,データシート2!$A:$SI,MATCH($G$2&amp;"_"&amp;$C66,データシート2!$A$1:$SI$1,0),0)</f>
        <v>1</v>
      </c>
      <c r="O66" s="778">
        <f>VLOOKUP($D$3&amp;"_"&amp;O$3,データシート2!$A:$SI,MATCH($G$2&amp;"_"&amp;$C66,データシート2!$A$1:$SI$1,0),0)</f>
        <v>1</v>
      </c>
      <c r="P66" s="778">
        <f>VLOOKUP($D$3&amp;"_"&amp;P$3,データシート2!$A:$SI,MATCH($G$2&amp;"_"&amp;$C66,データシート2!$A$1:$SI$1,0),0)</f>
        <v>1</v>
      </c>
      <c r="Q66" s="779">
        <f>VLOOKUP($D$3&amp;"_"&amp;Q$3,データシート2!$A:$SI,MATCH($G$2&amp;"_"&amp;$C66,データシート2!$A$1:$SI$1,0),0)</f>
        <v>1</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3.1869999999999998</v>
      </c>
      <c r="V66" s="948">
        <f>VLOOKUP($D$3&amp;"_"&amp;V$3,データシート2!$A:$SI,MATCH($R$2&amp;"_"&amp;$C66,データシート2!$A$1:$SI$1,0),0)</f>
        <v>3.3370000000000002</v>
      </c>
      <c r="W66" s="948">
        <f>VLOOKUP($D$3&amp;"_"&amp;W$3,データシート2!$A:$SI,MATCH($R$2&amp;"_"&amp;$C66,データシート2!$A$1:$SI$1,0),0)</f>
        <v>3.2389999999999999</v>
      </c>
      <c r="X66" s="948">
        <f>VLOOKUP($D$3&amp;"_"&amp;X$3,データシート2!$A:$SI,MATCH($R$2&amp;"_"&amp;$C66,データシート2!$A$1:$SI$1,0),0)</f>
        <v>3.2850000000000001</v>
      </c>
      <c r="Y66" s="948">
        <f>VLOOKUP($D$3&amp;"_"&amp;Y$3,データシート2!$A:$SI,MATCH($R$2&amp;"_"&amp;$C66,データシート2!$A$1:$SI$1,0),0)</f>
        <v>3.044</v>
      </c>
      <c r="Z66" s="948">
        <f>VLOOKUP($D$3&amp;"_"&amp;Z$3,データシート2!$A:$SI,MATCH($R$2&amp;"_"&amp;$C66,データシート2!$A$1:$SI$1,0),0)</f>
        <v>2.5219999999999998</v>
      </c>
      <c r="AA66" s="948">
        <f>VLOOKUP($D$3&amp;"_"&amp;AA$3,データシート2!$A:$SI,MATCH($R$2&amp;"_"&amp;$C66,データシート2!$A$1:$SI$1,0),0)</f>
        <v>2.7170000000000001</v>
      </c>
      <c r="AB66" s="949">
        <f>VLOOKUP($D$3&amp;"_"&amp;AB$3,データシート2!$A:$SI,MATCH($R$2&amp;"_"&amp;$C66,データシート2!$A$1:$SI$1,0),0)</f>
        <v>3.7040000000000002</v>
      </c>
    </row>
    <row r="67" spans="2:28" s="756" customFormat="1" ht="16.5" customHeight="1">
      <c r="B67" s="757"/>
      <c r="C67" s="758">
        <v>41</v>
      </c>
      <c r="D67" s="759" t="s">
        <v>576</v>
      </c>
      <c r="E67" s="758"/>
      <c r="F67" s="760"/>
      <c r="G67" s="761">
        <f>VLOOKUP($D$3&amp;"_"&amp;G$3,データシート2!$A:$SI,MATCH($G$2&amp;"_"&amp;$C67,データシート2!$A$1:$SI$1,0),0)</f>
        <v>2</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6.1639999999999997</v>
      </c>
      <c r="S67" s="941">
        <f>VLOOKUP($D$3&amp;"_"&amp;S$3,データシート2!$A:$SI,MATCH($R$2&amp;"_"&amp;$C67,データシート2!$A$1:$SI$1,0),0)</f>
        <v>4.0460000000000003</v>
      </c>
      <c r="T67" s="941">
        <f>VLOOKUP($D$3&amp;"_"&amp;T$3,データシート2!$A:$SI,MATCH($R$2&amp;"_"&amp;$C67,データシート2!$A$1:$SI$1,0),0)</f>
        <v>4.4770000000000003</v>
      </c>
      <c r="U67" s="941">
        <f>VLOOKUP($D$3&amp;"_"&amp;U$3,データシート2!$A:$SI,MATCH($R$2&amp;"_"&amp;$C67,データシート2!$A$1:$SI$1,0),0)</f>
        <v>4.327</v>
      </c>
      <c r="V67" s="941">
        <f>VLOOKUP($D$3&amp;"_"&amp;V$3,データシート2!$A:$SI,MATCH($R$2&amp;"_"&amp;$C67,データシート2!$A$1:$SI$1,0),0)</f>
        <v>3.8119999999999998</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2</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2</v>
      </c>
      <c r="K68" s="746">
        <f>VLOOKUP($D$3&amp;"_"&amp;K$3,データシート2!$A:$SI,MATCH($G$2&amp;"_"&amp;$B68,データシート2!$A$1:$SI$1,0),0)</f>
        <v>2</v>
      </c>
      <c r="L68" s="746">
        <f>VLOOKUP($D$3&amp;"_"&amp;L$3,データシート2!$A:$SI,MATCH($G$2&amp;"_"&amp;$B68,データシート2!$A$1:$SI$1,0),0)</f>
        <v>3</v>
      </c>
      <c r="M68" s="746">
        <f>VLOOKUP($D$3&amp;"_"&amp;M$3,データシート2!$A:$SI,MATCH($G$2&amp;"_"&amp;$B68,データシート2!$A$1:$SI$1,0),0)</f>
        <v>3</v>
      </c>
      <c r="N68" s="746">
        <f>VLOOKUP($D$3&amp;"_"&amp;N$3,データシート2!$A:$SI,MATCH($G$2&amp;"_"&amp;$B68,データシート2!$A$1:$SI$1,0),0)</f>
        <v>3</v>
      </c>
      <c r="O68" s="746">
        <f>VLOOKUP($D$3&amp;"_"&amp;O$3,データシート2!$A:$SI,MATCH($G$2&amp;"_"&amp;$B68,データシート2!$A$1:$SI$1,0),0)</f>
        <v>2</v>
      </c>
      <c r="P68" s="746">
        <f>VLOOKUP($D$3&amp;"_"&amp;P$3,データシート2!$A:$SI,MATCH($G$2&amp;"_"&amp;$B68,データシート2!$A$1:$SI$1,0),0)</f>
        <v>5</v>
      </c>
      <c r="Q68" s="747">
        <f>VLOOKUP($D$3&amp;"_"&amp;Q$3,データシート2!$A:$SI,MATCH($G$2&amp;"_"&amp;$B68,データシート2!$A$1:$SI$1,0),0)</f>
        <v>4</v>
      </c>
      <c r="R68" s="934">
        <f>VLOOKUP($D$3&amp;"_"&amp;R$3,データシート2!$A:$SI,MATCH($R$2&amp;"_"&amp;$B68,データシート2!$A$1:$SI$1,0),0)</f>
        <v>4.7050000000000001</v>
      </c>
      <c r="S68" s="935">
        <f>VLOOKUP($D$3&amp;"_"&amp;S$3,データシート2!$A:$SI,MATCH($R$2&amp;"_"&amp;$B68,データシート2!$A$1:$SI$1,0),0)</f>
        <v>3.298</v>
      </c>
      <c r="T68" s="935">
        <f>VLOOKUP($D$3&amp;"_"&amp;T$3,データシート2!$A:$SI,MATCH($R$2&amp;"_"&amp;$B68,データシート2!$A$1:$SI$1,0),0)</f>
        <v>3.7490000000000001</v>
      </c>
      <c r="U68" s="935">
        <f>VLOOKUP($D$3&amp;"_"&amp;U$3,データシート2!$A:$SI,MATCH($R$2&amp;"_"&amp;$B68,データシート2!$A$1:$SI$1,0),0)</f>
        <v>7.24</v>
      </c>
      <c r="V68" s="935">
        <f>VLOOKUP($D$3&amp;"_"&amp;V$3,データシート2!$A:$SI,MATCH($R$2&amp;"_"&amp;$B68,データシート2!$A$1:$SI$1,0),0)</f>
        <v>6.8</v>
      </c>
      <c r="W68" s="935">
        <f>VLOOKUP($D$3&amp;"_"&amp;W$3,データシート2!$A:$SI,MATCH($R$2&amp;"_"&amp;$B68,データシート2!$A$1:$SI$1,0),0)</f>
        <v>10.083</v>
      </c>
      <c r="X68" s="935">
        <f>VLOOKUP($D$3&amp;"_"&amp;X$3,データシート2!$A:$SI,MATCH($R$2&amp;"_"&amp;$B68,データシート2!$A$1:$SI$1,0),0)</f>
        <v>9.73</v>
      </c>
      <c r="Y68" s="935">
        <f>VLOOKUP($D$3&amp;"_"&amp;Y$3,データシート2!$A:$SI,MATCH($R$2&amp;"_"&amp;$B68,データシート2!$A$1:$SI$1,0),0)</f>
        <v>7.4850000000000003</v>
      </c>
      <c r="Z68" s="935">
        <f>VLOOKUP($D$3&amp;"_"&amp;Z$3,データシート2!$A:$SI,MATCH($R$2&amp;"_"&amp;$B68,データシート2!$A$1:$SI$1,0),0)</f>
        <v>4.4480000000000004</v>
      </c>
      <c r="AA68" s="935">
        <f>VLOOKUP($D$3&amp;"_"&amp;AA$3,データシート2!$A:$SI,MATCH($R$2&amp;"_"&amp;$B68,データシート2!$A$1:$SI$1,0),0)</f>
        <v>12.961</v>
      </c>
      <c r="AB68" s="936">
        <f>VLOOKUP($D$3&amp;"_"&amp;AB$3,データシート2!$A:$SI,MATCH($R$2&amp;"_"&amp;$B68,データシート2!$A$1:$SI$1,0),0)</f>
        <v>11.528</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1</v>
      </c>
      <c r="J71" s="777">
        <f>VLOOKUP($D$3&amp;"_"&amp;J$3,データシート2!$A:$SI,MATCH($G$2&amp;"_"&amp;$C71,データシート2!$A$1:$SI$1,0),0)</f>
        <v>1</v>
      </c>
      <c r="K71" s="778">
        <f>VLOOKUP($D$3&amp;"_"&amp;K$3,データシート2!$A:$SI,MATCH($G$2&amp;"_"&amp;$C71,データシート2!$A$1:$SI$1,0),0)</f>
        <v>1</v>
      </c>
      <c r="L71" s="778">
        <f>VLOOKUP($D$3&amp;"_"&amp;L$3,データシート2!$A:$SI,MATCH($G$2&amp;"_"&amp;$C71,データシート2!$A$1:$SI$1,0),0)</f>
        <v>2</v>
      </c>
      <c r="M71" s="778">
        <f>VLOOKUP($D$3&amp;"_"&amp;M$3,データシート2!$A:$SI,MATCH($G$2&amp;"_"&amp;$C71,データシート2!$A$1:$SI$1,0),0)</f>
        <v>2</v>
      </c>
      <c r="N71" s="778">
        <f>VLOOKUP($D$3&amp;"_"&amp;N$3,データシート2!$A:$SI,MATCH($G$2&amp;"_"&amp;$C71,データシート2!$A$1:$SI$1,0),0)</f>
        <v>2</v>
      </c>
      <c r="O71" s="778">
        <f>VLOOKUP($D$3&amp;"_"&amp;O$3,データシート2!$A:$SI,MATCH($G$2&amp;"_"&amp;$C71,データシート2!$A$1:$SI$1,0),0)</f>
        <v>1</v>
      </c>
      <c r="P71" s="778">
        <f>VLOOKUP($D$3&amp;"_"&amp;P$3,データシート2!$A:$SI,MATCH($G$2&amp;"_"&amp;$C71,データシート2!$A$1:$SI$1,0),0)</f>
        <v>2</v>
      </c>
      <c r="Q71" s="779">
        <f>VLOOKUP($D$3&amp;"_"&amp;Q$3,データシート2!$A:$SI,MATCH($G$2&amp;"_"&amp;$C71,データシート2!$A$1:$SI$1,0),0)</f>
        <v>2</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3.7490000000000001</v>
      </c>
      <c r="U71" s="948">
        <f>VLOOKUP($D$3&amp;"_"&amp;U$3,データシート2!$A:$SI,MATCH($R$2&amp;"_"&amp;$C71,データシート2!$A$1:$SI$1,0),0)</f>
        <v>3.9910000000000001</v>
      </c>
      <c r="V71" s="948">
        <f>VLOOKUP($D$3&amp;"_"&amp;V$3,データシート2!$A:$SI,MATCH($R$2&amp;"_"&amp;$C71,データシート2!$A$1:$SI$1,0),0)</f>
        <v>3.9889999999999999</v>
      </c>
      <c r="W71" s="948">
        <f>VLOOKUP($D$3&amp;"_"&amp;W$3,データシート2!$A:$SI,MATCH($R$2&amp;"_"&amp;$C71,データシート2!$A$1:$SI$1,0),0)</f>
        <v>7.1150000000000002</v>
      </c>
      <c r="X71" s="948">
        <f>VLOOKUP($D$3&amp;"_"&amp;X$3,データシート2!$A:$SI,MATCH($R$2&amp;"_"&amp;$C71,データシート2!$A$1:$SI$1,0),0)</f>
        <v>7.0590000000000002</v>
      </c>
      <c r="Y71" s="948">
        <f>VLOOKUP($D$3&amp;"_"&amp;Y$3,データシート2!$A:$SI,MATCH($R$2&amp;"_"&amp;$C71,データシート2!$A$1:$SI$1,0),0)</f>
        <v>5.54</v>
      </c>
      <c r="Z71" s="948">
        <f>VLOOKUP($D$3&amp;"_"&amp;Z$3,データシート2!$A:$SI,MATCH($R$2&amp;"_"&amp;$C71,データシート2!$A$1:$SI$1,0),0)</f>
        <v>2.7989999999999999</v>
      </c>
      <c r="AA71" s="948">
        <f>VLOOKUP($D$3&amp;"_"&amp;AA$3,データシート2!$A:$SI,MATCH($R$2&amp;"_"&amp;$C71,データシート2!$A$1:$SI$1,0),0)</f>
        <v>4.5679999999999996</v>
      </c>
      <c r="AB71" s="949">
        <f>VLOOKUP($D$3&amp;"_"&amp;AB$3,データシート2!$A:$SI,MATCH($R$2&amp;"_"&amp;$C71,データシート2!$A$1:$SI$1,0),0)</f>
        <v>4.88</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3.9340000000000002</v>
      </c>
      <c r="AB74" s="949">
        <f>VLOOKUP($D$3&amp;"_"&amp;AB$3,データシート2!$A:$SI,MATCH($R$2&amp;"_"&amp;$C74,データシート2!$A$1:$SI$1,0),0)</f>
        <v>4.3019999999999996</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2.7090000000000001</v>
      </c>
      <c r="S75" s="948">
        <f>VLOOKUP($D$3&amp;"_"&amp;S$3,データシート2!$A:$SI,MATCH($R$2&amp;"_"&amp;$C75,データシート2!$A$1:$SI$1,0),0)</f>
        <v>3.298</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1</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1</v>
      </c>
      <c r="K76" s="763">
        <f>VLOOKUP($D$3&amp;"_"&amp;K$3,データシート2!$A:$SI,MATCH($G$2&amp;"_"&amp;$C76,データシート2!$A$1:$SI$1,0),0)</f>
        <v>1</v>
      </c>
      <c r="L76" s="763">
        <f>VLOOKUP($D$3&amp;"_"&amp;L$3,データシート2!$A:$SI,MATCH($G$2&amp;"_"&amp;$C76,データシート2!$A$1:$SI$1,0),0)</f>
        <v>1</v>
      </c>
      <c r="M76" s="763">
        <f>VLOOKUP($D$3&amp;"_"&amp;M$3,データシート2!$A:$SI,MATCH($G$2&amp;"_"&amp;$C76,データシート2!$A$1:$SI$1,0),0)</f>
        <v>1</v>
      </c>
      <c r="N76" s="763">
        <f>VLOOKUP($D$3&amp;"_"&amp;N$3,データシート2!$A:$SI,MATCH($G$2&amp;"_"&amp;$C76,データシート2!$A$1:$SI$1,0),0)</f>
        <v>1</v>
      </c>
      <c r="O76" s="763">
        <f>VLOOKUP($D$3&amp;"_"&amp;O$3,データシート2!$A:$SI,MATCH($G$2&amp;"_"&amp;$C76,データシート2!$A$1:$SI$1,0),0)</f>
        <v>1</v>
      </c>
      <c r="P76" s="763">
        <f>VLOOKUP($D$3&amp;"_"&amp;P$3,データシート2!$A:$SI,MATCH($G$2&amp;"_"&amp;$C76,データシート2!$A$1:$SI$1,0),0)</f>
        <v>2</v>
      </c>
      <c r="Q76" s="764">
        <f>VLOOKUP($D$3&amp;"_"&amp;Q$3,データシート2!$A:$SI,MATCH($G$2&amp;"_"&amp;$C76,データシート2!$A$1:$SI$1,0),0)</f>
        <v>1</v>
      </c>
      <c r="R76" s="940">
        <f>VLOOKUP($D$3&amp;"_"&amp;R$3,データシート2!$A:$SI,MATCH($R$2&amp;"_"&amp;$C76,データシート2!$A$1:$SI$1,0),0)</f>
        <v>1.996</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3.2490000000000001</v>
      </c>
      <c r="V76" s="941">
        <f>VLOOKUP($D$3&amp;"_"&amp;V$3,データシート2!$A:$SI,MATCH($R$2&amp;"_"&amp;$C76,データシート2!$A$1:$SI$1,0),0)</f>
        <v>2.8109999999999999</v>
      </c>
      <c r="W76" s="941">
        <f>VLOOKUP($D$3&amp;"_"&amp;W$3,データシート2!$A:$SI,MATCH($R$2&amp;"_"&amp;$C76,データシート2!$A$1:$SI$1,0),0)</f>
        <v>2.968</v>
      </c>
      <c r="X76" s="941">
        <f>VLOOKUP($D$3&amp;"_"&amp;X$3,データシート2!$A:$SI,MATCH($R$2&amp;"_"&amp;$C76,データシート2!$A$1:$SI$1,0),0)</f>
        <v>2.6709999999999998</v>
      </c>
      <c r="Y76" s="941">
        <f>VLOOKUP($D$3&amp;"_"&amp;Y$3,データシート2!$A:$SI,MATCH($R$2&amp;"_"&amp;$C76,データシート2!$A$1:$SI$1,0),0)</f>
        <v>1.9450000000000001</v>
      </c>
      <c r="Z76" s="941">
        <f>VLOOKUP($D$3&amp;"_"&amp;Z$3,データシート2!$A:$SI,MATCH($R$2&amp;"_"&amp;$C76,データシート2!$A$1:$SI$1,0),0)</f>
        <v>1.649</v>
      </c>
      <c r="AA76" s="941">
        <f>VLOOKUP($D$3&amp;"_"&amp;AA$3,データシート2!$A:$SI,MATCH($R$2&amp;"_"&amp;$C76,データシート2!$A$1:$SI$1,0),0)</f>
        <v>4.4589999999999996</v>
      </c>
      <c r="AB76" s="942">
        <f>VLOOKUP($D$3&amp;"_"&amp;AB$3,データシート2!$A:$SI,MATCH($R$2&amp;"_"&amp;$C76,データシート2!$A$1:$SI$1,0),0)</f>
        <v>2.3460000000000001</v>
      </c>
    </row>
    <row r="77" spans="2:28" s="22" customFormat="1" ht="20.45" customHeight="1">
      <c r="B77" s="740" t="s">
        <v>587</v>
      </c>
      <c r="C77" s="741" t="s">
        <v>588</v>
      </c>
      <c r="D77" s="742"/>
      <c r="E77" s="743"/>
      <c r="F77" s="742"/>
      <c r="G77" s="744">
        <f>VLOOKUP($D$3&amp;"_"&amp;G$3,データシート2!$A:$SI,MATCH($G$2&amp;"_"&amp;$B77,データシート2!$A$1:$SI$1,0),0)</f>
        <v>21</v>
      </c>
      <c r="H77" s="745">
        <f>VLOOKUP($D$3&amp;"_"&amp;H$3,データシート2!$A:$SI,MATCH($G$2&amp;"_"&amp;$B77,データシート2!$A$1:$SI$1,0),0)</f>
        <v>22</v>
      </c>
      <c r="I77" s="745">
        <f>VLOOKUP($D$3&amp;"_"&amp;I$3,データシート2!$A:$SI,MATCH($G$2&amp;"_"&amp;$B77,データシート2!$A$1:$SI$1,0),0)</f>
        <v>19</v>
      </c>
      <c r="J77" s="745">
        <f>VLOOKUP($D$3&amp;"_"&amp;J$3,データシート2!$A:$SI,MATCH($G$2&amp;"_"&amp;$B77,データシート2!$A$1:$SI$1,0),0)</f>
        <v>18</v>
      </c>
      <c r="K77" s="746">
        <f>VLOOKUP($D$3&amp;"_"&amp;K$3,データシート2!$A:$SI,MATCH($G$2&amp;"_"&amp;$B77,データシート2!$A$1:$SI$1,0),0)</f>
        <v>12</v>
      </c>
      <c r="L77" s="746">
        <f>VLOOKUP($D$3&amp;"_"&amp;L$3,データシート2!$A:$SI,MATCH($G$2&amp;"_"&amp;$B77,データシート2!$A$1:$SI$1,0),0)</f>
        <v>12</v>
      </c>
      <c r="M77" s="746">
        <f>VLOOKUP($D$3&amp;"_"&amp;M$3,データシート2!$A:$SI,MATCH($G$2&amp;"_"&amp;$B77,データシート2!$A$1:$SI$1,0),0)</f>
        <v>12</v>
      </c>
      <c r="N77" s="746">
        <f>VLOOKUP($D$3&amp;"_"&amp;N$3,データシート2!$A:$SI,MATCH($G$2&amp;"_"&amp;$B77,データシート2!$A$1:$SI$1,0),0)</f>
        <v>12</v>
      </c>
      <c r="O77" s="746">
        <f>VLOOKUP($D$3&amp;"_"&amp;O$3,データシート2!$A:$SI,MATCH($G$2&amp;"_"&amp;$B77,データシート2!$A$1:$SI$1,0),0)</f>
        <v>12</v>
      </c>
      <c r="P77" s="746">
        <f>VLOOKUP($D$3&amp;"_"&amp;P$3,データシート2!$A:$SI,MATCH($G$2&amp;"_"&amp;$B77,データシート2!$A$1:$SI$1,0),0)</f>
        <v>12</v>
      </c>
      <c r="Q77" s="747">
        <f>VLOOKUP($D$3&amp;"_"&amp;Q$3,データシート2!$A:$SI,MATCH($G$2&amp;"_"&amp;$B77,データシート2!$A$1:$SI$1,0),0)</f>
        <v>9</v>
      </c>
      <c r="R77" s="934">
        <f>VLOOKUP($D$3&amp;"_"&amp;R$3,データシート2!$A:$SI,MATCH($R$2&amp;"_"&amp;$B77,データシート2!$A$1:$SI$1,0),0)</f>
        <v>86.35</v>
      </c>
      <c r="S77" s="935">
        <f>VLOOKUP($D$3&amp;"_"&amp;S$3,データシート2!$A:$SI,MATCH($R$2&amp;"_"&amp;$B77,データシート2!$A$1:$SI$1,0),0)</f>
        <v>102.15</v>
      </c>
      <c r="T77" s="935">
        <f>VLOOKUP($D$3&amp;"_"&amp;T$3,データシート2!$A:$SI,MATCH($R$2&amp;"_"&amp;$B77,データシート2!$A$1:$SI$1,0),0)</f>
        <v>103.139</v>
      </c>
      <c r="U77" s="935">
        <f>VLOOKUP($D$3&amp;"_"&amp;U$3,データシート2!$A:$SI,MATCH($R$2&amp;"_"&amp;$B77,データシート2!$A$1:$SI$1,0),0)</f>
        <v>93.754000000000005</v>
      </c>
      <c r="V77" s="935">
        <f>VLOOKUP($D$3&amp;"_"&amp;V$3,データシート2!$A:$SI,MATCH($R$2&amp;"_"&amp;$B77,データシート2!$A$1:$SI$1,0),0)</f>
        <v>78.563000000000002</v>
      </c>
      <c r="W77" s="935">
        <f>VLOOKUP($D$3&amp;"_"&amp;W$3,データシート2!$A:$SI,MATCH($R$2&amp;"_"&amp;$B77,データシート2!$A$1:$SI$1,0),0)</f>
        <v>74.177999999999997</v>
      </c>
      <c r="X77" s="935">
        <f>VLOOKUP($D$3&amp;"_"&amp;X$3,データシート2!$A:$SI,MATCH($R$2&amp;"_"&amp;$B77,データシート2!$A$1:$SI$1,0),0)</f>
        <v>74.471999999999994</v>
      </c>
      <c r="Y77" s="935">
        <f>VLOOKUP($D$3&amp;"_"&amp;Y$3,データシート2!$A:$SI,MATCH($R$2&amp;"_"&amp;$B77,データシート2!$A$1:$SI$1,0),0)</f>
        <v>68.356999999999999</v>
      </c>
      <c r="Z77" s="935">
        <f>VLOOKUP($D$3&amp;"_"&amp;Z$3,データシート2!$A:$SI,MATCH($R$2&amp;"_"&amp;$B77,データシート2!$A$1:$SI$1,0),0)</f>
        <v>56.191000000000003</v>
      </c>
      <c r="AA77" s="935">
        <f>VLOOKUP($D$3&amp;"_"&amp;AA$3,データシート2!$A:$SI,MATCH($R$2&amp;"_"&amp;$B77,データシート2!$A$1:$SI$1,0),0)</f>
        <v>52.515999999999998</v>
      </c>
      <c r="AB77" s="936">
        <f>VLOOKUP($D$3&amp;"_"&amp;AB$3,データシート2!$A:$SI,MATCH($R$2&amp;"_"&amp;$B77,データシート2!$A$1:$SI$1,0),0)</f>
        <v>48.195</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1</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2.694</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21</v>
      </c>
      <c r="H84" s="777">
        <f>VLOOKUP($D$3&amp;"_"&amp;H$3,データシート2!$A:$SI,MATCH($G$2&amp;"_"&amp;$C84,データシート2!$A$1:$SI$1,0),0)</f>
        <v>22</v>
      </c>
      <c r="I84" s="777">
        <f>VLOOKUP($D$3&amp;"_"&amp;I$3,データシート2!$A:$SI,MATCH($G$2&amp;"_"&amp;$C84,データシート2!$A$1:$SI$1,0),0)</f>
        <v>19</v>
      </c>
      <c r="J84" s="777">
        <f>VLOOKUP($D$3&amp;"_"&amp;J$3,データシート2!$A:$SI,MATCH($G$2&amp;"_"&amp;$C84,データシート2!$A$1:$SI$1,0),0)</f>
        <v>18</v>
      </c>
      <c r="K84" s="778">
        <f>VLOOKUP($D$3&amp;"_"&amp;K$3,データシート2!$A:$SI,MATCH($G$2&amp;"_"&amp;$C84,データシート2!$A$1:$SI$1,0),0)</f>
        <v>12</v>
      </c>
      <c r="L84" s="778">
        <f>VLOOKUP($D$3&amp;"_"&amp;L$3,データシート2!$A:$SI,MATCH($G$2&amp;"_"&amp;$C84,データシート2!$A$1:$SI$1,0),0)</f>
        <v>12</v>
      </c>
      <c r="M84" s="778">
        <f>VLOOKUP($D$3&amp;"_"&amp;M$3,データシート2!$A:$SI,MATCH($G$2&amp;"_"&amp;$C84,データシート2!$A$1:$SI$1,0),0)</f>
        <v>12</v>
      </c>
      <c r="N84" s="778">
        <f>VLOOKUP($D$3&amp;"_"&amp;N$3,データシート2!$A:$SI,MATCH($G$2&amp;"_"&amp;$C84,データシート2!$A$1:$SI$1,0),0)</f>
        <v>12</v>
      </c>
      <c r="O84" s="778">
        <f>VLOOKUP($D$3&amp;"_"&amp;O$3,データシート2!$A:$SI,MATCH($G$2&amp;"_"&amp;$C84,データシート2!$A$1:$SI$1,0),0)</f>
        <v>12</v>
      </c>
      <c r="P84" s="778">
        <f>VLOOKUP($D$3&amp;"_"&amp;P$3,データシート2!$A:$SI,MATCH($G$2&amp;"_"&amp;$C84,データシート2!$A$1:$SI$1,0),0)</f>
        <v>11</v>
      </c>
      <c r="Q84" s="779">
        <f>VLOOKUP($D$3&amp;"_"&amp;Q$3,データシート2!$A:$SI,MATCH($G$2&amp;"_"&amp;$C84,データシート2!$A$1:$SI$1,0),0)</f>
        <v>9</v>
      </c>
      <c r="R84" s="947">
        <f>VLOOKUP($D$3&amp;"_"&amp;R$3,データシート2!$A:$SI,MATCH($R$2&amp;"_"&amp;$C84,データシート2!$A$1:$SI$1,0),0)</f>
        <v>86.35</v>
      </c>
      <c r="S84" s="948">
        <f>VLOOKUP($D$3&amp;"_"&amp;S$3,データシート2!$A:$SI,MATCH($R$2&amp;"_"&amp;$C84,データシート2!$A$1:$SI$1,0),0)</f>
        <v>102.15</v>
      </c>
      <c r="T84" s="948">
        <f>VLOOKUP($D$3&amp;"_"&amp;T$3,データシート2!$A:$SI,MATCH($R$2&amp;"_"&amp;$C84,データシート2!$A$1:$SI$1,0),0)</f>
        <v>103.139</v>
      </c>
      <c r="U84" s="948">
        <f>VLOOKUP($D$3&amp;"_"&amp;U$3,データシート2!$A:$SI,MATCH($R$2&amp;"_"&amp;$C84,データシート2!$A$1:$SI$1,0),0)</f>
        <v>93.754000000000005</v>
      </c>
      <c r="V84" s="948">
        <f>VLOOKUP($D$3&amp;"_"&amp;V$3,データシート2!$A:$SI,MATCH($R$2&amp;"_"&amp;$C84,データシート2!$A$1:$SI$1,0),0)</f>
        <v>78.563000000000002</v>
      </c>
      <c r="W84" s="948">
        <f>VLOOKUP($D$3&amp;"_"&amp;W$3,データシート2!$A:$SI,MATCH($R$2&amp;"_"&amp;$C84,データシート2!$A$1:$SI$1,0),0)</f>
        <v>74.177999999999997</v>
      </c>
      <c r="X84" s="948">
        <f>VLOOKUP($D$3&amp;"_"&amp;X$3,データシート2!$A:$SI,MATCH($R$2&amp;"_"&amp;$C84,データシート2!$A$1:$SI$1,0),0)</f>
        <v>74.471999999999994</v>
      </c>
      <c r="Y84" s="948">
        <f>VLOOKUP($D$3&amp;"_"&amp;Y$3,データシート2!$A:$SI,MATCH($R$2&amp;"_"&amp;$C84,データシート2!$A$1:$SI$1,0),0)</f>
        <v>68.356999999999999</v>
      </c>
      <c r="Z84" s="948">
        <f>VLOOKUP($D$3&amp;"_"&amp;Z$3,データシート2!$A:$SI,MATCH($R$2&amp;"_"&amp;$C84,データシート2!$A$1:$SI$1,0),0)</f>
        <v>56.191000000000003</v>
      </c>
      <c r="AA84" s="948">
        <f>VLOOKUP($D$3&amp;"_"&amp;AA$3,データシート2!$A:$SI,MATCH($R$2&amp;"_"&amp;$C84,データシート2!$A$1:$SI$1,0),0)</f>
        <v>49.822000000000003</v>
      </c>
      <c r="AB84" s="949">
        <f>VLOOKUP($D$3&amp;"_"&amp;AB$3,データシート2!$A:$SI,MATCH($R$2&amp;"_"&amp;$C84,データシート2!$A$1:$SI$1,0),0)</f>
        <v>48.195</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2</v>
      </c>
      <c r="H90" s="745">
        <f>VLOOKUP($D$3&amp;"_"&amp;H$3,データシート2!$A:$SI,MATCH($G$2&amp;"_"&amp;$B90,データシート2!$A$1:$SI$1,0),0)</f>
        <v>1</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1</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3.7069999999999999</v>
      </c>
      <c r="S90" s="935">
        <f>VLOOKUP($D$3&amp;"_"&amp;S$3,データシート2!$A:$SI,MATCH($R$2&amp;"_"&amp;$B90,データシート2!$A$1:$SI$1,0),0)</f>
        <v>1.762</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3.1219999999999999</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7.1159999999999997</v>
      </c>
      <c r="AA90" s="935">
        <f>VLOOKUP($D$3&amp;"_"&amp;AA$3,データシート2!$A:$SI,MATCH($R$2&amp;"_"&amp;$B90,データシート2!$A$1:$SI$1,0),0)</f>
        <v>8.1329999999999991</v>
      </c>
      <c r="AB90" s="936">
        <f>VLOOKUP($D$3&amp;"_"&amp;AB$3,データシート2!$A:$SI,MATCH($R$2&amp;"_"&amp;$B90,データシート2!$A$1:$SI$1,0),0)</f>
        <v>9.298</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1</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1.877</v>
      </c>
      <c r="S91" s="938">
        <f>VLOOKUP($D$3&amp;"_"&amp;S$3,データシート2!$A:$SI,MATCH($R$2&amp;"_"&amp;$C91,データシート2!$A$1:$SI$1,0),0)</f>
        <v>1.762</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3.1219999999999999</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7.1159999999999997</v>
      </c>
      <c r="AA91" s="938">
        <f>VLOOKUP($D$3&amp;"_"&amp;AA$3,データシート2!$A:$SI,MATCH($R$2&amp;"_"&amp;$C91,データシート2!$A$1:$SI$1,0),0)</f>
        <v>8.1329999999999991</v>
      </c>
      <c r="AB91" s="939">
        <f>VLOOKUP($D$3&amp;"_"&amp;AB$3,データシート2!$A:$SI,MATCH($R$2&amp;"_"&amp;$C91,データシート2!$A$1:$SI$1,0),0)</f>
        <v>9.298</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1</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1.83</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6</v>
      </c>
      <c r="H97" s="745">
        <f>VLOOKUP($D$3&amp;"_"&amp;H$3,データシート2!$A:$SI,MATCH($G$2&amp;"_"&amp;$B97,データシート2!$A$1:$SI$1,0),0)</f>
        <v>6</v>
      </c>
      <c r="I97" s="745">
        <f>VLOOKUP($D$3&amp;"_"&amp;I$3,データシート2!$A:$SI,MATCH($G$2&amp;"_"&amp;$B97,データシート2!$A$1:$SI$1,0),0)</f>
        <v>5</v>
      </c>
      <c r="J97" s="745">
        <f>VLOOKUP($D$3&amp;"_"&amp;J$3,データシート2!$A:$SI,MATCH($G$2&amp;"_"&amp;$B97,データシート2!$A$1:$SI$1,0),0)</f>
        <v>7</v>
      </c>
      <c r="K97" s="746">
        <f>VLOOKUP($D$3&amp;"_"&amp;K$3,データシート2!$A:$SI,MATCH($G$2&amp;"_"&amp;$B97,データシート2!$A$1:$SI$1,0),0)</f>
        <v>7</v>
      </c>
      <c r="L97" s="746">
        <f>VLOOKUP($D$3&amp;"_"&amp;L$3,データシート2!$A:$SI,MATCH($G$2&amp;"_"&amp;$B97,データシート2!$A$1:$SI$1,0),0)</f>
        <v>8</v>
      </c>
      <c r="M97" s="746">
        <f>VLOOKUP($D$3&amp;"_"&amp;M$3,データシート2!$A:$SI,MATCH($G$2&amp;"_"&amp;$B97,データシート2!$A$1:$SI$1,0),0)</f>
        <v>7</v>
      </c>
      <c r="N97" s="746">
        <f>VLOOKUP($D$3&amp;"_"&amp;N$3,データシート2!$A:$SI,MATCH($G$2&amp;"_"&amp;$B97,データシート2!$A$1:$SI$1,0),0)</f>
        <v>7</v>
      </c>
      <c r="O97" s="746">
        <f>VLOOKUP($D$3&amp;"_"&amp;O$3,データシート2!$A:$SI,MATCH($G$2&amp;"_"&amp;$B97,データシート2!$A$1:$SI$1,0),0)</f>
        <v>6</v>
      </c>
      <c r="P97" s="746">
        <f>VLOOKUP($D$3&amp;"_"&amp;P$3,データシート2!$A:$SI,MATCH($G$2&amp;"_"&amp;$B97,データシート2!$A$1:$SI$1,0),0)</f>
        <v>6</v>
      </c>
      <c r="Q97" s="747">
        <f>VLOOKUP($D$3&amp;"_"&amp;Q$3,データシート2!$A:$SI,MATCH($G$2&amp;"_"&amp;$B97,データシート2!$A$1:$SI$1,0),0)</f>
        <v>7</v>
      </c>
      <c r="R97" s="934">
        <f>VLOOKUP($D$3&amp;"_"&amp;R$3,データシート2!$A:$SI,MATCH($R$2&amp;"_"&amp;$B97,データシート2!$A$1:$SI$1,0),0)</f>
        <v>64.263000000000005</v>
      </c>
      <c r="S97" s="935">
        <f>VLOOKUP($D$3&amp;"_"&amp;S$3,データシート2!$A:$SI,MATCH($R$2&amp;"_"&amp;$B97,データシート2!$A$1:$SI$1,0),0)</f>
        <v>64.673000000000002</v>
      </c>
      <c r="T97" s="935">
        <f>VLOOKUP($D$3&amp;"_"&amp;T$3,データシート2!$A:$SI,MATCH($R$2&amp;"_"&amp;$B97,データシート2!$A$1:$SI$1,0),0)</f>
        <v>61.393000000000001</v>
      </c>
      <c r="U97" s="935">
        <f>VLOOKUP($D$3&amp;"_"&amp;U$3,データシート2!$A:$SI,MATCH($R$2&amp;"_"&amp;$B97,データシート2!$A$1:$SI$1,0),0)</f>
        <v>64.926000000000002</v>
      </c>
      <c r="V97" s="935">
        <f>VLOOKUP($D$3&amp;"_"&amp;V$3,データシート2!$A:$SI,MATCH($R$2&amp;"_"&amp;$B97,データシート2!$A$1:$SI$1,0),0)</f>
        <v>67.852999999999994</v>
      </c>
      <c r="W97" s="935">
        <f>VLOOKUP($D$3&amp;"_"&amp;W$3,データシート2!$A:$SI,MATCH($R$2&amp;"_"&amp;$B97,データシート2!$A$1:$SI$1,0),0)</f>
        <v>62.368000000000002</v>
      </c>
      <c r="X97" s="935">
        <f>VLOOKUP($D$3&amp;"_"&amp;X$3,データシート2!$A:$SI,MATCH($R$2&amp;"_"&amp;$B97,データシート2!$A$1:$SI$1,0),0)</f>
        <v>56.534999999999997</v>
      </c>
      <c r="Y97" s="935">
        <f>VLOOKUP($D$3&amp;"_"&amp;Y$3,データシート2!$A:$SI,MATCH($R$2&amp;"_"&amp;$B97,データシート2!$A$1:$SI$1,0),0)</f>
        <v>52.932000000000002</v>
      </c>
      <c r="Z97" s="935">
        <f>VLOOKUP($D$3&amp;"_"&amp;Z$3,データシート2!$A:$SI,MATCH($R$2&amp;"_"&amp;$B97,データシート2!$A$1:$SI$1,0),0)</f>
        <v>45.997</v>
      </c>
      <c r="AA97" s="935">
        <f>VLOOKUP($D$3&amp;"_"&amp;AA$3,データシート2!$A:$SI,MATCH($R$2&amp;"_"&amp;$B97,データシート2!$A$1:$SI$1,0),0)</f>
        <v>39.811</v>
      </c>
      <c r="AB97" s="936">
        <f>VLOOKUP($D$3&amp;"_"&amp;AB$3,データシート2!$A:$SI,MATCH($R$2&amp;"_"&amp;$B97,データシート2!$A$1:$SI$1,0),0)</f>
        <v>45.765999999999998</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6</v>
      </c>
      <c r="H99" s="777">
        <f>VLOOKUP($D$3&amp;"_"&amp;H$3,データシート2!$A:$SI,MATCH($G$2&amp;"_"&amp;$C99,データシート2!$A$1:$SI$1,0),0)</f>
        <v>6</v>
      </c>
      <c r="I99" s="777">
        <f>VLOOKUP($D$3&amp;"_"&amp;I$3,データシート2!$A:$SI,MATCH($G$2&amp;"_"&amp;$C99,データシート2!$A$1:$SI$1,0),0)</f>
        <v>5</v>
      </c>
      <c r="J99" s="777">
        <f>VLOOKUP($D$3&amp;"_"&amp;J$3,データシート2!$A:$SI,MATCH($G$2&amp;"_"&amp;$C99,データシート2!$A$1:$SI$1,0),0)</f>
        <v>7</v>
      </c>
      <c r="K99" s="778">
        <f>VLOOKUP($D$3&amp;"_"&amp;K$3,データシート2!$A:$SI,MATCH($G$2&amp;"_"&amp;$C99,データシート2!$A$1:$SI$1,0),0)</f>
        <v>7</v>
      </c>
      <c r="L99" s="778">
        <f>VLOOKUP($D$3&amp;"_"&amp;L$3,データシート2!$A:$SI,MATCH($G$2&amp;"_"&amp;$C99,データシート2!$A$1:$SI$1,0),0)</f>
        <v>8</v>
      </c>
      <c r="M99" s="778">
        <f>VLOOKUP($D$3&amp;"_"&amp;M$3,データシート2!$A:$SI,MATCH($G$2&amp;"_"&amp;$C99,データシート2!$A$1:$SI$1,0),0)</f>
        <v>7</v>
      </c>
      <c r="N99" s="778">
        <f>VLOOKUP($D$3&amp;"_"&amp;N$3,データシート2!$A:$SI,MATCH($G$2&amp;"_"&amp;$C99,データシート2!$A$1:$SI$1,0),0)</f>
        <v>7</v>
      </c>
      <c r="O99" s="778">
        <f>VLOOKUP($D$3&amp;"_"&amp;O$3,データシート2!$A:$SI,MATCH($G$2&amp;"_"&amp;$C99,データシート2!$A$1:$SI$1,0),0)</f>
        <v>6</v>
      </c>
      <c r="P99" s="778">
        <f>VLOOKUP($D$3&amp;"_"&amp;P$3,データシート2!$A:$SI,MATCH($G$2&amp;"_"&amp;$C99,データシート2!$A$1:$SI$1,0),0)</f>
        <v>6</v>
      </c>
      <c r="Q99" s="779">
        <f>VLOOKUP($D$3&amp;"_"&amp;Q$3,データシート2!$A:$SI,MATCH($G$2&amp;"_"&amp;$C99,データシート2!$A$1:$SI$1,0),0)</f>
        <v>7</v>
      </c>
      <c r="R99" s="947">
        <f>VLOOKUP($D$3&amp;"_"&amp;R$3,データシート2!$A:$SI,MATCH($R$2&amp;"_"&amp;$C99,データシート2!$A$1:$SI$1,0),0)</f>
        <v>64.263000000000005</v>
      </c>
      <c r="S99" s="948">
        <f>VLOOKUP($D$3&amp;"_"&amp;S$3,データシート2!$A:$SI,MATCH($R$2&amp;"_"&amp;$C99,データシート2!$A$1:$SI$1,0),0)</f>
        <v>64.673000000000002</v>
      </c>
      <c r="T99" s="948">
        <f>VLOOKUP($D$3&amp;"_"&amp;T$3,データシート2!$A:$SI,MATCH($R$2&amp;"_"&amp;$C99,データシート2!$A$1:$SI$1,0),0)</f>
        <v>61.393000000000001</v>
      </c>
      <c r="U99" s="948">
        <f>VLOOKUP($D$3&amp;"_"&amp;U$3,データシート2!$A:$SI,MATCH($R$2&amp;"_"&amp;$C99,データシート2!$A$1:$SI$1,0),0)</f>
        <v>64.926000000000002</v>
      </c>
      <c r="V99" s="948">
        <f>VLOOKUP($D$3&amp;"_"&amp;V$3,データシート2!$A:$SI,MATCH($R$2&amp;"_"&amp;$C99,データシート2!$A$1:$SI$1,0),0)</f>
        <v>67.852999999999994</v>
      </c>
      <c r="W99" s="948">
        <f>VLOOKUP($D$3&amp;"_"&amp;W$3,データシート2!$A:$SI,MATCH($R$2&amp;"_"&amp;$C99,データシート2!$A$1:$SI$1,0),0)</f>
        <v>62.368000000000002</v>
      </c>
      <c r="X99" s="948">
        <f>VLOOKUP($D$3&amp;"_"&amp;X$3,データシート2!$A:$SI,MATCH($R$2&amp;"_"&amp;$C99,データシート2!$A$1:$SI$1,0),0)</f>
        <v>56.534999999999997</v>
      </c>
      <c r="Y99" s="948">
        <f>VLOOKUP($D$3&amp;"_"&amp;Y$3,データシート2!$A:$SI,MATCH($R$2&amp;"_"&amp;$C99,データシート2!$A$1:$SI$1,0),0)</f>
        <v>52.932000000000002</v>
      </c>
      <c r="Z99" s="948">
        <f>VLOOKUP($D$3&amp;"_"&amp;Z$3,データシート2!$A:$SI,MATCH($R$2&amp;"_"&amp;$C99,データシート2!$A$1:$SI$1,0),0)</f>
        <v>45.997</v>
      </c>
      <c r="AA99" s="948">
        <f>VLOOKUP($D$3&amp;"_"&amp;AA$3,データシート2!$A:$SI,MATCH($R$2&amp;"_"&amp;$C99,データシート2!$A$1:$SI$1,0),0)</f>
        <v>39.811</v>
      </c>
      <c r="AB99" s="949">
        <f>VLOOKUP($D$3&amp;"_"&amp;AB$3,データシート2!$A:$SI,MATCH($R$2&amp;"_"&amp;$C99,データシート2!$A$1:$SI$1,0),0)</f>
        <v>45.765999999999998</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2</v>
      </c>
      <c r="K101" s="746">
        <f>VLOOKUP($D$3&amp;"_"&amp;K$3,データシート2!$A:$SI,MATCH($G$2&amp;"_"&amp;$B101,データシート2!$A$1:$SI$1,0),0)</f>
        <v>2</v>
      </c>
      <c r="L101" s="746">
        <f>VLOOKUP($D$3&amp;"_"&amp;L$3,データシート2!$A:$SI,MATCH($G$2&amp;"_"&amp;$B101,データシート2!$A$1:$SI$1,0),0)</f>
        <v>3</v>
      </c>
      <c r="M101" s="746">
        <f>VLOOKUP($D$3&amp;"_"&amp;M$3,データシート2!$A:$SI,MATCH($G$2&amp;"_"&amp;$B101,データシート2!$A$1:$SI$1,0),0)</f>
        <v>3</v>
      </c>
      <c r="N101" s="746">
        <f>VLOOKUP($D$3&amp;"_"&amp;N$3,データシート2!$A:$SI,MATCH($G$2&amp;"_"&amp;$B101,データシート2!$A$1:$SI$1,0),0)</f>
        <v>3</v>
      </c>
      <c r="O101" s="746">
        <f>VLOOKUP($D$3&amp;"_"&amp;O$3,データシート2!$A:$SI,MATCH($G$2&amp;"_"&amp;$B101,データシート2!$A$1:$SI$1,0),0)</f>
        <v>3</v>
      </c>
      <c r="P101" s="746">
        <f>VLOOKUP($D$3&amp;"_"&amp;P$3,データシート2!$A:$SI,MATCH($G$2&amp;"_"&amp;$B101,データシート2!$A$1:$SI$1,0),0)</f>
        <v>2</v>
      </c>
      <c r="Q101" s="747">
        <f>VLOOKUP($D$3&amp;"_"&amp;Q$3,データシート2!$A:$SI,MATCH($G$2&amp;"_"&amp;$B101,データシート2!$A$1:$SI$1,0),0)</f>
        <v>2</v>
      </c>
      <c r="R101" s="934">
        <f>VLOOKUP($D$3&amp;"_"&amp;R$3,データシート2!$A:$SI,MATCH($R$2&amp;"_"&amp;$B101,データシート2!$A$1:$SI$1,0),0)</f>
        <v>3.0470000000000002</v>
      </c>
      <c r="S101" s="935">
        <f>VLOOKUP($D$3&amp;"_"&amp;S$3,データシート2!$A:$SI,MATCH($R$2&amp;"_"&amp;$B101,データシート2!$A$1:$SI$1,0),0)</f>
        <v>3.742</v>
      </c>
      <c r="T101" s="935">
        <f>VLOOKUP($D$3&amp;"_"&amp;T$3,データシート2!$A:$SI,MATCH($R$2&amp;"_"&amp;$B101,データシート2!$A$1:$SI$1,0),0)</f>
        <v>4.0069999999999997</v>
      </c>
      <c r="U101" s="935">
        <f>VLOOKUP($D$3&amp;"_"&amp;U$3,データシート2!$A:$SI,MATCH($R$2&amp;"_"&amp;$B101,データシート2!$A$1:$SI$1,0),0)</f>
        <v>8.7319999999999993</v>
      </c>
      <c r="V101" s="935">
        <f>VLOOKUP($D$3&amp;"_"&amp;V$3,データシート2!$A:$SI,MATCH($R$2&amp;"_"&amp;$B101,データシート2!$A$1:$SI$1,0),0)</f>
        <v>14.686</v>
      </c>
      <c r="W101" s="935">
        <f>VLOOKUP($D$3&amp;"_"&amp;W$3,データシート2!$A:$SI,MATCH($R$2&amp;"_"&amp;$B101,データシート2!$A$1:$SI$1,0),0)</f>
        <v>15.972</v>
      </c>
      <c r="X101" s="935">
        <f>VLOOKUP($D$3&amp;"_"&amp;X$3,データシート2!$A:$SI,MATCH($R$2&amp;"_"&amp;$B101,データシート2!$A$1:$SI$1,0),0)</f>
        <v>18.248999999999999</v>
      </c>
      <c r="Y101" s="935">
        <f>VLOOKUP($D$3&amp;"_"&amp;Y$3,データシート2!$A:$SI,MATCH($R$2&amp;"_"&amp;$B101,データシート2!$A$1:$SI$1,0),0)</f>
        <v>16.262</v>
      </c>
      <c r="Z101" s="935">
        <f>VLOOKUP($D$3&amp;"_"&amp;Z$3,データシート2!$A:$SI,MATCH($R$2&amp;"_"&amp;$B101,データシート2!$A$1:$SI$1,0),0)</f>
        <v>14.798</v>
      </c>
      <c r="AA101" s="935">
        <f>VLOOKUP($D$3&amp;"_"&amp;AA$3,データシート2!$A:$SI,MATCH($R$2&amp;"_"&amp;$B101,データシート2!$A$1:$SI$1,0),0)</f>
        <v>6.6879999999999997</v>
      </c>
      <c r="AB101" s="936">
        <f>VLOOKUP($D$3&amp;"_"&amp;AB$3,データシート2!$A:$SI,MATCH($R$2&amp;"_"&amp;$B101,データシート2!$A$1:$SI$1,0),0)</f>
        <v>7.39</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2</v>
      </c>
      <c r="K102" s="754">
        <f>VLOOKUP($D$3&amp;"_"&amp;K$3,データシート2!$A:$SI,MATCH($G$2&amp;"_"&amp;$C102,データシート2!$A$1:$SI$1,0),0)</f>
        <v>2</v>
      </c>
      <c r="L102" s="754">
        <f>VLOOKUP($D$3&amp;"_"&amp;L$3,データシート2!$A:$SI,MATCH($G$2&amp;"_"&amp;$C102,データシート2!$A$1:$SI$1,0),0)</f>
        <v>3</v>
      </c>
      <c r="M102" s="754">
        <f>VLOOKUP($D$3&amp;"_"&amp;M$3,データシート2!$A:$SI,MATCH($G$2&amp;"_"&amp;$C102,データシート2!$A$1:$SI$1,0),0)</f>
        <v>3</v>
      </c>
      <c r="N102" s="754">
        <f>VLOOKUP($D$3&amp;"_"&amp;N$3,データシート2!$A:$SI,MATCH($G$2&amp;"_"&amp;$C102,データシート2!$A$1:$SI$1,0),0)</f>
        <v>3</v>
      </c>
      <c r="O102" s="754">
        <f>VLOOKUP($D$3&amp;"_"&amp;O$3,データシート2!$A:$SI,MATCH($G$2&amp;"_"&amp;$C102,データシート2!$A$1:$SI$1,0),0)</f>
        <v>3</v>
      </c>
      <c r="P102" s="754">
        <f>VLOOKUP($D$3&amp;"_"&amp;P$3,データシート2!$A:$SI,MATCH($G$2&amp;"_"&amp;$C102,データシート2!$A$1:$SI$1,0),0)</f>
        <v>2</v>
      </c>
      <c r="Q102" s="755">
        <f>VLOOKUP($D$3&amp;"_"&amp;Q$3,データシート2!$A:$SI,MATCH($G$2&amp;"_"&amp;$C102,データシート2!$A$1:$SI$1,0),0)</f>
        <v>2</v>
      </c>
      <c r="R102" s="943">
        <f>VLOOKUP($D$3&amp;"_"&amp;R$3,データシート2!$A:$SI,MATCH($R$2&amp;"_"&amp;$C102,データシート2!$A$1:$SI$1,0),0)</f>
        <v>3.0470000000000002</v>
      </c>
      <c r="S102" s="938">
        <f>VLOOKUP($D$3&amp;"_"&amp;S$3,データシート2!$A:$SI,MATCH($R$2&amp;"_"&amp;$C102,データシート2!$A$1:$SI$1,0),0)</f>
        <v>3.742</v>
      </c>
      <c r="T102" s="938">
        <f>VLOOKUP($D$3&amp;"_"&amp;T$3,データシート2!$A:$SI,MATCH($R$2&amp;"_"&amp;$C102,データシート2!$A$1:$SI$1,0),0)</f>
        <v>4.0069999999999997</v>
      </c>
      <c r="U102" s="938">
        <f>VLOOKUP($D$3&amp;"_"&amp;U$3,データシート2!$A:$SI,MATCH($R$2&amp;"_"&amp;$C102,データシート2!$A$1:$SI$1,0),0)</f>
        <v>8.7319999999999993</v>
      </c>
      <c r="V102" s="938">
        <f>VLOOKUP($D$3&amp;"_"&amp;V$3,データシート2!$A:$SI,MATCH($R$2&amp;"_"&amp;$C102,データシート2!$A$1:$SI$1,0),0)</f>
        <v>14.686</v>
      </c>
      <c r="W102" s="938">
        <f>VLOOKUP($D$3&amp;"_"&amp;W$3,データシート2!$A:$SI,MATCH($R$2&amp;"_"&amp;$C102,データシート2!$A$1:$SI$1,0),0)</f>
        <v>15.972</v>
      </c>
      <c r="X102" s="938">
        <f>VLOOKUP($D$3&amp;"_"&amp;X$3,データシート2!$A:$SI,MATCH($R$2&amp;"_"&amp;$C102,データシート2!$A$1:$SI$1,0),0)</f>
        <v>18.248999999999999</v>
      </c>
      <c r="Y102" s="938">
        <f>VLOOKUP($D$3&amp;"_"&amp;Y$3,データシート2!$A:$SI,MATCH($R$2&amp;"_"&amp;$C102,データシート2!$A$1:$SI$1,0),0)</f>
        <v>16.262</v>
      </c>
      <c r="Z102" s="938">
        <f>VLOOKUP($D$3&amp;"_"&amp;Z$3,データシート2!$A:$SI,MATCH($R$2&amp;"_"&amp;$C102,データシート2!$A$1:$SI$1,0),0)</f>
        <v>14.798</v>
      </c>
      <c r="AA102" s="938">
        <f>VLOOKUP($D$3&amp;"_"&amp;AA$3,データシート2!$A:$SI,MATCH($R$2&amp;"_"&amp;$C102,データシート2!$A$1:$SI$1,0),0)</f>
        <v>6.6879999999999997</v>
      </c>
      <c r="AB102" s="939">
        <f>VLOOKUP($D$3&amp;"_"&amp;AB$3,データシート2!$A:$SI,MATCH($R$2&amp;"_"&amp;$C102,データシート2!$A$1:$SI$1,0),0)</f>
        <v>7.39</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14</v>
      </c>
      <c r="H106" s="745">
        <f>VLOOKUP($D$3&amp;"_"&amp;H$3,データシート2!$A:$SI,MATCH($G$2&amp;"_"&amp;$B106,データシート2!$A$1:$SI$1,0),0)</f>
        <v>17</v>
      </c>
      <c r="I106" s="745">
        <f>VLOOKUP($D$3&amp;"_"&amp;I$3,データシート2!$A:$SI,MATCH($G$2&amp;"_"&amp;$B106,データシート2!$A$1:$SI$1,0),0)</f>
        <v>16</v>
      </c>
      <c r="J106" s="745">
        <f>VLOOKUP($D$3&amp;"_"&amp;J$3,データシート2!$A:$SI,MATCH($G$2&amp;"_"&amp;$B106,データシート2!$A$1:$SI$1,0),0)</f>
        <v>12</v>
      </c>
      <c r="K106" s="746">
        <f>VLOOKUP($D$3&amp;"_"&amp;K$3,データシート2!$A:$SI,MATCH($G$2&amp;"_"&amp;$B106,データシート2!$A$1:$SI$1,0),0)</f>
        <v>13</v>
      </c>
      <c r="L106" s="746">
        <f>VLOOKUP($D$3&amp;"_"&amp;L$3,データシート2!$A:$SI,MATCH($G$2&amp;"_"&amp;$B106,データシート2!$A$1:$SI$1,0),0)</f>
        <v>13</v>
      </c>
      <c r="M106" s="746">
        <f>VLOOKUP($D$3&amp;"_"&amp;M$3,データシート2!$A:$SI,MATCH($G$2&amp;"_"&amp;$B106,データシート2!$A$1:$SI$1,0),0)</f>
        <v>13</v>
      </c>
      <c r="N106" s="746">
        <f>VLOOKUP($D$3&amp;"_"&amp;N$3,データシート2!$A:$SI,MATCH($G$2&amp;"_"&amp;$B106,データシート2!$A$1:$SI$1,0),0)</f>
        <v>12</v>
      </c>
      <c r="O106" s="746">
        <f>VLOOKUP($D$3&amp;"_"&amp;O$3,データシート2!$A:$SI,MATCH($G$2&amp;"_"&amp;$B106,データシート2!$A$1:$SI$1,0),0)</f>
        <v>13</v>
      </c>
      <c r="P106" s="746">
        <f>VLOOKUP($D$3&amp;"_"&amp;P$3,データシート2!$A:$SI,MATCH($G$2&amp;"_"&amp;$B106,データシート2!$A$1:$SI$1,0),0)</f>
        <v>12</v>
      </c>
      <c r="Q106" s="747">
        <f>VLOOKUP($D$3&amp;"_"&amp;Q$3,データシート2!$A:$SI,MATCH($G$2&amp;"_"&amp;$B106,データシート2!$A$1:$SI$1,0),0)</f>
        <v>12</v>
      </c>
      <c r="R106" s="934">
        <f>VLOOKUP($D$3&amp;"_"&amp;R$3,データシート2!$A:$SI,MATCH($R$2&amp;"_"&amp;$B106,データシート2!$A$1:$SI$1,0),0)</f>
        <v>66.480999999999995</v>
      </c>
      <c r="S106" s="935">
        <f>VLOOKUP($D$3&amp;"_"&amp;S$3,データシート2!$A:$SI,MATCH($R$2&amp;"_"&amp;$B106,データシート2!$A$1:$SI$1,0),0)</f>
        <v>84.5</v>
      </c>
      <c r="T106" s="935">
        <f>VLOOKUP($D$3&amp;"_"&amp;T$3,データシート2!$A:$SI,MATCH($R$2&amp;"_"&amp;$B106,データシート2!$A$1:$SI$1,0),0)</f>
        <v>87.460999999999999</v>
      </c>
      <c r="U106" s="935">
        <f>VLOOKUP($D$3&amp;"_"&amp;U$3,データシート2!$A:$SI,MATCH($R$2&amp;"_"&amp;$B106,データシート2!$A$1:$SI$1,0),0)</f>
        <v>60.818899999999999</v>
      </c>
      <c r="V106" s="935">
        <f>VLOOKUP($D$3&amp;"_"&amp;V$3,データシート2!$A:$SI,MATCH($R$2&amp;"_"&amp;$B106,データシート2!$A$1:$SI$1,0),0)</f>
        <v>71.515000000000001</v>
      </c>
      <c r="W106" s="935">
        <f>VLOOKUP($D$3&amp;"_"&amp;W$3,データシート2!$A:$SI,MATCH($R$2&amp;"_"&amp;$B106,データシート2!$A$1:$SI$1,0),0)</f>
        <v>70.210999999999999</v>
      </c>
      <c r="X106" s="935">
        <f>VLOOKUP($D$3&amp;"_"&amp;X$3,データシート2!$A:$SI,MATCH($R$2&amp;"_"&amp;$B106,データシート2!$A$1:$SI$1,0),0)</f>
        <v>73.010000000000005</v>
      </c>
      <c r="Y106" s="935">
        <f>VLOOKUP($D$3&amp;"_"&amp;Y$3,データシート2!$A:$SI,MATCH($R$2&amp;"_"&amp;$B106,データシート2!$A$1:$SI$1,0),0)</f>
        <v>64.328999999999994</v>
      </c>
      <c r="Z106" s="935">
        <f>VLOOKUP($D$3&amp;"_"&amp;Z$3,データシート2!$A:$SI,MATCH($R$2&amp;"_"&amp;$B106,データシート2!$A$1:$SI$1,0),0)</f>
        <v>59.036999999999999</v>
      </c>
      <c r="AA106" s="935">
        <f>VLOOKUP($D$3&amp;"_"&amp;AA$3,データシート2!$A:$SI,MATCH($R$2&amp;"_"&amp;$B106,データシート2!$A$1:$SI$1,0),0)</f>
        <v>39.991</v>
      </c>
      <c r="AB106" s="936">
        <f>VLOOKUP($D$3&amp;"_"&amp;AB$3,データシート2!$A:$SI,MATCH($R$2&amp;"_"&amp;$B106,データシート2!$A$1:$SI$1,0),0)</f>
        <v>50.146000000000001</v>
      </c>
    </row>
    <row r="107" spans="2:28" s="756" customFormat="1" ht="16.5" customHeight="1">
      <c r="B107" s="748"/>
      <c r="C107" s="773">
        <v>75</v>
      </c>
      <c r="D107" s="774" t="s">
        <v>622</v>
      </c>
      <c r="E107" s="749"/>
      <c r="F107" s="751"/>
      <c r="G107" s="776">
        <f>VLOOKUP($D$3&amp;"_"&amp;G$3,データシート2!$A:$SI,MATCH($G$2&amp;"_"&amp;$C107,データシート2!$A$1:$SI$1,0),0)</f>
        <v>14</v>
      </c>
      <c r="H107" s="777">
        <f>VLOOKUP($D$3&amp;"_"&amp;H$3,データシート2!$A:$SI,MATCH($G$2&amp;"_"&amp;$C107,データシート2!$A$1:$SI$1,0),0)</f>
        <v>16</v>
      </c>
      <c r="I107" s="777">
        <f>VLOOKUP($D$3&amp;"_"&amp;I$3,データシート2!$A:$SI,MATCH($G$2&amp;"_"&amp;$C107,データシート2!$A$1:$SI$1,0),0)</f>
        <v>15</v>
      </c>
      <c r="J107" s="777">
        <f>VLOOKUP($D$3&amp;"_"&amp;J$3,データシート2!$A:$SI,MATCH($G$2&amp;"_"&amp;$C107,データシート2!$A$1:$SI$1,0),0)</f>
        <v>12</v>
      </c>
      <c r="K107" s="778">
        <f>VLOOKUP($D$3&amp;"_"&amp;K$3,データシート2!$A:$SI,MATCH($G$2&amp;"_"&amp;$C107,データシート2!$A$1:$SI$1,0),0)</f>
        <v>13</v>
      </c>
      <c r="L107" s="778">
        <f>VLOOKUP($D$3&amp;"_"&amp;L$3,データシート2!$A:$SI,MATCH($G$2&amp;"_"&amp;$C107,データシート2!$A$1:$SI$1,0),0)</f>
        <v>13</v>
      </c>
      <c r="M107" s="778">
        <f>VLOOKUP($D$3&amp;"_"&amp;M$3,データシート2!$A:$SI,MATCH($G$2&amp;"_"&amp;$C107,データシート2!$A$1:$SI$1,0),0)</f>
        <v>13</v>
      </c>
      <c r="N107" s="778">
        <f>VLOOKUP($D$3&amp;"_"&amp;N$3,データシート2!$A:$SI,MATCH($G$2&amp;"_"&amp;$C107,データシート2!$A$1:$SI$1,0),0)</f>
        <v>12</v>
      </c>
      <c r="O107" s="778">
        <f>VLOOKUP($D$3&amp;"_"&amp;O$3,データシート2!$A:$SI,MATCH($G$2&amp;"_"&amp;$C107,データシート2!$A$1:$SI$1,0),0)</f>
        <v>13</v>
      </c>
      <c r="P107" s="778">
        <f>VLOOKUP($D$3&amp;"_"&amp;P$3,データシート2!$A:$SI,MATCH($G$2&amp;"_"&amp;$C107,データシート2!$A$1:$SI$1,0),0)</f>
        <v>11</v>
      </c>
      <c r="Q107" s="779">
        <f>VLOOKUP($D$3&amp;"_"&amp;Q$3,データシート2!$A:$SI,MATCH($G$2&amp;"_"&amp;$C107,データシート2!$A$1:$SI$1,0),0)</f>
        <v>11</v>
      </c>
      <c r="R107" s="947">
        <f>VLOOKUP($D$3&amp;"_"&amp;R$3,データシート2!$A:$SI,MATCH($R$2&amp;"_"&amp;$C107,データシート2!$A$1:$SI$1,0),0)</f>
        <v>66.480999999999995</v>
      </c>
      <c r="S107" s="948">
        <f>VLOOKUP($D$3&amp;"_"&amp;S$3,データシート2!$A:$SI,MATCH($R$2&amp;"_"&amp;$C107,データシート2!$A$1:$SI$1,0),0)</f>
        <v>81.006</v>
      </c>
      <c r="T107" s="948">
        <f>VLOOKUP($D$3&amp;"_"&amp;T$3,データシート2!$A:$SI,MATCH($R$2&amp;"_"&amp;$C107,データシート2!$A$1:$SI$1,0),0)</f>
        <v>83.52</v>
      </c>
      <c r="U107" s="948">
        <f>VLOOKUP($D$3&amp;"_"&amp;U$3,データシート2!$A:$SI,MATCH($R$2&amp;"_"&amp;$C107,データシート2!$A$1:$SI$1,0),0)</f>
        <v>60.818899999999999</v>
      </c>
      <c r="V107" s="948">
        <f>VLOOKUP($D$3&amp;"_"&amp;V$3,データシート2!$A:$SI,MATCH($R$2&amp;"_"&amp;$C107,データシート2!$A$1:$SI$1,0),0)</f>
        <v>71.515000000000001</v>
      </c>
      <c r="W107" s="948">
        <f>VLOOKUP($D$3&amp;"_"&amp;W$3,データシート2!$A:$SI,MATCH($R$2&amp;"_"&amp;$C107,データシート2!$A$1:$SI$1,0),0)</f>
        <v>70.210999999999999</v>
      </c>
      <c r="X107" s="948">
        <f>VLOOKUP($D$3&amp;"_"&amp;X$3,データシート2!$A:$SI,MATCH($R$2&amp;"_"&amp;$C107,データシート2!$A$1:$SI$1,0),0)</f>
        <v>73.010000000000005</v>
      </c>
      <c r="Y107" s="948">
        <f>VLOOKUP($D$3&amp;"_"&amp;Y$3,データシート2!$A:$SI,MATCH($R$2&amp;"_"&amp;$C107,データシート2!$A$1:$SI$1,0),0)</f>
        <v>64.328999999999994</v>
      </c>
      <c r="Z107" s="948">
        <f>VLOOKUP($D$3&amp;"_"&amp;Z$3,データシート2!$A:$SI,MATCH($R$2&amp;"_"&amp;$C107,データシート2!$A$1:$SI$1,0),0)</f>
        <v>59.036999999999999</v>
      </c>
      <c r="AA107" s="948">
        <f>VLOOKUP($D$3&amp;"_"&amp;AA$3,データシート2!$A:$SI,MATCH($R$2&amp;"_"&amp;$C107,データシート2!$A$1:$SI$1,0),0)</f>
        <v>34.438000000000002</v>
      </c>
      <c r="AB107" s="949">
        <f>VLOOKUP($D$3&amp;"_"&amp;AB$3,データシート2!$A:$SI,MATCH($R$2&amp;"_"&amp;$C107,データシート2!$A$1:$SI$1,0),0)</f>
        <v>44.24</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1</v>
      </c>
      <c r="I108" s="777">
        <f>VLOOKUP($D$3&amp;"_"&amp;I$3,データシート2!$A:$SI,MATCH($G$2&amp;"_"&amp;$C108,データシート2!$A$1:$SI$1,0),0)</f>
        <v>1</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3.4940000000000002</v>
      </c>
      <c r="T108" s="948">
        <f>VLOOKUP($D$3&amp;"_"&amp;T$3,データシート2!$A:$SI,MATCH($R$2&amp;"_"&amp;$C108,データシート2!$A$1:$SI$1,0),0)</f>
        <v>3.9409999999999998</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1</v>
      </c>
      <c r="Q109" s="764">
        <f>VLOOKUP($D$3&amp;"_"&amp;Q$3,データシート2!$A:$SI,MATCH($G$2&amp;"_"&amp;$C109,データシート2!$A$1:$SI$1,0),0)</f>
        <v>1</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5.5529999999999999</v>
      </c>
      <c r="AB109" s="942">
        <f>VLOOKUP($D$3&amp;"_"&amp;AB$3,データシート2!$A:$SI,MATCH($R$2&amp;"_"&amp;$C109,データシート2!$A$1:$SI$1,0),0)</f>
        <v>5.9059999999999997</v>
      </c>
    </row>
    <row r="110" spans="2:28" s="22" customFormat="1" ht="20.45" customHeight="1">
      <c r="B110" s="740" t="s">
        <v>625</v>
      </c>
      <c r="C110" s="741" t="s">
        <v>626</v>
      </c>
      <c r="D110" s="742"/>
      <c r="E110" s="743"/>
      <c r="F110" s="742"/>
      <c r="G110" s="744">
        <f>VLOOKUP($D$3&amp;"_"&amp;G$3,データシート2!$A:$SI,MATCH($G$2&amp;"_"&amp;$B110,データシート2!$A$1:$SI$1,0),0)</f>
        <v>4</v>
      </c>
      <c r="H110" s="745">
        <f>VLOOKUP($D$3&amp;"_"&amp;H$3,データシート2!$A:$SI,MATCH($G$2&amp;"_"&amp;$B110,データシート2!$A$1:$SI$1,0),0)</f>
        <v>5</v>
      </c>
      <c r="I110" s="745">
        <f>VLOOKUP($D$3&amp;"_"&amp;I$3,データシート2!$A:$SI,MATCH($G$2&amp;"_"&amp;$B110,データシート2!$A$1:$SI$1,0),0)</f>
        <v>5</v>
      </c>
      <c r="J110" s="745">
        <f>VLOOKUP($D$3&amp;"_"&amp;J$3,データシート2!$A:$SI,MATCH($G$2&amp;"_"&amp;$B110,データシート2!$A$1:$SI$1,0),0)</f>
        <v>5</v>
      </c>
      <c r="K110" s="746">
        <f>VLOOKUP($D$3&amp;"_"&amp;K$3,データシート2!$A:$SI,MATCH($G$2&amp;"_"&amp;$B110,データシート2!$A$1:$SI$1,0),0)</f>
        <v>5</v>
      </c>
      <c r="L110" s="746">
        <f>VLOOKUP($D$3&amp;"_"&amp;L$3,データシート2!$A:$SI,MATCH($G$2&amp;"_"&amp;$B110,データシート2!$A$1:$SI$1,0),0)</f>
        <v>6</v>
      </c>
      <c r="M110" s="746">
        <f>VLOOKUP($D$3&amp;"_"&amp;M$3,データシート2!$A:$SI,MATCH($G$2&amp;"_"&amp;$B110,データシート2!$A$1:$SI$1,0),0)</f>
        <v>6</v>
      </c>
      <c r="N110" s="746">
        <f>VLOOKUP($D$3&amp;"_"&amp;N$3,データシート2!$A:$SI,MATCH($G$2&amp;"_"&amp;$B110,データシート2!$A$1:$SI$1,0),0)</f>
        <v>6</v>
      </c>
      <c r="O110" s="746">
        <f>VLOOKUP($D$3&amp;"_"&amp;O$3,データシート2!$A:$SI,MATCH($G$2&amp;"_"&amp;$B110,データシート2!$A$1:$SI$1,0),0)</f>
        <v>6</v>
      </c>
      <c r="P110" s="746">
        <f>VLOOKUP($D$3&amp;"_"&amp;P$3,データシート2!$A:$SI,MATCH($G$2&amp;"_"&amp;$B110,データシート2!$A$1:$SI$1,0),0)</f>
        <v>5</v>
      </c>
      <c r="Q110" s="747">
        <f>VLOOKUP($D$3&amp;"_"&amp;Q$3,データシート2!$A:$SI,MATCH($G$2&amp;"_"&amp;$B110,データシート2!$A$1:$SI$1,0),0)</f>
        <v>4</v>
      </c>
      <c r="R110" s="934">
        <f>VLOOKUP($D$3&amp;"_"&amp;R$3,データシート2!$A:$SI,MATCH($R$2&amp;"_"&amp;$B110,データシート2!$A$1:$SI$1,0),0)</f>
        <v>23.925000000000001</v>
      </c>
      <c r="S110" s="935">
        <f>VLOOKUP($D$3&amp;"_"&amp;S$3,データシート2!$A:$SI,MATCH($R$2&amp;"_"&amp;$B110,データシート2!$A$1:$SI$1,0),0)</f>
        <v>28.681999999999999</v>
      </c>
      <c r="T110" s="935">
        <f>VLOOKUP($D$3&amp;"_"&amp;T$3,データシート2!$A:$SI,MATCH($R$2&amp;"_"&amp;$B110,データシート2!$A$1:$SI$1,0),0)</f>
        <v>30.463000000000001</v>
      </c>
      <c r="U110" s="935">
        <f>VLOOKUP($D$3&amp;"_"&amp;U$3,データシート2!$A:$SI,MATCH($R$2&amp;"_"&amp;$B110,データシート2!$A$1:$SI$1,0),0)</f>
        <v>27.446999999999999</v>
      </c>
      <c r="V110" s="935">
        <f>VLOOKUP($D$3&amp;"_"&amp;V$3,データシート2!$A:$SI,MATCH($R$2&amp;"_"&amp;$B110,データシート2!$A$1:$SI$1,0),0)</f>
        <v>26.594999999999999</v>
      </c>
      <c r="W110" s="935">
        <f>VLOOKUP($D$3&amp;"_"&amp;W$3,データシート2!$A:$SI,MATCH($R$2&amp;"_"&amp;$B110,データシート2!$A$1:$SI$1,0),0)</f>
        <v>26.669</v>
      </c>
      <c r="X110" s="935">
        <f>VLOOKUP($D$3&amp;"_"&amp;X$3,データシート2!$A:$SI,MATCH($R$2&amp;"_"&amp;$B110,データシート2!$A$1:$SI$1,0),0)</f>
        <v>28.073</v>
      </c>
      <c r="Y110" s="935">
        <f>VLOOKUP($D$3&amp;"_"&amp;Y$3,データシート2!$A:$SI,MATCH($R$2&amp;"_"&amp;$B110,データシート2!$A$1:$SI$1,0),0)</f>
        <v>27.475000000000001</v>
      </c>
      <c r="Z110" s="935">
        <f>VLOOKUP($D$3&amp;"_"&amp;Z$3,データシート2!$A:$SI,MATCH($R$2&amp;"_"&amp;$B110,データシート2!$A$1:$SI$1,0),0)</f>
        <v>24.725999999999999</v>
      </c>
      <c r="AA110" s="935">
        <f>VLOOKUP($D$3&amp;"_"&amp;AA$3,データシート2!$A:$SI,MATCH($R$2&amp;"_"&amp;$B110,データシート2!$A$1:$SI$1,0),0)</f>
        <v>15.073</v>
      </c>
      <c r="AB110" s="936">
        <f>VLOOKUP($D$3&amp;"_"&amp;AB$3,データシート2!$A:$SI,MATCH($R$2&amp;"_"&amp;$B110,データシート2!$A$1:$SI$1,0),0)</f>
        <v>15.343</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3</v>
      </c>
      <c r="I111" s="753">
        <f>VLOOKUP($D$3&amp;"_"&amp;I$3,データシート2!$A:$SI,MATCH($G$2&amp;"_"&amp;$C111,データシート2!$A$1:$SI$1,0),0)</f>
        <v>3</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4</v>
      </c>
      <c r="M111" s="754">
        <f>VLOOKUP($D$3&amp;"_"&amp;M$3,データシート2!$A:$SI,MATCH($G$2&amp;"_"&amp;$C111,データシート2!$A$1:$SI$1,0),0)</f>
        <v>4</v>
      </c>
      <c r="N111" s="754">
        <f>VLOOKUP($D$3&amp;"_"&amp;N$3,データシート2!$A:$SI,MATCH($G$2&amp;"_"&amp;$C111,データシート2!$A$1:$SI$1,0),0)</f>
        <v>4</v>
      </c>
      <c r="O111" s="754">
        <f>VLOOKUP($D$3&amp;"_"&amp;O$3,データシート2!$A:$SI,MATCH($G$2&amp;"_"&amp;$C111,データシート2!$A$1:$SI$1,0),0)</f>
        <v>4</v>
      </c>
      <c r="P111" s="754">
        <f>VLOOKUP($D$3&amp;"_"&amp;P$3,データシート2!$A:$SI,MATCH($G$2&amp;"_"&amp;$C111,データシート2!$A$1:$SI$1,0),0)</f>
        <v>4</v>
      </c>
      <c r="Q111" s="755">
        <f>VLOOKUP($D$3&amp;"_"&amp;Q$3,データシート2!$A:$SI,MATCH($G$2&amp;"_"&amp;$C111,データシート2!$A$1:$SI$1,0),0)</f>
        <v>3</v>
      </c>
      <c r="R111" s="943">
        <f>VLOOKUP($D$3&amp;"_"&amp;R$3,データシート2!$A:$SI,MATCH($R$2&amp;"_"&amp;$C111,データシート2!$A$1:$SI$1,0),0)</f>
        <v>12.058999999999999</v>
      </c>
      <c r="S111" s="938">
        <f>VLOOKUP($D$3&amp;"_"&amp;S$3,データシート2!$A:$SI,MATCH($R$2&amp;"_"&amp;$C111,データシート2!$A$1:$SI$1,0),0)</f>
        <v>15.853999999999999</v>
      </c>
      <c r="T111" s="938">
        <f>VLOOKUP($D$3&amp;"_"&amp;T$3,データシート2!$A:$SI,MATCH($R$2&amp;"_"&amp;$C111,データシート2!$A$1:$SI$1,0),0)</f>
        <v>16.088000000000001</v>
      </c>
      <c r="U111" s="938">
        <f>VLOOKUP($D$3&amp;"_"&amp;U$3,データシート2!$A:$SI,MATCH($R$2&amp;"_"&amp;$C111,データシート2!$A$1:$SI$1,0),0)</f>
        <v>16.077000000000002</v>
      </c>
      <c r="V111" s="938">
        <f>VLOOKUP($D$3&amp;"_"&amp;V$3,データシート2!$A:$SI,MATCH($R$2&amp;"_"&amp;$C111,データシート2!$A$1:$SI$1,0),0)</f>
        <v>15.406000000000001</v>
      </c>
      <c r="W111" s="938">
        <f>VLOOKUP($D$3&amp;"_"&amp;W$3,データシート2!$A:$SI,MATCH($R$2&amp;"_"&amp;$C111,データシート2!$A$1:$SI$1,0),0)</f>
        <v>17.048999999999999</v>
      </c>
      <c r="X111" s="938">
        <f>VLOOKUP($D$3&amp;"_"&amp;X$3,データシート2!$A:$SI,MATCH($R$2&amp;"_"&amp;$C111,データシート2!$A$1:$SI$1,0),0)</f>
        <v>16.93</v>
      </c>
      <c r="Y111" s="938">
        <f>VLOOKUP($D$3&amp;"_"&amp;Y$3,データシート2!$A:$SI,MATCH($R$2&amp;"_"&amp;$C111,データシート2!$A$1:$SI$1,0),0)</f>
        <v>17.077000000000002</v>
      </c>
      <c r="Z111" s="938">
        <f>VLOOKUP($D$3&amp;"_"&amp;Z$3,データシート2!$A:$SI,MATCH($R$2&amp;"_"&amp;$C111,データシート2!$A$1:$SI$1,0),0)</f>
        <v>16.234999999999999</v>
      </c>
      <c r="AA111" s="938">
        <f>VLOOKUP($D$3&amp;"_"&amp;AA$3,データシート2!$A:$SI,MATCH($R$2&amp;"_"&amp;$C111,データシート2!$A$1:$SI$1,0),0)</f>
        <v>11.802</v>
      </c>
      <c r="AB111" s="939">
        <f>VLOOKUP($D$3&amp;"_"&amp;AB$3,データシート2!$A:$SI,MATCH($R$2&amp;"_"&amp;$C111,データシート2!$A$1:$SI$1,0),0)</f>
        <v>12.321</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2</v>
      </c>
      <c r="H113" s="762">
        <f>VLOOKUP($D$3&amp;"_"&amp;H$3,データシート2!$A:$SI,MATCH($G$2&amp;"_"&amp;$C113,データシート2!$A$1:$SI$1,0),0)</f>
        <v>2</v>
      </c>
      <c r="I113" s="762">
        <f>VLOOKUP($D$3&amp;"_"&amp;I$3,データシート2!$A:$SI,MATCH($G$2&amp;"_"&amp;$C113,データシート2!$A$1:$SI$1,0),0)</f>
        <v>2</v>
      </c>
      <c r="J113" s="762">
        <f>VLOOKUP($D$3&amp;"_"&amp;J$3,データシート2!$A:$SI,MATCH($G$2&amp;"_"&amp;$C113,データシート2!$A$1:$SI$1,0),0)</f>
        <v>2</v>
      </c>
      <c r="K113" s="763">
        <f>VLOOKUP($D$3&amp;"_"&amp;K$3,データシート2!$A:$SI,MATCH($G$2&amp;"_"&amp;$C113,データシート2!$A$1:$SI$1,0),0)</f>
        <v>2</v>
      </c>
      <c r="L113" s="763">
        <f>VLOOKUP($D$3&amp;"_"&amp;L$3,データシート2!$A:$SI,MATCH($G$2&amp;"_"&amp;$C113,データシート2!$A$1:$SI$1,0),0)</f>
        <v>2</v>
      </c>
      <c r="M113" s="763">
        <f>VLOOKUP($D$3&amp;"_"&amp;M$3,データシート2!$A:$SI,MATCH($G$2&amp;"_"&amp;$C113,データシート2!$A$1:$SI$1,0),0)</f>
        <v>2</v>
      </c>
      <c r="N113" s="763">
        <f>VLOOKUP($D$3&amp;"_"&amp;N$3,データシート2!$A:$SI,MATCH($G$2&amp;"_"&amp;$C113,データシート2!$A$1:$SI$1,0),0)</f>
        <v>2</v>
      </c>
      <c r="O113" s="763">
        <f>VLOOKUP($D$3&amp;"_"&amp;O$3,データシート2!$A:$SI,MATCH($G$2&amp;"_"&amp;$C113,データシート2!$A$1:$SI$1,0),0)</f>
        <v>2</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11.866</v>
      </c>
      <c r="S113" s="941">
        <f>VLOOKUP($D$3&amp;"_"&amp;S$3,データシート2!$A:$SI,MATCH($R$2&amp;"_"&amp;$C113,データシート2!$A$1:$SI$1,0),0)</f>
        <v>12.827999999999999</v>
      </c>
      <c r="T113" s="941">
        <f>VLOOKUP($D$3&amp;"_"&amp;T$3,データシート2!$A:$SI,MATCH($R$2&amp;"_"&amp;$C113,データシート2!$A$1:$SI$1,0),0)</f>
        <v>14.375</v>
      </c>
      <c r="U113" s="941">
        <f>VLOOKUP($D$3&amp;"_"&amp;U$3,データシート2!$A:$SI,MATCH($R$2&amp;"_"&amp;$C113,データシート2!$A$1:$SI$1,0),0)</f>
        <v>11.37</v>
      </c>
      <c r="V113" s="941">
        <f>VLOOKUP($D$3&amp;"_"&amp;V$3,データシート2!$A:$SI,MATCH($R$2&amp;"_"&amp;$C113,データシート2!$A$1:$SI$1,0),0)</f>
        <v>11.189</v>
      </c>
      <c r="W113" s="941">
        <f>VLOOKUP($D$3&amp;"_"&amp;W$3,データシート2!$A:$SI,MATCH($R$2&amp;"_"&amp;$C113,データシート2!$A$1:$SI$1,0),0)</f>
        <v>9.6199999999999992</v>
      </c>
      <c r="X113" s="941">
        <f>VLOOKUP($D$3&amp;"_"&amp;X$3,データシート2!$A:$SI,MATCH($R$2&amp;"_"&amp;$C113,データシート2!$A$1:$SI$1,0),0)</f>
        <v>11.143000000000001</v>
      </c>
      <c r="Y113" s="941">
        <f>VLOOKUP($D$3&amp;"_"&amp;Y$3,データシート2!$A:$SI,MATCH($R$2&amp;"_"&amp;$C113,データシート2!$A$1:$SI$1,0),0)</f>
        <v>10.398</v>
      </c>
      <c r="Z113" s="941">
        <f>VLOOKUP($D$3&amp;"_"&amp;Z$3,データシート2!$A:$SI,MATCH($R$2&amp;"_"&amp;$C113,データシート2!$A$1:$SI$1,0),0)</f>
        <v>8.4909999999999997</v>
      </c>
      <c r="AA113" s="941">
        <f>VLOOKUP($D$3&amp;"_"&amp;AA$3,データシート2!$A:$SI,MATCH($R$2&amp;"_"&amp;$C113,データシート2!$A$1:$SI$1,0),0)</f>
        <v>3.2709999999999999</v>
      </c>
      <c r="AB113" s="942">
        <f>VLOOKUP($D$3&amp;"_"&amp;AB$3,データシート2!$A:$SI,MATCH($R$2&amp;"_"&amp;$C113,データシート2!$A$1:$SI$1,0),0)</f>
        <v>3.0219999999999998</v>
      </c>
    </row>
    <row r="114" spans="2:28" s="22" customFormat="1" ht="20.45" customHeight="1">
      <c r="B114" s="740" t="s">
        <v>630</v>
      </c>
      <c r="C114" s="741" t="s">
        <v>631</v>
      </c>
      <c r="D114" s="742"/>
      <c r="E114" s="743"/>
      <c r="F114" s="742"/>
      <c r="G114" s="744">
        <f>VLOOKUP($D$3&amp;"_"&amp;G$3,データシート2!$A:$SI,MATCH($G$2&amp;"_"&amp;$B114,データシート2!$A$1:$SI$1,0),0)</f>
        <v>17</v>
      </c>
      <c r="H114" s="745">
        <f>VLOOKUP($D$3&amp;"_"&amp;H$3,データシート2!$A:$SI,MATCH($G$2&amp;"_"&amp;$B114,データシート2!$A$1:$SI$1,0),0)</f>
        <v>17</v>
      </c>
      <c r="I114" s="745">
        <f>VLOOKUP($D$3&amp;"_"&amp;I$3,データシート2!$A:$SI,MATCH($G$2&amp;"_"&amp;$B114,データシート2!$A$1:$SI$1,0),0)</f>
        <v>18</v>
      </c>
      <c r="J114" s="745">
        <f>VLOOKUP($D$3&amp;"_"&amp;J$3,データシート2!$A:$SI,MATCH($G$2&amp;"_"&amp;$B114,データシート2!$A$1:$SI$1,0),0)</f>
        <v>18</v>
      </c>
      <c r="K114" s="746">
        <f>VLOOKUP($D$3&amp;"_"&amp;K$3,データシート2!$A:$SI,MATCH($G$2&amp;"_"&amp;$B114,データシート2!$A$1:$SI$1,0),0)</f>
        <v>17</v>
      </c>
      <c r="L114" s="746">
        <f>VLOOKUP($D$3&amp;"_"&amp;L$3,データシート2!$A:$SI,MATCH($G$2&amp;"_"&amp;$B114,データシート2!$A$1:$SI$1,0),0)</f>
        <v>18</v>
      </c>
      <c r="M114" s="746">
        <f>VLOOKUP($D$3&amp;"_"&amp;M$3,データシート2!$A:$SI,MATCH($G$2&amp;"_"&amp;$B114,データシート2!$A$1:$SI$1,0),0)</f>
        <v>18</v>
      </c>
      <c r="N114" s="746">
        <f>VLOOKUP($D$3&amp;"_"&amp;N$3,データシート2!$A:$SI,MATCH($G$2&amp;"_"&amp;$B114,データシート2!$A$1:$SI$1,0),0)</f>
        <v>18</v>
      </c>
      <c r="O114" s="746">
        <f>VLOOKUP($D$3&amp;"_"&amp;O$3,データシート2!$A:$SI,MATCH($G$2&amp;"_"&amp;$B114,データシート2!$A$1:$SI$1,0),0)</f>
        <v>17</v>
      </c>
      <c r="P114" s="746">
        <f>VLOOKUP($D$3&amp;"_"&amp;P$3,データシート2!$A:$SI,MATCH($G$2&amp;"_"&amp;$B114,データシート2!$A$1:$SI$1,0),0)</f>
        <v>17</v>
      </c>
      <c r="Q114" s="747">
        <f>VLOOKUP($D$3&amp;"_"&amp;Q$3,データシート2!$A:$SI,MATCH($G$2&amp;"_"&amp;$B114,データシート2!$A$1:$SI$1,0),0)</f>
        <v>18</v>
      </c>
      <c r="R114" s="934">
        <f>VLOOKUP($D$3&amp;"_"&amp;R$3,データシート2!$A:$SI,MATCH($R$2&amp;"_"&amp;$B114,データシート2!$A$1:$SI$1,0),0)</f>
        <v>158.00800000000001</v>
      </c>
      <c r="S114" s="935">
        <f>VLOOKUP($D$3&amp;"_"&amp;S$3,データシート2!$A:$SI,MATCH($R$2&amp;"_"&amp;$B114,データシート2!$A$1:$SI$1,0),0)</f>
        <v>192.845</v>
      </c>
      <c r="T114" s="935">
        <f>VLOOKUP($D$3&amp;"_"&amp;T$3,データシート2!$A:$SI,MATCH($R$2&amp;"_"&amp;$B114,データシート2!$A$1:$SI$1,0),0)</f>
        <v>221.14699999999999</v>
      </c>
      <c r="U114" s="935">
        <f>VLOOKUP($D$3&amp;"_"&amp;U$3,データシート2!$A:$SI,MATCH($R$2&amp;"_"&amp;$B114,データシート2!$A$1:$SI$1,0),0)</f>
        <v>221.155</v>
      </c>
      <c r="V114" s="935">
        <f>VLOOKUP($D$3&amp;"_"&amp;V$3,データシート2!$A:$SI,MATCH($R$2&amp;"_"&amp;$B114,データシート2!$A$1:$SI$1,0),0)</f>
        <v>236.43100000000001</v>
      </c>
      <c r="W114" s="935">
        <f>VLOOKUP($D$3&amp;"_"&amp;W$3,データシート2!$A:$SI,MATCH($R$2&amp;"_"&amp;$B114,データシート2!$A$1:$SI$1,0),0)</f>
        <v>227.96199999999999</v>
      </c>
      <c r="X114" s="935">
        <f>VLOOKUP($D$3&amp;"_"&amp;X$3,データシート2!$A:$SI,MATCH($R$2&amp;"_"&amp;$B114,データシート2!$A$1:$SI$1,0),0)</f>
        <v>250.15600000000001</v>
      </c>
      <c r="Y114" s="935">
        <f>VLOOKUP($D$3&amp;"_"&amp;Y$3,データシート2!$A:$SI,MATCH($R$2&amp;"_"&amp;$B114,データシート2!$A$1:$SI$1,0),0)</f>
        <v>208.63300000000001</v>
      </c>
      <c r="Z114" s="935">
        <f>VLOOKUP($D$3&amp;"_"&amp;Z$3,データシート2!$A:$SI,MATCH($R$2&amp;"_"&amp;$B114,データシート2!$A$1:$SI$1,0),0)</f>
        <v>192.80099999999999</v>
      </c>
      <c r="AA114" s="935">
        <f>VLOOKUP($D$3&amp;"_"&amp;AA$3,データシート2!$A:$SI,MATCH($R$2&amp;"_"&amp;$B114,データシート2!$A$1:$SI$1,0),0)</f>
        <v>172.494</v>
      </c>
      <c r="AB114" s="936">
        <f>VLOOKUP($D$3&amp;"_"&amp;AB$3,データシート2!$A:$SI,MATCH($R$2&amp;"_"&amp;$B114,データシート2!$A$1:$SI$1,0),0)</f>
        <v>194.43299999999999</v>
      </c>
    </row>
    <row r="115" spans="2:28" s="756" customFormat="1" ht="16.5" customHeight="1">
      <c r="B115" s="748"/>
      <c r="C115" s="749">
        <v>81</v>
      </c>
      <c r="D115" s="750" t="s">
        <v>632</v>
      </c>
      <c r="E115" s="749"/>
      <c r="F115" s="751"/>
      <c r="G115" s="765">
        <f>VLOOKUP($D$3&amp;"_"&amp;G$3,データシート2!$A:$SI,MATCH($G$2&amp;"_"&amp;$C115,データシート2!$A$1:$SI$1,0),0)</f>
        <v>16</v>
      </c>
      <c r="H115" s="753">
        <f>VLOOKUP($D$3&amp;"_"&amp;H$3,データシート2!$A:$SI,MATCH($G$2&amp;"_"&amp;$C115,データシート2!$A$1:$SI$1,0),0)</f>
        <v>16</v>
      </c>
      <c r="I115" s="753">
        <f>VLOOKUP($D$3&amp;"_"&amp;I$3,データシート2!$A:$SI,MATCH($G$2&amp;"_"&amp;$C115,データシート2!$A$1:$SI$1,0),0)</f>
        <v>16</v>
      </c>
      <c r="J115" s="753">
        <f>VLOOKUP($D$3&amp;"_"&amp;J$3,データシート2!$A:$SI,MATCH($G$2&amp;"_"&amp;$C115,データシート2!$A$1:$SI$1,0),0)</f>
        <v>17</v>
      </c>
      <c r="K115" s="754">
        <f>VLOOKUP($D$3&amp;"_"&amp;K$3,データシート2!$A:$SI,MATCH($G$2&amp;"_"&amp;$C115,データシート2!$A$1:$SI$1,0),0)</f>
        <v>17</v>
      </c>
      <c r="L115" s="754">
        <f>VLOOKUP($D$3&amp;"_"&amp;L$3,データシート2!$A:$SI,MATCH($G$2&amp;"_"&amp;$C115,データシート2!$A$1:$SI$1,0),0)</f>
        <v>18</v>
      </c>
      <c r="M115" s="754">
        <f>VLOOKUP($D$3&amp;"_"&amp;M$3,データシート2!$A:$SI,MATCH($G$2&amp;"_"&amp;$C115,データシート2!$A$1:$SI$1,0),0)</f>
        <v>18</v>
      </c>
      <c r="N115" s="754">
        <f>VLOOKUP($D$3&amp;"_"&amp;N$3,データシート2!$A:$SI,MATCH($G$2&amp;"_"&amp;$C115,データシート2!$A$1:$SI$1,0),0)</f>
        <v>18</v>
      </c>
      <c r="O115" s="754">
        <f>VLOOKUP($D$3&amp;"_"&amp;O$3,データシート2!$A:$SI,MATCH($G$2&amp;"_"&amp;$C115,データシート2!$A$1:$SI$1,0),0)</f>
        <v>17</v>
      </c>
      <c r="P115" s="754">
        <f>VLOOKUP($D$3&amp;"_"&amp;P$3,データシート2!$A:$SI,MATCH($G$2&amp;"_"&amp;$C115,データシート2!$A$1:$SI$1,0),0)</f>
        <v>17</v>
      </c>
      <c r="Q115" s="755">
        <f>VLOOKUP($D$3&amp;"_"&amp;Q$3,データシート2!$A:$SI,MATCH($G$2&amp;"_"&amp;$C115,データシート2!$A$1:$SI$1,0),0)</f>
        <v>18</v>
      </c>
      <c r="R115" s="943">
        <f>VLOOKUP($D$3&amp;"_"&amp;R$3,データシート2!$A:$SI,MATCH($R$2&amp;"_"&amp;$C115,データシート2!$A$1:$SI$1,0),0)</f>
        <v>154.702</v>
      </c>
      <c r="S115" s="938">
        <f>VLOOKUP($D$3&amp;"_"&amp;S$3,データシート2!$A:$SI,MATCH($R$2&amp;"_"&amp;$C115,データシート2!$A$1:$SI$1,0),0)</f>
        <v>190.19499999999999</v>
      </c>
      <c r="T115" s="938">
        <f>VLOOKUP($D$3&amp;"_"&amp;T$3,データシート2!$A:$SI,MATCH($R$2&amp;"_"&amp;$C115,データシート2!$A$1:$SI$1,0),0)</f>
        <v>215.404</v>
      </c>
      <c r="U115" s="938">
        <f>VLOOKUP($D$3&amp;"_"&amp;U$3,データシート2!$A:$SI,MATCH($R$2&amp;"_"&amp;$C115,データシート2!$A$1:$SI$1,0),0)</f>
        <v>218.23400000000001</v>
      </c>
      <c r="V115" s="938">
        <f>VLOOKUP($D$3&amp;"_"&amp;V$3,データシート2!$A:$SI,MATCH($R$2&amp;"_"&amp;$C115,データシート2!$A$1:$SI$1,0),0)</f>
        <v>236.43100000000001</v>
      </c>
      <c r="W115" s="938">
        <f>VLOOKUP($D$3&amp;"_"&amp;W$3,データシート2!$A:$SI,MATCH($R$2&amp;"_"&amp;$C115,データシート2!$A$1:$SI$1,0),0)</f>
        <v>227.96199999999999</v>
      </c>
      <c r="X115" s="938">
        <f>VLOOKUP($D$3&amp;"_"&amp;X$3,データシート2!$A:$SI,MATCH($R$2&amp;"_"&amp;$C115,データシート2!$A$1:$SI$1,0),0)</f>
        <v>250.15600000000001</v>
      </c>
      <c r="Y115" s="938">
        <f>VLOOKUP($D$3&amp;"_"&amp;Y$3,データシート2!$A:$SI,MATCH($R$2&amp;"_"&amp;$C115,データシート2!$A$1:$SI$1,0),0)</f>
        <v>208.63300000000001</v>
      </c>
      <c r="Z115" s="938">
        <f>VLOOKUP($D$3&amp;"_"&amp;Z$3,データシート2!$A:$SI,MATCH($R$2&amp;"_"&amp;$C115,データシート2!$A$1:$SI$1,0),0)</f>
        <v>192.80099999999999</v>
      </c>
      <c r="AA115" s="938">
        <f>VLOOKUP($D$3&amp;"_"&amp;AA$3,データシート2!$A:$SI,MATCH($R$2&amp;"_"&amp;$C115,データシート2!$A$1:$SI$1,0),0)</f>
        <v>172.494</v>
      </c>
      <c r="AB115" s="939">
        <f>VLOOKUP($D$3&amp;"_"&amp;AB$3,データシート2!$A:$SI,MATCH($R$2&amp;"_"&amp;$C115,データシート2!$A$1:$SI$1,0),0)</f>
        <v>194.43299999999999</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2</v>
      </c>
      <c r="J116" s="762">
        <f>VLOOKUP($D$3&amp;"_"&amp;J$3,データシート2!$A:$SI,MATCH($G$2&amp;"_"&amp;$C116,データシート2!$A$1:$SI$1,0),0)</f>
        <v>1</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3.306</v>
      </c>
      <c r="S116" s="941">
        <f>VLOOKUP($D$3&amp;"_"&amp;S$3,データシート2!$A:$SI,MATCH($R$2&amp;"_"&amp;$C116,データシート2!$A$1:$SI$1,0),0)</f>
        <v>2.65</v>
      </c>
      <c r="T116" s="941">
        <f>VLOOKUP($D$3&amp;"_"&amp;T$3,データシート2!$A:$SI,MATCH($R$2&amp;"_"&amp;$C116,データシート2!$A$1:$SI$1,0),0)</f>
        <v>5.7430000000000003</v>
      </c>
      <c r="U116" s="941">
        <f>VLOOKUP($D$3&amp;"_"&amp;U$3,データシート2!$A:$SI,MATCH($R$2&amp;"_"&amp;$C116,データシート2!$A$1:$SI$1,0),0)</f>
        <v>2.9209999999999998</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17</v>
      </c>
      <c r="H117" s="745">
        <f>VLOOKUP($D$3&amp;"_"&amp;H$3,データシート2!$A:$SI,MATCH($G$2&amp;"_"&amp;$B117,データシート2!$A$1:$SI$1,0),0)</f>
        <v>17</v>
      </c>
      <c r="I117" s="745">
        <f>VLOOKUP($D$3&amp;"_"&amp;I$3,データシート2!$A:$SI,MATCH($G$2&amp;"_"&amp;$B117,データシート2!$A$1:$SI$1,0),0)</f>
        <v>15</v>
      </c>
      <c r="J117" s="745">
        <f>VLOOKUP($D$3&amp;"_"&amp;J$3,データシート2!$A:$SI,MATCH($G$2&amp;"_"&amp;$B117,データシート2!$A$1:$SI$1,0),0)</f>
        <v>15</v>
      </c>
      <c r="K117" s="746">
        <f>VLOOKUP($D$3&amp;"_"&amp;K$3,データシート2!$A:$SI,MATCH($G$2&amp;"_"&amp;$B117,データシート2!$A$1:$SI$1,0),0)</f>
        <v>14</v>
      </c>
      <c r="L117" s="746">
        <f>VLOOKUP($D$3&amp;"_"&amp;L$3,データシート2!$A:$SI,MATCH($G$2&amp;"_"&amp;$B117,データシート2!$A$1:$SI$1,0),0)</f>
        <v>14</v>
      </c>
      <c r="M117" s="746">
        <f>VLOOKUP($D$3&amp;"_"&amp;M$3,データシート2!$A:$SI,MATCH($G$2&amp;"_"&amp;$B117,データシート2!$A$1:$SI$1,0),0)</f>
        <v>13</v>
      </c>
      <c r="N117" s="746">
        <f>VLOOKUP($D$3&amp;"_"&amp;N$3,データシート2!$A:$SI,MATCH($G$2&amp;"_"&amp;$B117,データシート2!$A$1:$SI$1,0),0)</f>
        <v>12</v>
      </c>
      <c r="O117" s="746">
        <f>VLOOKUP($D$3&amp;"_"&amp;O$3,データシート2!$A:$SI,MATCH($G$2&amp;"_"&amp;$B117,データシート2!$A$1:$SI$1,0),0)</f>
        <v>12</v>
      </c>
      <c r="P117" s="746">
        <f>VLOOKUP($D$3&amp;"_"&amp;P$3,データシート2!$A:$SI,MATCH($G$2&amp;"_"&amp;$B117,データシート2!$A$1:$SI$1,0),0)</f>
        <v>13</v>
      </c>
      <c r="Q117" s="747">
        <f>VLOOKUP($D$3&amp;"_"&amp;Q$3,データシート2!$A:$SI,MATCH($G$2&amp;"_"&amp;$B117,データシート2!$A$1:$SI$1,0),0)</f>
        <v>14</v>
      </c>
      <c r="R117" s="934">
        <f>VLOOKUP($D$3&amp;"_"&amp;R$3,データシート2!$A:$SI,MATCH($R$2&amp;"_"&amp;$B117,データシート2!$A$1:$SI$1,0),0)</f>
        <v>76.716999999999999</v>
      </c>
      <c r="S117" s="935">
        <f>VLOOKUP($D$3&amp;"_"&amp;S$3,データシート2!$A:$SI,MATCH($R$2&amp;"_"&amp;$B117,データシート2!$A$1:$SI$1,0),0)</f>
        <v>87.435000000000002</v>
      </c>
      <c r="T117" s="935">
        <f>VLOOKUP($D$3&amp;"_"&amp;T$3,データシート2!$A:$SI,MATCH($R$2&amp;"_"&amp;$B117,データシート2!$A$1:$SI$1,0),0)</f>
        <v>88.078000000000003</v>
      </c>
      <c r="U117" s="935">
        <f>VLOOKUP($D$3&amp;"_"&amp;U$3,データシート2!$A:$SI,MATCH($R$2&amp;"_"&amp;$B117,データシート2!$A$1:$SI$1,0),0)</f>
        <v>84.53</v>
      </c>
      <c r="V117" s="935">
        <f>VLOOKUP($D$3&amp;"_"&amp;V$3,データシート2!$A:$SI,MATCH($R$2&amp;"_"&amp;$B117,データシート2!$A$1:$SI$1,0),0)</f>
        <v>81.897999999999996</v>
      </c>
      <c r="W117" s="935">
        <f>VLOOKUP($D$3&amp;"_"&amp;W$3,データシート2!$A:$SI,MATCH($R$2&amp;"_"&amp;$B117,データシート2!$A$1:$SI$1,0),0)</f>
        <v>80.927999999999997</v>
      </c>
      <c r="X117" s="935">
        <f>VLOOKUP($D$3&amp;"_"&amp;X$3,データシート2!$A:$SI,MATCH($R$2&amp;"_"&amp;$B117,データシート2!$A$1:$SI$1,0),0)</f>
        <v>82.448999999999998</v>
      </c>
      <c r="Y117" s="935">
        <f>VLOOKUP($D$3&amp;"_"&amp;Y$3,データシート2!$A:$SI,MATCH($R$2&amp;"_"&amp;$B117,データシート2!$A$1:$SI$1,0),0)</f>
        <v>62.335999999999999</v>
      </c>
      <c r="Z117" s="935">
        <f>VLOOKUP($D$3&amp;"_"&amp;Z$3,データシート2!$A:$SI,MATCH($R$2&amp;"_"&amp;$B117,データシート2!$A$1:$SI$1,0),0)</f>
        <v>55.253999999999998</v>
      </c>
      <c r="AA117" s="935">
        <f>VLOOKUP($D$3&amp;"_"&amp;AA$3,データシート2!$A:$SI,MATCH($R$2&amp;"_"&amp;$B117,データシート2!$A$1:$SI$1,0),0)</f>
        <v>63.162999999999997</v>
      </c>
      <c r="AB117" s="936">
        <f>VLOOKUP($D$3&amp;"_"&amp;AB$3,データシート2!$A:$SI,MATCH($R$2&amp;"_"&amp;$B117,データシート2!$A$1:$SI$1,0),0)</f>
        <v>69.905000000000001</v>
      </c>
    </row>
    <row r="118" spans="2:28" s="756" customFormat="1" ht="16.5" customHeight="1">
      <c r="B118" s="748"/>
      <c r="C118" s="749">
        <v>83</v>
      </c>
      <c r="D118" s="750" t="s">
        <v>636</v>
      </c>
      <c r="E118" s="749"/>
      <c r="F118" s="751"/>
      <c r="G118" s="765">
        <f>VLOOKUP($D$3&amp;"_"&amp;G$3,データシート2!$A:$SI,MATCH($G$2&amp;"_"&amp;$C118,データシート2!$A$1:$SI$1,0),0)</f>
        <v>17</v>
      </c>
      <c r="H118" s="753">
        <f>VLOOKUP($D$3&amp;"_"&amp;H$3,データシート2!$A:$SI,MATCH($G$2&amp;"_"&amp;$C118,データシート2!$A$1:$SI$1,0),0)</f>
        <v>16</v>
      </c>
      <c r="I118" s="753">
        <f>VLOOKUP($D$3&amp;"_"&amp;I$3,データシート2!$A:$SI,MATCH($G$2&amp;"_"&amp;$C118,データシート2!$A$1:$SI$1,0),0)</f>
        <v>15</v>
      </c>
      <c r="J118" s="753">
        <f>VLOOKUP($D$3&amp;"_"&amp;J$3,データシート2!$A:$SI,MATCH($G$2&amp;"_"&amp;$C118,データシート2!$A$1:$SI$1,0),0)</f>
        <v>15</v>
      </c>
      <c r="K118" s="754">
        <f>VLOOKUP($D$3&amp;"_"&amp;K$3,データシート2!$A:$SI,MATCH($G$2&amp;"_"&amp;$C118,データシート2!$A$1:$SI$1,0),0)</f>
        <v>14</v>
      </c>
      <c r="L118" s="754">
        <f>VLOOKUP($D$3&amp;"_"&amp;L$3,データシート2!$A:$SI,MATCH($G$2&amp;"_"&amp;$C118,データシート2!$A$1:$SI$1,0),0)</f>
        <v>14</v>
      </c>
      <c r="M118" s="754">
        <f>VLOOKUP($D$3&amp;"_"&amp;M$3,データシート2!$A:$SI,MATCH($G$2&amp;"_"&amp;$C118,データシート2!$A$1:$SI$1,0),0)</f>
        <v>13</v>
      </c>
      <c r="N118" s="754">
        <f>VLOOKUP($D$3&amp;"_"&amp;N$3,データシート2!$A:$SI,MATCH($G$2&amp;"_"&amp;$C118,データシート2!$A$1:$SI$1,0),0)</f>
        <v>12</v>
      </c>
      <c r="O118" s="754">
        <f>VLOOKUP($D$3&amp;"_"&amp;O$3,データシート2!$A:$SI,MATCH($G$2&amp;"_"&amp;$C118,データシート2!$A$1:$SI$1,0),0)</f>
        <v>12</v>
      </c>
      <c r="P118" s="754">
        <f>VLOOKUP($D$3&amp;"_"&amp;P$3,データシート2!$A:$SI,MATCH($G$2&amp;"_"&amp;$C118,データシート2!$A$1:$SI$1,0),0)</f>
        <v>13</v>
      </c>
      <c r="Q118" s="755">
        <f>VLOOKUP($D$3&amp;"_"&amp;Q$3,データシート2!$A:$SI,MATCH($G$2&amp;"_"&amp;$C118,データシート2!$A$1:$SI$1,0),0)</f>
        <v>14</v>
      </c>
      <c r="R118" s="943">
        <f>VLOOKUP($D$3&amp;"_"&amp;R$3,データシート2!$A:$SI,MATCH($R$2&amp;"_"&amp;$C118,データシート2!$A$1:$SI$1,0),0)</f>
        <v>76.716999999999999</v>
      </c>
      <c r="S118" s="938">
        <f>VLOOKUP($D$3&amp;"_"&amp;S$3,データシート2!$A:$SI,MATCH($R$2&amp;"_"&amp;$C118,データシート2!$A$1:$SI$1,0),0)</f>
        <v>83.021000000000001</v>
      </c>
      <c r="T118" s="938">
        <f>VLOOKUP($D$3&amp;"_"&amp;T$3,データシート2!$A:$SI,MATCH($R$2&amp;"_"&amp;$C118,データシート2!$A$1:$SI$1,0),0)</f>
        <v>88.078000000000003</v>
      </c>
      <c r="U118" s="938">
        <f>VLOOKUP($D$3&amp;"_"&amp;U$3,データシート2!$A:$SI,MATCH($R$2&amp;"_"&amp;$C118,データシート2!$A$1:$SI$1,0),0)</f>
        <v>84.53</v>
      </c>
      <c r="V118" s="938">
        <f>VLOOKUP($D$3&amp;"_"&amp;V$3,データシート2!$A:$SI,MATCH($R$2&amp;"_"&amp;$C118,データシート2!$A$1:$SI$1,0),0)</f>
        <v>81.897999999999996</v>
      </c>
      <c r="W118" s="938">
        <f>VLOOKUP($D$3&amp;"_"&amp;W$3,データシート2!$A:$SI,MATCH($R$2&amp;"_"&amp;$C118,データシート2!$A$1:$SI$1,0),0)</f>
        <v>80.927999999999997</v>
      </c>
      <c r="X118" s="938">
        <f>VLOOKUP($D$3&amp;"_"&amp;X$3,データシート2!$A:$SI,MATCH($R$2&amp;"_"&amp;$C118,データシート2!$A$1:$SI$1,0),0)</f>
        <v>82.448999999999998</v>
      </c>
      <c r="Y118" s="938">
        <f>VLOOKUP($D$3&amp;"_"&amp;Y$3,データシート2!$A:$SI,MATCH($R$2&amp;"_"&amp;$C118,データシート2!$A$1:$SI$1,0),0)</f>
        <v>62.335999999999999</v>
      </c>
      <c r="Z118" s="938">
        <f>VLOOKUP($D$3&amp;"_"&amp;Z$3,データシート2!$A:$SI,MATCH($R$2&amp;"_"&amp;$C118,データシート2!$A$1:$SI$1,0),0)</f>
        <v>55.253999999999998</v>
      </c>
      <c r="AA118" s="938">
        <f>VLOOKUP($D$3&amp;"_"&amp;AA$3,データシート2!$A:$SI,MATCH($R$2&amp;"_"&amp;$C118,データシート2!$A$1:$SI$1,0),0)</f>
        <v>63.162999999999997</v>
      </c>
      <c r="AB118" s="939">
        <f>VLOOKUP($D$3&amp;"_"&amp;AB$3,データシート2!$A:$SI,MATCH($R$2&amp;"_"&amp;$C118,データシート2!$A$1:$SI$1,0),0)</f>
        <v>69.905000000000001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1</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4.4139999999999997</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17</v>
      </c>
      <c r="H124" s="745">
        <f>VLOOKUP($D$3&amp;"_"&amp;H$3,データシート2!$A:$SI,MATCH($G$2&amp;"_"&amp;$B124,データシート2!$A$1:$SI$1,0),0)</f>
        <v>16</v>
      </c>
      <c r="I124" s="745">
        <f>VLOOKUP($D$3&amp;"_"&amp;I$3,データシート2!$A:$SI,MATCH($G$2&amp;"_"&amp;$B124,データシート2!$A$1:$SI$1,0),0)</f>
        <v>15</v>
      </c>
      <c r="J124" s="745">
        <f>VLOOKUP($D$3&amp;"_"&amp;J$3,データシート2!$A:$SI,MATCH($G$2&amp;"_"&amp;$B124,データシート2!$A$1:$SI$1,0),0)</f>
        <v>15</v>
      </c>
      <c r="K124" s="746">
        <f>VLOOKUP($D$3&amp;"_"&amp;K$3,データシート2!$A:$SI,MATCH($G$2&amp;"_"&amp;$B124,データシート2!$A$1:$SI$1,0),0)</f>
        <v>14</v>
      </c>
      <c r="L124" s="746">
        <f>VLOOKUP($D$3&amp;"_"&amp;L$3,データシート2!$A:$SI,MATCH($G$2&amp;"_"&amp;$B124,データシート2!$A$1:$SI$1,0),0)</f>
        <v>17</v>
      </c>
      <c r="M124" s="746">
        <f>VLOOKUP($D$3&amp;"_"&amp;M$3,データシート2!$A:$SI,MATCH($G$2&amp;"_"&amp;$B124,データシート2!$A$1:$SI$1,0),0)</f>
        <v>18</v>
      </c>
      <c r="N124" s="746">
        <f>VLOOKUP($D$3&amp;"_"&amp;N$3,データシート2!$A:$SI,MATCH($G$2&amp;"_"&amp;$B124,データシート2!$A$1:$SI$1,0),0)</f>
        <v>16</v>
      </c>
      <c r="O124" s="746">
        <f>VLOOKUP($D$3&amp;"_"&amp;O$3,データシート2!$A:$SI,MATCH($G$2&amp;"_"&amp;$B124,データシート2!$A$1:$SI$1,0),0)</f>
        <v>9</v>
      </c>
      <c r="P124" s="746">
        <f>VLOOKUP($D$3&amp;"_"&amp;P$3,データシート2!$A:$SI,MATCH($G$2&amp;"_"&amp;$B124,データシート2!$A$1:$SI$1,0),0)</f>
        <v>17</v>
      </c>
      <c r="Q124" s="747">
        <f>VLOOKUP($D$3&amp;"_"&amp;Q$3,データシート2!$A:$SI,MATCH($G$2&amp;"_"&amp;$B124,データシート2!$A$1:$SI$1,0),0)</f>
        <v>15</v>
      </c>
      <c r="R124" s="934">
        <f>VLOOKUP($D$3&amp;"_"&amp;R$3,データシート2!$A:$SI,MATCH($R$2&amp;"_"&amp;$B124,データシート2!$A$1:$SI$1,0),0)</f>
        <v>294.661</v>
      </c>
      <c r="S124" s="935">
        <f>VLOOKUP($D$3&amp;"_"&amp;S$3,データシート2!$A:$SI,MATCH($R$2&amp;"_"&amp;$B124,データシート2!$A$1:$SI$1,0),0)</f>
        <v>266.94499999999999</v>
      </c>
      <c r="T124" s="935">
        <f>VLOOKUP($D$3&amp;"_"&amp;T$3,データシート2!$A:$SI,MATCH($R$2&amp;"_"&amp;$B124,データシート2!$A$1:$SI$1,0),0)</f>
        <v>292.12599999999998</v>
      </c>
      <c r="U124" s="935">
        <f>VLOOKUP($D$3&amp;"_"&amp;U$3,データシート2!$A:$SI,MATCH($R$2&amp;"_"&amp;$B124,データシート2!$A$1:$SI$1,0),0)</f>
        <v>267.37799999999999</v>
      </c>
      <c r="V124" s="935">
        <f>VLOOKUP($D$3&amp;"_"&amp;V$3,データシート2!$A:$SI,MATCH($R$2&amp;"_"&amp;$B124,データシート2!$A$1:$SI$1,0),0)</f>
        <v>276.86799999999999</v>
      </c>
      <c r="W124" s="935">
        <f>VLOOKUP($D$3&amp;"_"&amp;W$3,データシート2!$A:$SI,MATCH($R$2&amp;"_"&amp;$B124,データシート2!$A$1:$SI$1,0),0)</f>
        <v>298.90300000000002</v>
      </c>
      <c r="X124" s="935">
        <f>VLOOKUP($D$3&amp;"_"&amp;X$3,データシート2!$A:$SI,MATCH($R$2&amp;"_"&amp;$B124,データシート2!$A$1:$SI$1,0),0)</f>
        <v>323.26499999999999</v>
      </c>
      <c r="Y124" s="935">
        <f>VLOOKUP($D$3&amp;"_"&amp;Y$3,データシート2!$A:$SI,MATCH($R$2&amp;"_"&amp;$B124,データシート2!$A$1:$SI$1,0),0)</f>
        <v>322.64280000000002</v>
      </c>
      <c r="Z124" s="935">
        <f>VLOOKUP($D$3&amp;"_"&amp;Z$3,データシート2!$A:$SI,MATCH($R$2&amp;"_"&amp;$B124,データシート2!$A$1:$SI$1,0),0)</f>
        <v>100.928</v>
      </c>
      <c r="AA124" s="935">
        <f>VLOOKUP($D$3&amp;"_"&amp;AA$3,データシート2!$A:$SI,MATCH($R$2&amp;"_"&amp;$B124,データシート2!$A$1:$SI$1,0),0)</f>
        <v>313.87959999999998</v>
      </c>
      <c r="AB124" s="936">
        <f>VLOOKUP($D$3&amp;"_"&amp;AB$3,データシート2!$A:$SI,MATCH($R$2&amp;"_"&amp;$B124,データシート2!$A$1:$SI$1,0),0)</f>
        <v>288.89299999999997</v>
      </c>
    </row>
    <row r="125" spans="2:28" s="756" customFormat="1" ht="16.5" customHeight="1">
      <c r="B125" s="748"/>
      <c r="C125" s="790">
        <v>88</v>
      </c>
      <c r="D125" s="791" t="s">
        <v>644</v>
      </c>
      <c r="E125" s="790"/>
      <c r="F125" s="811"/>
      <c r="G125" s="797">
        <f>VLOOKUP($D$3&amp;"_"&amp;G$3,データシート2!$A:$SI,MATCH($G$2&amp;"_"&amp;$C125,データシート2!$A$1:$SI$1,0),0)</f>
        <v>13</v>
      </c>
      <c r="H125" s="798">
        <f>VLOOKUP($D$3&amp;"_"&amp;H$3,データシート2!$A:$SI,MATCH($G$2&amp;"_"&amp;$C125,データシート2!$A$1:$SI$1,0),0)</f>
        <v>12</v>
      </c>
      <c r="I125" s="798">
        <f>VLOOKUP($D$3&amp;"_"&amp;I$3,データシート2!$A:$SI,MATCH($G$2&amp;"_"&amp;$C125,データシート2!$A$1:$SI$1,0),0)</f>
        <v>11</v>
      </c>
      <c r="J125" s="798">
        <f>VLOOKUP($D$3&amp;"_"&amp;J$3,データシート2!$A:$SI,MATCH($G$2&amp;"_"&amp;$C125,データシート2!$A$1:$SI$1,0),0)</f>
        <v>11</v>
      </c>
      <c r="K125" s="799">
        <f>VLOOKUP($D$3&amp;"_"&amp;K$3,データシート2!$A:$SI,MATCH($G$2&amp;"_"&amp;$C125,データシート2!$A$1:$SI$1,0),0)</f>
        <v>12</v>
      </c>
      <c r="L125" s="799">
        <f>VLOOKUP($D$3&amp;"_"&amp;L$3,データシート2!$A:$SI,MATCH($G$2&amp;"_"&amp;$C125,データシート2!$A$1:$SI$1,0),0)</f>
        <v>13</v>
      </c>
      <c r="M125" s="799">
        <f>VLOOKUP($D$3&amp;"_"&amp;M$3,データシート2!$A:$SI,MATCH($G$2&amp;"_"&amp;$C125,データシート2!$A$1:$SI$1,0),0)</f>
        <v>14</v>
      </c>
      <c r="N125" s="799">
        <f>VLOOKUP($D$3&amp;"_"&amp;N$3,データシート2!$A:$SI,MATCH($G$2&amp;"_"&amp;$C125,データシート2!$A$1:$SI$1,0),0)</f>
        <v>13</v>
      </c>
      <c r="O125" s="799">
        <f>VLOOKUP($D$3&amp;"_"&amp;O$3,データシート2!$A:$SI,MATCH($G$2&amp;"_"&amp;$C125,データシート2!$A$1:$SI$1,0),0)</f>
        <v>5</v>
      </c>
      <c r="P125" s="799">
        <f>VLOOKUP($D$3&amp;"_"&amp;P$3,データシート2!$A:$SI,MATCH($G$2&amp;"_"&amp;$C125,データシート2!$A$1:$SI$1,0),0)</f>
        <v>13</v>
      </c>
      <c r="Q125" s="800">
        <f>VLOOKUP($D$3&amp;"_"&amp;Q$3,データシート2!$A:$SI,MATCH($G$2&amp;"_"&amp;$C125,データシート2!$A$1:$SI$1,0),0)</f>
        <v>11</v>
      </c>
      <c r="R125" s="950">
        <f>VLOOKUP($D$3&amp;"_"&amp;R$3,データシート2!$A:$SI,MATCH($R$2&amp;"_"&amp;$C125,データシート2!$A$1:$SI$1,0),0)</f>
        <v>278.57400000000001</v>
      </c>
      <c r="S125" s="951">
        <f>VLOOKUP($D$3&amp;"_"&amp;S$3,データシート2!$A:$SI,MATCH($R$2&amp;"_"&amp;$C125,データシート2!$A$1:$SI$1,0),0)</f>
        <v>249.33500000000001</v>
      </c>
      <c r="T125" s="951">
        <f>VLOOKUP($D$3&amp;"_"&amp;T$3,データシート2!$A:$SI,MATCH($R$2&amp;"_"&amp;$C125,データシート2!$A$1:$SI$1,0),0)</f>
        <v>272.995</v>
      </c>
      <c r="U125" s="951">
        <f>VLOOKUP($D$3&amp;"_"&amp;U$3,データシート2!$A:$SI,MATCH($R$2&amp;"_"&amp;$C125,データシート2!$A$1:$SI$1,0),0)</f>
        <v>248.62899999999999</v>
      </c>
      <c r="V125" s="951">
        <f>VLOOKUP($D$3&amp;"_"&amp;V$3,データシート2!$A:$SI,MATCH($R$2&amp;"_"&amp;$C125,データシート2!$A$1:$SI$1,0),0)</f>
        <v>269.95100000000002</v>
      </c>
      <c r="W125" s="951">
        <f>VLOOKUP($D$3&amp;"_"&amp;W$3,データシート2!$A:$SI,MATCH($R$2&amp;"_"&amp;$C125,データシート2!$A$1:$SI$1,0),0)</f>
        <v>282.57</v>
      </c>
      <c r="X125" s="951">
        <f>VLOOKUP($D$3&amp;"_"&amp;X$3,データシート2!$A:$SI,MATCH($R$2&amp;"_"&amp;$C125,データシート2!$A$1:$SI$1,0),0)</f>
        <v>304.536</v>
      </c>
      <c r="Y125" s="951">
        <f>VLOOKUP($D$3&amp;"_"&amp;Y$3,データシート2!$A:$SI,MATCH($R$2&amp;"_"&amp;$C125,データシート2!$A$1:$SI$1,0),0)</f>
        <v>309.44880000000001</v>
      </c>
      <c r="Z125" s="951">
        <f>VLOOKUP($D$3&amp;"_"&amp;Z$3,データシート2!$A:$SI,MATCH($R$2&amp;"_"&amp;$C125,データシート2!$A$1:$SI$1,0),0)</f>
        <v>87.578999999999994</v>
      </c>
      <c r="AA125" s="951">
        <f>VLOOKUP($D$3&amp;"_"&amp;AA$3,データシート2!$A:$SI,MATCH($R$2&amp;"_"&amp;$C125,データシート2!$A$1:$SI$1,0),0)</f>
        <v>301.24160000000001</v>
      </c>
      <c r="AB125" s="952">
        <f>VLOOKUP($D$3&amp;"_"&amp;AB$3,データシート2!$A:$SI,MATCH($R$2&amp;"_"&amp;$C125,データシート2!$A$1:$SI$1,0),0)</f>
        <v>275.85199999999998</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2</v>
      </c>
      <c r="H129" s="777">
        <f>VLOOKUP($D$3&amp;"_"&amp;H$3,データシート2!$A:$SI,MATCH($G$2&amp;"_"&amp;$C129,データシート2!$A$1:$SI$1,0),0)</f>
        <v>2</v>
      </c>
      <c r="I129" s="777">
        <f>VLOOKUP($D$3&amp;"_"&amp;I$3,データシート2!$A:$SI,MATCH($G$2&amp;"_"&amp;$C129,データシート2!$A$1:$SI$1,0),0)</f>
        <v>2</v>
      </c>
      <c r="J129" s="777">
        <f>VLOOKUP($D$3&amp;"_"&amp;J$3,データシート2!$A:$SI,MATCH($G$2&amp;"_"&amp;$C129,データシート2!$A$1:$SI$1,0),0)</f>
        <v>2</v>
      </c>
      <c r="K129" s="778">
        <f>VLOOKUP($D$3&amp;"_"&amp;K$3,データシート2!$A:$SI,MATCH($G$2&amp;"_"&amp;$C129,データシート2!$A$1:$SI$1,0),0)</f>
        <v>1</v>
      </c>
      <c r="L129" s="778">
        <f>VLOOKUP($D$3&amp;"_"&amp;L$3,データシート2!$A:$SI,MATCH($G$2&amp;"_"&amp;$C129,データシート2!$A$1:$SI$1,0),0)</f>
        <v>1</v>
      </c>
      <c r="M129" s="778">
        <f>VLOOKUP($D$3&amp;"_"&amp;M$3,データシート2!$A:$SI,MATCH($G$2&amp;"_"&amp;$C129,データシート2!$A$1:$SI$1,0),0)</f>
        <v>1</v>
      </c>
      <c r="N129" s="778">
        <f>VLOOKUP($D$3&amp;"_"&amp;N$3,データシート2!$A:$SI,MATCH($G$2&amp;"_"&amp;$C129,データシート2!$A$1:$SI$1,0),0)</f>
        <v>1</v>
      </c>
      <c r="O129" s="778">
        <f>VLOOKUP($D$3&amp;"_"&amp;O$3,データシート2!$A:$SI,MATCH($G$2&amp;"_"&amp;$C129,データシート2!$A$1:$SI$1,0),0)</f>
        <v>1</v>
      </c>
      <c r="P129" s="778">
        <f>VLOOKUP($D$3&amp;"_"&amp;P$3,データシート2!$A:$SI,MATCH($G$2&amp;"_"&amp;$C129,データシート2!$A$1:$SI$1,0),0)</f>
        <v>1</v>
      </c>
      <c r="Q129" s="779">
        <f>VLOOKUP($D$3&amp;"_"&amp;Q$3,データシート2!$A:$SI,MATCH($G$2&amp;"_"&amp;$C129,データシート2!$A$1:$SI$1,0),0)</f>
        <v>1</v>
      </c>
      <c r="R129" s="956">
        <f>VLOOKUP($D$3&amp;"_"&amp;R$3,データシート2!$A:$SI,MATCH($R$2&amp;"_"&amp;$C129,データシート2!$A$1:$SI$1,0),0)</f>
        <v>5.1459999999999999</v>
      </c>
      <c r="S129" s="948">
        <f>VLOOKUP($D$3&amp;"_"&amp;S$3,データシート2!$A:$SI,MATCH($R$2&amp;"_"&amp;$C129,データシート2!$A$1:$SI$1,0),0)</f>
        <v>5.9359999999999999</v>
      </c>
      <c r="T129" s="948">
        <f>VLOOKUP($D$3&amp;"_"&amp;T$3,データシート2!$A:$SI,MATCH($R$2&amp;"_"&amp;$C129,データシート2!$A$1:$SI$1,0),0)</f>
        <v>6.492</v>
      </c>
      <c r="U129" s="948">
        <f>VLOOKUP($D$3&amp;"_"&amp;U$3,データシート2!$A:$SI,MATCH($R$2&amp;"_"&amp;$C129,データシート2!$A$1:$SI$1,0),0)</f>
        <v>6.2880000000000003</v>
      </c>
      <c r="V129" s="948">
        <f>VLOOKUP($D$3&amp;"_"&amp;V$3,データシート2!$A:$SI,MATCH($R$2&amp;"_"&amp;$C129,データシート2!$A$1:$SI$1,0),0)</f>
        <v>3.0819999999999999</v>
      </c>
      <c r="W129" s="948">
        <f>VLOOKUP($D$3&amp;"_"&amp;W$3,データシート2!$A:$SI,MATCH($R$2&amp;"_"&amp;$C129,データシート2!$A$1:$SI$1,0),0)</f>
        <v>3.0920000000000001</v>
      </c>
      <c r="X129" s="948">
        <f>VLOOKUP($D$3&amp;"_"&amp;X$3,データシート2!$A:$SI,MATCH($R$2&amp;"_"&amp;$C129,データシート2!$A$1:$SI$1,0),0)</f>
        <v>2.9470000000000001</v>
      </c>
      <c r="Y129" s="948">
        <f>VLOOKUP($D$3&amp;"_"&amp;Y$3,データシート2!$A:$SI,MATCH($R$2&amp;"_"&amp;$C129,データシート2!$A$1:$SI$1,0),0)</f>
        <v>2.7789999999999999</v>
      </c>
      <c r="Z129" s="948">
        <f>VLOOKUP($D$3&amp;"_"&amp;Z$3,データシート2!$A:$SI,MATCH($R$2&amp;"_"&amp;$C129,データシート2!$A$1:$SI$1,0),0)</f>
        <v>2.3540000000000001</v>
      </c>
      <c r="AA129" s="948">
        <f>VLOOKUP($D$3&amp;"_"&amp;AA$3,データシート2!$A:$SI,MATCH($R$2&amp;"_"&amp;$C129,データシート2!$A$1:$SI$1,0),0)</f>
        <v>2.0979999999999999</v>
      </c>
      <c r="AB129" s="949">
        <f>VLOOKUP($D$3&amp;"_"&amp;AB$3,データシート2!$A:$SI,MATCH($R$2&amp;"_"&amp;$C129,データシート2!$A$1:$SI$1,0),0)</f>
        <v>2.1880000000000002</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2</v>
      </c>
      <c r="H132" s="762">
        <f>VLOOKUP($D$3&amp;"_"&amp;H$3,データシート2!$A:$SI,MATCH($G$2&amp;"_"&amp;$C132,データシート2!$A$1:$SI$1,0),0)</f>
        <v>2</v>
      </c>
      <c r="I132" s="762">
        <f>VLOOKUP($D$3&amp;"_"&amp;I$3,データシート2!$A:$SI,MATCH($G$2&amp;"_"&amp;$C132,データシート2!$A$1:$SI$1,0),0)</f>
        <v>2</v>
      </c>
      <c r="J132" s="762">
        <f>VLOOKUP($D$3&amp;"_"&amp;J$3,データシート2!$A:$SI,MATCH($G$2&amp;"_"&amp;$C132,データシート2!$A$1:$SI$1,0),0)</f>
        <v>2</v>
      </c>
      <c r="K132" s="763">
        <f>VLOOKUP($D$3&amp;"_"&amp;K$3,データシート2!$A:$SI,MATCH($G$2&amp;"_"&amp;$C132,データシート2!$A$1:$SI$1,0),0)</f>
        <v>1</v>
      </c>
      <c r="L132" s="763">
        <f>VLOOKUP($D$3&amp;"_"&amp;L$3,データシート2!$A:$SI,MATCH($G$2&amp;"_"&amp;$C132,データシート2!$A$1:$SI$1,0),0)</f>
        <v>3</v>
      </c>
      <c r="M132" s="763">
        <f>VLOOKUP($D$3&amp;"_"&amp;M$3,データシート2!$A:$SI,MATCH($G$2&amp;"_"&amp;$C132,データシート2!$A$1:$SI$1,0),0)</f>
        <v>3</v>
      </c>
      <c r="N132" s="763">
        <f>VLOOKUP($D$3&amp;"_"&amp;N$3,データシート2!$A:$SI,MATCH($G$2&amp;"_"&amp;$C132,データシート2!$A$1:$SI$1,0),0)</f>
        <v>2</v>
      </c>
      <c r="O132" s="763">
        <f>VLOOKUP($D$3&amp;"_"&amp;O$3,データシート2!$A:$SI,MATCH($G$2&amp;"_"&amp;$C132,データシート2!$A$1:$SI$1,0),0)</f>
        <v>3</v>
      </c>
      <c r="P132" s="763">
        <f>VLOOKUP($D$3&amp;"_"&amp;P$3,データシート2!$A:$SI,MATCH($G$2&amp;"_"&amp;$C132,データシート2!$A$1:$SI$1,0),0)</f>
        <v>3</v>
      </c>
      <c r="Q132" s="764">
        <f>VLOOKUP($D$3&amp;"_"&amp;Q$3,データシート2!$A:$SI,MATCH($G$2&amp;"_"&amp;$C132,データシート2!$A$1:$SI$1,0),0)</f>
        <v>3</v>
      </c>
      <c r="R132" s="957">
        <f>VLOOKUP($D$3&amp;"_"&amp;R$3,データシート2!$A:$SI,MATCH($R$2&amp;"_"&amp;$C132,データシート2!$A$1:$SI$1,0),0)</f>
        <v>10.941000000000001</v>
      </c>
      <c r="S132" s="941">
        <f>VLOOKUP($D$3&amp;"_"&amp;S$3,データシート2!$A:$SI,MATCH($R$2&amp;"_"&amp;$C132,データシート2!$A$1:$SI$1,0),0)</f>
        <v>11.673999999999999</v>
      </c>
      <c r="T132" s="941">
        <f>VLOOKUP($D$3&amp;"_"&amp;T$3,データシート2!$A:$SI,MATCH($R$2&amp;"_"&amp;$C132,データシート2!$A$1:$SI$1,0),0)</f>
        <v>12.638999999999999</v>
      </c>
      <c r="U132" s="941">
        <f>VLOOKUP($D$3&amp;"_"&amp;U$3,データシート2!$A:$SI,MATCH($R$2&amp;"_"&amp;$C132,データシート2!$A$1:$SI$1,0),0)</f>
        <v>12.461</v>
      </c>
      <c r="V132" s="941">
        <f>VLOOKUP($D$3&amp;"_"&amp;V$3,データシート2!$A:$SI,MATCH($R$2&amp;"_"&amp;$C132,データシート2!$A$1:$SI$1,0),0)</f>
        <v>3.835</v>
      </c>
      <c r="W132" s="941">
        <f>VLOOKUP($D$3&amp;"_"&amp;W$3,データシート2!$A:$SI,MATCH($R$2&amp;"_"&amp;$C132,データシート2!$A$1:$SI$1,0),0)</f>
        <v>13.241</v>
      </c>
      <c r="X132" s="941">
        <f>VLOOKUP($D$3&amp;"_"&amp;X$3,データシート2!$A:$SI,MATCH($R$2&amp;"_"&amp;$C132,データシート2!$A$1:$SI$1,0),0)</f>
        <v>15.782</v>
      </c>
      <c r="Y132" s="941">
        <f>VLOOKUP($D$3&amp;"_"&amp;Y$3,データシート2!$A:$SI,MATCH($R$2&amp;"_"&amp;$C132,データシート2!$A$1:$SI$1,0),0)</f>
        <v>10.414999999999999</v>
      </c>
      <c r="Z132" s="941">
        <f>VLOOKUP($D$3&amp;"_"&amp;Z$3,データシート2!$A:$SI,MATCH($R$2&amp;"_"&amp;$C132,データシート2!$A$1:$SI$1,0),0)</f>
        <v>10.994999999999999</v>
      </c>
      <c r="AA132" s="941">
        <f>VLOOKUP($D$3&amp;"_"&amp;AA$3,データシート2!$A:$SI,MATCH($R$2&amp;"_"&amp;$C132,データシート2!$A$1:$SI$1,0),0)</f>
        <v>10.54</v>
      </c>
      <c r="AB132" s="942">
        <f>VLOOKUP($D$3&amp;"_"&amp;AB$3,データシート2!$A:$SI,MATCH($R$2&amp;"_"&amp;$C132,データシート2!$A$1:$SI$1,0),0)</f>
        <v>10.853</v>
      </c>
    </row>
    <row r="133" spans="2:28" s="22" customFormat="1" ht="20.45" customHeight="1">
      <c r="B133" s="740" t="s">
        <v>652</v>
      </c>
      <c r="C133" s="741" t="s">
        <v>653</v>
      </c>
      <c r="D133" s="742"/>
      <c r="E133" s="743"/>
      <c r="F133" s="742"/>
      <c r="G133" s="744">
        <f>VLOOKUP($D$3&amp;"_"&amp;G$3,データシート2!$A:$SI,MATCH($G$2&amp;"_"&amp;$B133,データシート2!$A$1:$SI$1,0),0)</f>
        <v>4</v>
      </c>
      <c r="H133" s="745">
        <f>VLOOKUP($D$3&amp;"_"&amp;H$3,データシート2!$A:$SI,MATCH($G$2&amp;"_"&amp;$B133,データシート2!$A$1:$SI$1,0),0)</f>
        <v>4</v>
      </c>
      <c r="I133" s="745">
        <f>VLOOKUP($D$3&amp;"_"&amp;I$3,データシート2!$A:$SI,MATCH($G$2&amp;"_"&amp;$B133,データシート2!$A$1:$SI$1,0),0)</f>
        <v>4</v>
      </c>
      <c r="J133" s="745">
        <f>VLOOKUP($D$3&amp;"_"&amp;J$3,データシート2!$A:$SI,MATCH($G$2&amp;"_"&amp;$B133,データシート2!$A$1:$SI$1,0),0)</f>
        <v>4</v>
      </c>
      <c r="K133" s="746">
        <f>VLOOKUP($D$3&amp;"_"&amp;K$3,データシート2!$A:$SI,MATCH($G$2&amp;"_"&amp;$B133,データシート2!$A$1:$SI$1,0),0)</f>
        <v>3</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3</v>
      </c>
      <c r="O133" s="746">
        <f>VLOOKUP($D$3&amp;"_"&amp;O$3,データシート2!$A:$SI,MATCH($G$2&amp;"_"&amp;$B133,データシート2!$A$1:$SI$1,0),0)</f>
        <v>9</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11.27</v>
      </c>
      <c r="S133" s="935">
        <f>VLOOKUP($D$3&amp;"_"&amp;S$3,データシート2!$A:$SI,MATCH($R$2&amp;"_"&amp;$B133,データシート2!$A$1:$SI$1,0),0)</f>
        <v>13.739000000000001</v>
      </c>
      <c r="T133" s="935">
        <f>VLOOKUP($D$3&amp;"_"&amp;T$3,データシート2!$A:$SI,MATCH($R$2&amp;"_"&amp;$B133,データシート2!$A$1:$SI$1,0),0)</f>
        <v>15.016999999999999</v>
      </c>
      <c r="U133" s="935">
        <f>VLOOKUP($D$3&amp;"_"&amp;U$3,データシート2!$A:$SI,MATCH($R$2&amp;"_"&amp;$B133,データシート2!$A$1:$SI$1,0),0)</f>
        <v>15.143000000000001</v>
      </c>
      <c r="V133" s="935">
        <f>VLOOKUP($D$3&amp;"_"&amp;V$3,データシート2!$A:$SI,MATCH($R$2&amp;"_"&amp;$B133,データシート2!$A$1:$SI$1,0),0)</f>
        <v>11.776999999999999</v>
      </c>
      <c r="W133" s="935">
        <f>VLOOKUP($D$3&amp;"_"&amp;W$3,データシート2!$A:$SI,MATCH($R$2&amp;"_"&amp;$B133,データシート2!$A$1:$SI$1,0),0)</f>
        <v>7.39</v>
      </c>
      <c r="X133" s="935">
        <f>VLOOKUP($D$3&amp;"_"&amp;X$3,データシート2!$A:$SI,MATCH($R$2&amp;"_"&amp;$B133,データシート2!$A$1:$SI$1,0),0)</f>
        <v>7.54</v>
      </c>
      <c r="Y133" s="935">
        <f>VLOOKUP($D$3&amp;"_"&amp;Y$3,データシート2!$A:$SI,MATCH($R$2&amp;"_"&amp;$B133,データシート2!$A$1:$SI$1,0),0)</f>
        <v>9.5190000000000001</v>
      </c>
      <c r="Z133" s="935">
        <f>VLOOKUP($D$3&amp;"_"&amp;Z$3,データシート2!$A:$SI,MATCH($R$2&amp;"_"&amp;$B133,データシート2!$A$1:$SI$1,0),0)</f>
        <v>185.86920000000001</v>
      </c>
      <c r="AA133" s="935">
        <f>VLOOKUP($D$3&amp;"_"&amp;AA$3,データシート2!$A:$SI,MATCH($R$2&amp;"_"&amp;$B133,データシート2!$A$1:$SI$1,0),0)</f>
        <v>6.3040000000000003</v>
      </c>
      <c r="AB133" s="936">
        <f>VLOOKUP($D$3&amp;"_"&amp;AB$3,データシート2!$A:$SI,MATCH($R$2&amp;"_"&amp;$B133,データシート2!$A$1:$SI$1,0),0)</f>
        <v>4.8</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3.4060000000000001</v>
      </c>
      <c r="S135" s="948">
        <f>VLOOKUP($D$3&amp;"_"&amp;S$3,データシート2!$A:$SI,MATCH($R$2&amp;"_"&amp;$C135,データシート2!$A$1:$SI$1,0),0)</f>
        <v>3.8260000000000001</v>
      </c>
      <c r="T135" s="948">
        <f>VLOOKUP($D$3&amp;"_"&amp;T$3,データシート2!$A:$SI,MATCH($R$2&amp;"_"&amp;$C135,データシート2!$A$1:$SI$1,0),0)</f>
        <v>4.0419999999999998</v>
      </c>
      <c r="U135" s="948">
        <f>VLOOKUP($D$3&amp;"_"&amp;U$3,データシート2!$A:$SI,MATCH($R$2&amp;"_"&amp;$C135,データシート2!$A$1:$SI$1,0),0)</f>
        <v>4.375</v>
      </c>
      <c r="V135" s="948">
        <f>VLOOKUP($D$3&amp;"_"&amp;V$3,データシート2!$A:$SI,MATCH($R$2&amp;"_"&amp;$C135,データシート2!$A$1:$SI$1,0),0)</f>
        <v>4.3769999999999998</v>
      </c>
      <c r="W135" s="948">
        <f>VLOOKUP($D$3&amp;"_"&amp;W$3,データシート2!$A:$SI,MATCH($R$2&amp;"_"&amp;$C135,データシート2!$A$1:$SI$1,0),0)</f>
        <v>3.4790000000000001</v>
      </c>
      <c r="X135" s="948">
        <f>VLOOKUP($D$3&amp;"_"&amp;X$3,データシート2!$A:$SI,MATCH($R$2&amp;"_"&amp;$C135,データシート2!$A$1:$SI$1,0),0)</f>
        <v>3.6970000000000001</v>
      </c>
      <c r="Y135" s="948">
        <f>VLOOKUP($D$3&amp;"_"&amp;Y$3,データシート2!$A:$SI,MATCH($R$2&amp;"_"&amp;$C135,データシート2!$A$1:$SI$1,0),0)</f>
        <v>3.4220000000000002</v>
      </c>
      <c r="Z135" s="948">
        <f>VLOOKUP($D$3&amp;"_"&amp;Z$3,データシート2!$A:$SI,MATCH($R$2&amp;"_"&amp;$C135,データシート2!$A$1:$SI$1,0),0)</f>
        <v>2.7149999999999999</v>
      </c>
      <c r="AA135" s="948">
        <f>VLOOKUP($D$3&amp;"_"&amp;AA$3,データシート2!$A:$SI,MATCH($R$2&amp;"_"&amp;$C135,データシート2!$A$1:$SI$1,0),0)</f>
        <v>3.3</v>
      </c>
      <c r="AB135" s="949">
        <f>VLOOKUP($D$3&amp;"_"&amp;AB$3,データシート2!$A:$SI,MATCH($R$2&amp;"_"&amp;$C135,データシート2!$A$1:$SI$1,0),0)</f>
        <v>1.891</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3</v>
      </c>
      <c r="I136" s="762">
        <f>VLOOKUP($D$3&amp;"_"&amp;I$3,データシート2!$A:$SI,MATCH($G$2&amp;"_"&amp;$C136,データシート2!$A$1:$SI$1,0),0)</f>
        <v>3</v>
      </c>
      <c r="J136" s="762">
        <f>VLOOKUP($D$3&amp;"_"&amp;J$3,データシート2!$A:$SI,MATCH($G$2&amp;"_"&amp;$C136,データシート2!$A$1:$SI$1,0),0)</f>
        <v>3</v>
      </c>
      <c r="K136" s="763">
        <f>VLOOKUP($D$3&amp;"_"&amp;K$3,データシート2!$A:$SI,MATCH($G$2&amp;"_"&amp;$C136,データシート2!$A$1:$SI$1,0),0)</f>
        <v>2</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2</v>
      </c>
      <c r="O136" s="763">
        <f>VLOOKUP($D$3&amp;"_"&amp;O$3,データシート2!$A:$SI,MATCH($G$2&amp;"_"&amp;$C136,データシート2!$A$1:$SI$1,0),0)</f>
        <v>8</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7.8639999999999999</v>
      </c>
      <c r="S136" s="941">
        <f>VLOOKUP($D$3&amp;"_"&amp;S$3,データシート2!$A:$SI,MATCH($R$2&amp;"_"&amp;$C136,データシート2!$A$1:$SI$1,0),0)</f>
        <v>9.9130000000000003</v>
      </c>
      <c r="T136" s="941">
        <f>VLOOKUP($D$3&amp;"_"&amp;T$3,データシート2!$A:$SI,MATCH($R$2&amp;"_"&amp;$C136,データシート2!$A$1:$SI$1,0),0)</f>
        <v>10.975</v>
      </c>
      <c r="U136" s="941">
        <f>VLOOKUP($D$3&amp;"_"&amp;U$3,データシート2!$A:$SI,MATCH($R$2&amp;"_"&amp;$C136,データシート2!$A$1:$SI$1,0),0)</f>
        <v>10.768000000000001</v>
      </c>
      <c r="V136" s="941">
        <f>VLOOKUP($D$3&amp;"_"&amp;V$3,データシート2!$A:$SI,MATCH($R$2&amp;"_"&amp;$C136,データシート2!$A$1:$SI$1,0),0)</f>
        <v>7.4</v>
      </c>
      <c r="W136" s="941">
        <f>VLOOKUP($D$3&amp;"_"&amp;W$3,データシート2!$A:$SI,MATCH($R$2&amp;"_"&amp;$C136,データシート2!$A$1:$SI$1,0),0)</f>
        <v>3.911</v>
      </c>
      <c r="X136" s="941">
        <f>VLOOKUP($D$3&amp;"_"&amp;X$3,データシート2!$A:$SI,MATCH($R$2&amp;"_"&amp;$C136,データシート2!$A$1:$SI$1,0),0)</f>
        <v>3.843</v>
      </c>
      <c r="Y136" s="941">
        <f>VLOOKUP($D$3&amp;"_"&amp;Y$3,データシート2!$A:$SI,MATCH($R$2&amp;"_"&amp;$C136,データシート2!$A$1:$SI$1,0),0)</f>
        <v>6.0970000000000004</v>
      </c>
      <c r="Z136" s="941">
        <f>VLOOKUP($D$3&amp;"_"&amp;Z$3,データシート2!$A:$SI,MATCH($R$2&amp;"_"&amp;$C136,データシート2!$A$1:$SI$1,0),0)</f>
        <v>183.1542</v>
      </c>
      <c r="AA136" s="941">
        <f>VLOOKUP($D$3&amp;"_"&amp;AA$3,データシート2!$A:$SI,MATCH($R$2&amp;"_"&amp;$C136,データシート2!$A$1:$SI$1,0),0)</f>
        <v>3.004</v>
      </c>
      <c r="AB136" s="942">
        <f>VLOOKUP($D$3&amp;"_"&amp;AB$3,データシート2!$A:$SI,MATCH($R$2&amp;"_"&amp;$C136,データシート2!$A$1:$SI$1,0),0)</f>
        <v>2.9089999999999998</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2025-03-04T09:02:07Z</dcterms:created>
  <dcterms:modified xsi:type="dcterms:W3CDTF">2025-03-04T09:02:08Z</dcterms:modified>
  <cp:category/>
  <cp:contentStatus/>
</cp:coreProperties>
</file>