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8E126CF-9AF9-4C8C-A275-9D29254E0E9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<sst xmlns="http://schemas.openxmlformats.org/spreadsheetml/2006/main" count="16711" uniqueCount="2395">
  <si>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</si>
  <si>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</si>
  <si>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</si>
  <si>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</si>
  <si>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</si>
  <si>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</si>
  <si>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</si>
  <si>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</si>
  <si>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</si>
  <si>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</si>
  <si>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</si>
  <si>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</si>
  <si>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</si>
  <si>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</si>
  <si>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</si>
  <si>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</si>
  <si>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</si>
  <si>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</si>
  <si>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</si>
  <si>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</si>
  <si>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</si>
  <si>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</si>
  <si>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</si>
  <si>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</si>
  <si>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</si>
  <si>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</si>
  <si>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</si>
  <si>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</si>
  <si>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</si>
  <si>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</si>
  <si>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</si>
  <si>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</si>
  <si>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</si>
  <si>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</si>
  <si>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</si>
  <si>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</si>
  <si>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</si>
  <si>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</si>
  <si>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</si>
  <si>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</si>
  <si>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</si>
  <si>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</si>
  <si>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</si>
  <si>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</si>
  <si>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</si>
  <si>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</si>
  <si>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</si>
  <si>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</si>
  <si>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</si>
  <si>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</si>
  <si>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</si>
  <si>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</si>
  <si>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</si>
  <si>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</si>
  <si>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</si>
  <si>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</si>
  <si>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</si>
  <si>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</si>
  <si>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</si>
  <si>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</si>
  <si>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</si>
  <si>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</si>
  <si>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</si>
  <si>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</si>
  <si>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</si>
  <si>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</si>
  <si>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</si>
  <si>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</si>
  <si>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</si>
  <si>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</si>
  <si>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</si>
  <si>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</si>
  <si>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</si>
  <si>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</si>
  <si>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</si>
  <si>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</si>
  <si>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</si>
  <si>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</si>
  <si>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</si>
  <si>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</si>
  <si>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</si>
  <si>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</si>
  <si>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</si>
  <si>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</si>
  <si>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</si>
  <si>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</si>
  <si>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</si>
  <si>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</si>
  <si>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</si>
  <si>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</si>
  <si>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</si>
  <si>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</si>
  <si>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</si>
  <si>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</si>
  <si>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</si>
  <si>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</si>
  <si>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</si>
  <si>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</si>
  <si>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</si>
  <si>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</si>
  <si>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</si>
  <si>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</si>
  <si>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</si>
  <si>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</si>
  <si>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</si>
  <si>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</si>
  <si>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</si>
  <si>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</si>
  <si>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</si>
  <si>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</si>
  <si>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</si>
  <si>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</si>
  <si>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</si>
  <si>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</si>
  <si>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</si>
  <si>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</si>
  <si>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</si>
  <si>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</si>
  <si>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</si>
  <si>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</si>
  <si>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</si>
  <si>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</si>
  <si>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</si>
  <si>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</si>
  <si>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</si>
  <si>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</si>
  <si>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</si>
  <si>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</si>
  <si>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</si>
  <si>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</si>
  <si>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</si>
  <si>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</si>
  <si>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</si>
  <si>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</si>
  <si>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</si>
  <si>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</si>
  <si>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</si>
  <si>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</si>
  <si>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</si>
  <si>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</si>
  <si>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</si>
  <si>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</si>
  <si>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</si>
  <si>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</si>
  <si>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</si>
  <si>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</si>
  <si>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</si>
  <si>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</si>
  <si>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</si>
  <si>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</si>
  <si>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</si>
  <si>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</si>
  <si>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</si>
  <si>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</si>
  <si>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</si>
  <si>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</si>
  <si>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</si>
  <si>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</si>
  <si>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</si>
  <si>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</si>
  <si>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</si>
  <si>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</si>
  <si>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</si>
  <si>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</si>
  <si>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</si>
  <si>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</si>
  <si>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</si>
  <si>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</si>
  <si>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</si>
  <si>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</si>
  <si>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</si>
  <si>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</si>
  <si>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</si>
  <si>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</si>
  <si>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</si>
  <si>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</si>
  <si>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</si>
  <si>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</si>
  <si>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</si>
  <si>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</si>
  <si>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</si>
  <si>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</si>
  <si>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</si>
  <si>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</si>
  <si>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</si>
  <si>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</si>
  <si>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</si>
  <si>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</si>
  <si>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</si>
  <si>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</si>
  <si>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</si>
  <si>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</si>
  <si>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</si>
  <si>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</si>
  <si>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</si>
  <si>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</si>
  <si>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</si>
  <si>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</si>
  <si>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</si>
  <si>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</si>
  <si>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</si>
  <si>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</si>
  <si>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</si>
  <si>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</si>
  <si>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</si>
  <si>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</si>
  <si>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</si>
  <si>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</si>
  <si>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</si>
  <si>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</si>
  <si>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</si>
  <si>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</si>
  <si>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</si>
  <si>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</si>
  <si>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</si>
  <si>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</si>
  <si>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</si>
  <si>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</si>
  <si>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</si>
  <si>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</si>
  <si>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</si>
  <si>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</si>
  <si>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</si>
  <si>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</si>
  <si>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</si>
  <si>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</si>
  <si>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</si>
  <si>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</si>
  <si>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</si>
  <si>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</si>
  <si>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</si>
  <si>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</si>
  <si>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</si>
  <si>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</si>
  <si>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</si>
  <si>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</si>
  <si>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</si>
  <si>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</si>
  <si>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</si>
  <si>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</si>
  <si>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</si>
  <si>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</si>
  <si>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</si>
  <si>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</si>
  <si>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</si>
  <si>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</si>
  <si>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</si>
  <si>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</si>
  <si>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</si>
  <si>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</si>
  <si>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</si>
  <si>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</si>
  <si>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</si>
  <si>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</si>
  <si>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</si>
  <si>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</si>
  <si>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</si>
  <si>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</si>
  <si>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</si>
  <si>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</si>
  <si>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</si>
  <si>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</si>
  <si>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</si>
  <si>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</si>
  <si>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</si>
  <si>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</si>
  <si>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</si>
  <si>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</si>
  <si>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</si>
  <si>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</si>
  <si>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</si>
  <si>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</si>
  <si>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</si>
  <si>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</si>
  <si>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</si>
  <si>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</si>
  <si>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</si>
  <si>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</si>
  <si>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</si>
  <si>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</si>
  <si>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</si>
  <si>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</si>
  <si>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</si>
  <si>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</si>
  <si>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</si>
  <si>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</si>
  <si>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</si>
  <si>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</si>
  <si>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</si>
  <si>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</si>
  <si>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</si>
  <si>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</si>
  <si>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</si>
  <si>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</si>
  <si>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</si>
  <si>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</si>
  <si>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</si>
  <si>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</si>
  <si>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</si>
  <si>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</si>
  <si>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</si>
  <si>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</si>
  <si>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</si>
  <si>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</si>
  <si>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</si>
  <si>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</si>
  <si>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</si>
  <si>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</si>
  <si>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</si>
  <si>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</si>
  <si>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</si>
  <si>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</si>
  <si>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</si>
  <si>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</si>
  <si>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</si>
  <si>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</si>
  <si>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</si>
  <si>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</si>
  <si>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</si>
  <si>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</si>
  <si>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</si>
  <si>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</si>
  <si>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</si>
  <si>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</si>
  <si>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</si>
  <si>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</si>
  <si>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</si>
  <si>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</si>
  <si>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</si>
  <si>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</si>
  <si>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</si>
  <si>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</si>
  <si>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</si>
  <si>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</si>
  <si>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</si>
  <si>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</si>
  <si>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</si>
  <si>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</si>
  <si>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</si>
  <si>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</si>
  <si>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</si>
  <si>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</si>
  <si>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</si>
  <si>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</si>
  <si>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</si>
  <si>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</si>
  <si>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</si>
  <si>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</si>
  <si>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</si>
  <si>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</si>
  <si>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</si>
  <si>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</si>
  <si>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</si>
  <si>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</si>
  <si>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</si>
  <si>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</si>
  <si>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</si>
  <si>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</si>
  <si>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</si>
  <si>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</si>
  <si>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</si>
  <si>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</si>
  <si>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</si>
  <si>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</si>
  <si>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</si>
  <si>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</si>
  <si>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</si>
  <si>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</si>
  <si>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</si>
  <si>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</si>
  <si>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</si>
  <si>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</si>
  <si>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</si>
  <si>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</si>
  <si>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</si>
  <si>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</si>
  <si>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</si>
  <si>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</si>
  <si>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</si>
  <si>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</si>
  <si>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</si>
  <si>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</si>
  <si>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</si>
  <si>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</si>
  <si>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</si>
  <si>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</si>
  <si>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</si>
  <si>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</si>
  <si>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</si>
  <si>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</si>
  <si>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</si>
  <si>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</si>
  <si>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</si>
  <si>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</si>
  <si>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</si>
  <si>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</si>
  <si>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</si>
  <si>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</si>
  <si>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</si>
  <si>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</si>
  <si>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</si>
  <si>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</si>
  <si>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</si>
  <si>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</si>
  <si>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</si>
  <si>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</si>
  <si>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</si>
  <si>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</si>
  <si>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</si>
  <si>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</si>
  <si>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</si>
  <si>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</si>
  <si>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</si>
  <si>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</si>
  <si>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</si>
  <si>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</si>
  <si>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</si>
  <si>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</si>
  <si>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</si>
  <si>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</si>
  <si>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</si>
  <si>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</si>
  <si>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</si>
  <si>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</si>
  <si>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</si>
  <si>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</si>
  <si>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</si>
  <si>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</si>
  <si>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</si>
  <si>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</si>
  <si>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</si>
  <si>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</si>
  <si>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</si>
  <si>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</si>
  <si>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</si>
  <si>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</si>
  <si>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</si>
  <si>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</si>
  <si>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</si>
  <si>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</si>
  <si>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</si>
  <si>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</si>
  <si>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</si>
  <si>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</si>
  <si>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</si>
  <si>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</si>
  <si>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</si>
  <si>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</si>
  <si>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</si>
  <si>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</si>
  <si>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</si>
  <si>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</si>
  <si>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</si>
  <si>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</si>
  <si>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</si>
  <si>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</si>
  <si>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</si>
  <si>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</si>
  <si>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</si>
  <si>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</si>
  <si>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</si>
  <si>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</si>
  <si>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</si>
  <si>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</si>
  <si>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</si>
  <si>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</si>
  <si>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</si>
  <si>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</si>
  <si>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</si>
  <si>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</si>
  <si>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</si>
  <si>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</si>
  <si>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</si>
  <si>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</si>
  <si>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</si>
  <si>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</si>
  <si>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</si>
  <si>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</si>
  <si>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</si>
  <si>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</si>
  <si>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</si>
  <si>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</si>
  <si>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</si>
  <si>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</si>
  <si>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</si>
  <si>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</si>
  <si>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</si>
  <si>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</si>
  <si>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</si>
  <si>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</si>
  <si>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</si>
  <si>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</si>
  <si>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</si>
  <si>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</si>
  <si>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</si>
  <si>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</si>
  <si>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</si>
  <si>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</si>
  <si>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</si>
  <si>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</si>
  <si>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</si>
  <si>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</si>
  <si>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</si>
  <si>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</si>
  <si>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</si>
  <si>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</si>
  <si>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</si>
  <si>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</si>
  <si>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</si>
  <si>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</si>
  <si>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</si>
  <si>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</si>
  <si>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</si>
  <si>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</si>
  <si>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</si>
  <si>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</si>
  <si>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</si>
  <si>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</si>
  <si>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</si>
  <si>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</si>
  <si>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</si>
  <si>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</si>
  <si>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</si>
  <si>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</si>
  <si>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</si>
  <si>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</si>
  <si>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</si>
  <si>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</si>
  <si>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</si>
  <si>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</si>
  <si>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</si>
  <si>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</si>
  <si>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</si>
  <si>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</si>
  <si>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</si>
  <si>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</si>
  <si>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</si>
  <si>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</si>
  <si>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</si>
  <si>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</si>
  <si>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</si>
  <si>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</si>
  <si>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</si>
  <si>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</si>
  <si>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</si>
  <si>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</si>
  <si>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</si>
  <si>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</si>
  <si>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</si>
  <si>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</si>
  <si>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</si>
  <si>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</si>
  <si>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</si>
  <si>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</si>
  <si>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</si>
  <si>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</si>
  <si>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</si>
  <si>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</si>
  <si>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</si>
  <si>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</si>
  <si>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</si>
  <si>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</si>
  <si>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</si>
  <si>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</si>
  <si>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</si>
  <si>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</si>
  <si>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</si>
  <si>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</si>
  <si>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</si>
  <si>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</si>
  <si>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</si>
  <si>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</si>
  <si>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</si>
  <si>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</si>
  <si>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</si>
  <si>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</si>
  <si>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</si>
  <si>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</si>
  <si>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</si>
  <si>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</si>
  <si>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</si>
  <si>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</si>
  <si>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</si>
  <si>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</si>
  <si>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</si>
  <si>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</si>
  <si>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</si>
  <si>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</si>
  <si>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</si>
  <si>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</si>
  <si>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</si>
  <si>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</si>
  <si>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</si>
  <si>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</si>
  <si>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</si>
  <si>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</si>
  <si>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</si>
  <si>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</si>
  <si>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</si>
  <si>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</si>
  <si>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</si>
  <si>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</si>
  <si>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</si>
  <si>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</si>
  <si>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</si>
  <si>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</si>
  <si>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</si>
  <si>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</si>
  <si>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</si>
  <si>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</si>
  <si>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</si>
  <si>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</si>
  <si>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</si>
  <si>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</si>
  <si>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</si>
  <si>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</si>
  <si>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</si>
  <si>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</si>
  <si>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</si>
  <si>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</si>
  <si>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</si>
  <si>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</si>
  <si>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</si>
  <si>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</si>
  <si>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</si>
  <si>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</si>
  <si>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</si>
  <si>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</si>
  <si>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</si>
  <si>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</si>
  <si>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</si>
  <si>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</si>
  <si>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</si>
  <si>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</si>
  <si>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</si>
  <si>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</si>
  <si>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</si>
  <si>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</si>
  <si>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</si>
  <si>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</si>
  <si>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</si>
  <si>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</si>
  <si>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</si>
  <si>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</si>
  <si>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</si>
  <si>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</si>
  <si>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</si>
  <si>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</si>
  <si>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</si>
  <si>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</si>
  <si>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</si>
  <si>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</si>
  <si>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</si>
  <si>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</si>
  <si>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</si>
  <si>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</si>
  <si>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</si>
  <si>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</si>
  <si>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</si>
  <si>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</si>
  <si>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</si>
  <si>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</si>
  <si>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</si>
  <si>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</si>
  <si>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</si>
  <si>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</si>
  <si>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</si>
  <si>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</si>
  <si>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</si>
  <si>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</si>
  <si>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</si>
  <si>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</si>
  <si>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</si>
  <si>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</si>
  <si>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</si>
  <si>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</si>
  <si>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</si>
  <si>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</si>
  <si>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</si>
  <si>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</si>
  <si>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</si>
  <si>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</si>
  <si>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</si>
  <si>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</si>
  <si>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</si>
  <si>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</si>
  <si>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</si>
  <si>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</si>
  <si>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</si>
  <si>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</si>
  <si>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</si>
  <si>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</si>
  <si>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</si>
  <si>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</si>
  <si>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</si>
  <si>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</si>
  <si>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</si>
  <si>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</si>
  <si>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</si>
  <si>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</si>
  <si>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</si>
  <si>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</si>
  <si>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</si>
  <si>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</si>
  <si>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</si>
  <si>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</si>
  <si>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</si>
  <si>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</si>
  <si>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</si>
  <si>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</si>
  <si>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</si>
  <si>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</si>
  <si>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</si>
  <si>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</si>
  <si>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</si>
  <si>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</si>
  <si>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</si>
  <si>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</si>
  <si>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</si>
  <si>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</si>
  <si>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</si>
  <si>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</si>
  <si>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</si>
  <si>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</si>
  <si>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</si>
  <si>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</si>
  <si>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</si>
  <si>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</si>
  <si>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</si>
  <si>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</si>
  <si>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</si>
  <si>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</si>
  <si>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</si>
  <si>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</si>
  <si>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</si>
  <si>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</si>
  <si>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</si>
  <si>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</si>
  <si>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</si>
  <si>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</si>
  <si>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</si>
  <si>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</si>
  <si>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</si>
  <si>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</si>
  <si>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</si>
  <si>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</si>
  <si>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</si>
  <si>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</si>
  <si>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</si>
  <si>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</si>
  <si>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</si>
  <si>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</si>
  <si>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</si>
  <si>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</si>
  <si>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</si>
  <si>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</si>
  <si>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</si>
  <si>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</si>
  <si>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</si>
  <si>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</si>
  <si>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</si>
  <si>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</si>
  <si>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</si>
  <si>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</si>
  <si>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</si>
  <si>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</si>
  <si>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</si>
  <si>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</si>
  <si>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</si>
  <si>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</si>
  <si>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</si>
  <si>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</si>
  <si>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</si>
  <si>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</si>
  <si>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</si>
  <si>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</si>
  <si>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</si>
  <si>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</si>
  <si>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</si>
  <si>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</si>
  <si>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</si>
  <si>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</si>
  <si>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</si>
  <si>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</si>
  <si>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</si>
  <si>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</si>
  <si>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</si>
  <si>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</si>
  <si>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</si>
  <si>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</si>
  <si>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</si>
  <si>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</si>
  <si>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</si>
  <si>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</si>
  <si>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</si>
  <si>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</si>
  <si>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</si>
  <si>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</si>
  <si>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</si>
  <si>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</si>
  <si>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</si>
  <si>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</si>
  <si>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</si>
  <si>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</si>
  <si>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</si>
  <si>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</si>
  <si>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</si>
  <si>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</si>
  <si>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</si>
  <si>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</si>
  <si>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</si>
  <si>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</si>
  <si>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</si>
  <si>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</si>
  <si>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</si>
  <si>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</si>
  <si>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</si>
  <si>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</si>
  <si>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</si>
  <si>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</si>
  <si>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</si>
  <si>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</si>
  <si>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</si>
  <si>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</si>
  <si>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</si>
  <si>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</si>
  <si>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</si>
  <si>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</si>
  <si>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</si>
  <si>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</si>
  <si>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</si>
  <si>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</si>
  <si>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</si>
  <si>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</si>
  <si>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</si>
  <si>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</si>
  <si>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</si>
  <si>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</si>
  <si>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</si>
  <si>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</si>
  <si>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</si>
  <si>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</si>
  <si>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</si>
  <si>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</si>
  <si>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</si>
  <si>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</si>
  <si>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</si>
  <si>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</si>
  <si>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</si>
  <si>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</si>
  <si>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</si>
  <si>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</si>
  <si>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</si>
  <si>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</si>
  <si>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</si>
  <si>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</si>
  <si>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</si>
  <si>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</si>
  <si>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</si>
  <si>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</si>
  <si>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</si>
  <si>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</si>
  <si>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</si>
  <si>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</si>
  <si>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</si>
  <si>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</si>
  <si>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</si>
  <si>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</si>
  <si>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</si>
  <si>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</si>
  <si>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</si>
  <si>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</si>
  <si>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</si>
  <si>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</si>
  <si>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</si>
  <si>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</si>
  <si>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</si>
  <si>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</si>
  <si>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</si>
  <si>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</si>
  <si>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</si>
  <si>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</si>
  <si>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</si>
  <si>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</si>
  <si>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</si>
  <si>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</si>
  <si>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</si>
  <si>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</si>
  <si>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</si>
  <si>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</si>
  <si>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</si>
  <si>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</si>
  <si>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</si>
  <si>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</si>
  <si>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</si>
  <si>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</si>
  <si>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</si>
  <si>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</si>
  <si>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</si>
  <si>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</si>
  <si>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</si>
  <si>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</si>
  <si>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</si>
  <si>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</si>
  <si>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</si>
  <si>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</si>
  <si>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</si>
  <si>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</si>
  <si>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</si>
  <si>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</si>
  <si>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</si>
  <si>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</si>
  <si>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</si>
  <si>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</si>
  <si>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</si>
  <si>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</si>
  <si>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</si>
  <si>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</si>
  <si>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</si>
  <si>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</si>
  <si>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</si>
  <si>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</si>
  <si>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</si>
  <si>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</si>
  <si>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</si>
  <si>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</si>
  <si>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</si>
  <si>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</si>
  <si>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</si>
  <si>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</si>
  <si>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</si>
  <si>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</si>
  <si>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</si>
  <si>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</si>
  <si>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</si>
  <si>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</si>
  <si>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</si>
  <si>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</si>
  <si>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</si>
  <si>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</si>
  <si>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</si>
  <si>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</si>
  <si>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</si>
  <si>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</si>
  <si>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</si>
  <si>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</si>
  <si>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</si>
  <si>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</si>
  <si>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</si>
  <si>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</si>
  <si>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</si>
  <si>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</si>
  <si>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</si>
  <si>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</si>
  <si>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</si>
  <si>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</si>
  <si>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</si>
  <si>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</si>
  <si>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</si>
  <si>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</si>
  <si>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</si>
  <si>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</si>
  <si>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</si>
  <si>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</si>
  <si>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</si>
  <si>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</si>
  <si>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</si>
  <si>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</si>
  <si>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</si>
  <si>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</si>
  <si>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</si>
  <si>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</si>
  <si>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</si>
  <si>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</si>
  <si>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</si>
  <si>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</si>
  <si>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</si>
  <si>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</si>
  <si>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</si>
  <si>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</si>
  <si>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</si>
  <si>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</si>
  <si>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</si>
  <si>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</si>
  <si>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</si>
  <si>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</si>
  <si>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</si>
  <si>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</si>
  <si>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</si>
  <si>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</si>
  <si>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</si>
  <si>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</si>
  <si>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</si>
  <si>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</si>
  <si>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</si>
  <si>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</si>
  <si>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</si>
  <si>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</si>
  <si>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</si>
  <si>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</si>
  <si>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</si>
  <si>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</si>
  <si>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</si>
  <si>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</si>
  <si>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</si>
  <si>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</si>
  <si>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</si>
  <si>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</si>
  <si>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</si>
  <si>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</si>
  <si>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</si>
  <si>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</si>
  <si>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</si>
  <si>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</si>
  <si>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</si>
  <si>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</si>
  <si>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</si>
  <si>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</si>
  <si>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</si>
  <si>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</si>
  <si>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</si>
  <si>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</si>
  <si>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</si>
  <si>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</si>
  <si>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</si>
  <si>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</si>
  <si>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</si>
  <si>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</si>
  <si>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</si>
  <si>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</si>
  <si>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</si>
  <si>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</si>
  <si>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</si>
  <si>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</si>
  <si>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</si>
  <si>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</si>
  <si>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</si>
  <si>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</si>
  <si>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</si>
  <si>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</si>
  <si>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</si>
  <si>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</si>
  <si>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</si>
  <si>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</si>
  <si>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</si>
  <si>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</si>
  <si>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</si>
  <si>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</si>
  <si>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</si>
  <si>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</si>
  <si>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</si>
  <si>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</si>
  <si>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</si>
  <si>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</si>
  <si>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</si>
  <si>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</si>
  <si>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</si>
  <si>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</si>
  <si>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</si>
  <si>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</si>
  <si>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</si>
  <si>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</si>
  <si>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</si>
  <si>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</si>
  <si>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</si>
  <si>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</si>
  <si>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</si>
  <si>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</si>
  <si>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</si>
  <si>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</si>
  <si>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</si>
  <si>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</si>
  <si>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</si>
  <si>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</si>
  <si>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</si>
  <si>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</si>
  <si>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</si>
  <si>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</si>
  <si>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</si>
  <si>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</si>
  <si>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</si>
  <si>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</si>
  <si>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</si>
  <si>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</si>
  <si>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</si>
  <si>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</si>
  <si>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</si>
  <si>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</si>
  <si>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</si>
  <si>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</si>
  <si>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</si>
  <si>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</si>
  <si>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</si>
  <si>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</si>
  <si>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</si>
  <si>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</si>
  <si>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</si>
  <si>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</si>
  <si>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</si>
  <si>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</si>
  <si>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</si>
  <si>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</si>
  <si>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</si>
  <si>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</si>
  <si>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</si>
  <si>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</si>
  <si>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</si>
  <si>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</si>
  <si>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</si>
  <si>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</si>
  <si>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</si>
  <si>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</si>
  <si>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</si>
  <si>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</si>
  <si>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</si>
  <si>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</si>
  <si>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</si>
  <si>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</si>
  <si>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</si>
  <si>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</si>
  <si>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</si>
  <si>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</si>
  <si>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</si>
  <si>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</si>
  <si>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</si>
  <si>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</si>
  <si>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</si>
  <si>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</si>
  <si>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</si>
  <si>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</si>
  <si>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</si>
  <si>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</si>
  <si>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</si>
  <si>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</si>
  <si>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</si>
  <si>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</si>
  <si>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</si>
  <si>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</si>
  <si>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</si>
  <si>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</si>
  <si>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</si>
  <si>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</si>
  <si>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</si>
  <si>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</si>
  <si>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</si>
  <si>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</si>
  <si>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</si>
  <si>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</si>
  <si>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</si>
  <si>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</si>
  <si>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</si>
  <si>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</si>
  <si>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</si>
  <si>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</si>
  <si>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</si>
  <si>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</si>
  <si>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</si>
  <si>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</si>
  <si>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</si>
  <si>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</si>
  <si>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</si>
  <si>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</si>
  <si>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</si>
  <si>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</si>
  <si>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</si>
  <si>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</si>
  <si>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</si>
  <si>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</si>
  <si>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</si>
  <si>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</si>
  <si>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</si>
  <si>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</si>
  <si>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</si>
  <si>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</si>
  <si>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</si>
  <si>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</si>
  <si>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</si>
  <si>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</si>
  <si>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</si>
  <si>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</si>
  <si>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</si>
  <si>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</si>
  <si>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</si>
  <si>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</si>
  <si>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</si>
  <si>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</si>
  <si>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</si>
  <si>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</si>
  <si>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</si>
  <si>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</si>
  <si>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</si>
  <si>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</si>
  <si>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</si>
  <si>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</si>
  <si>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</si>
  <si>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</si>
  <si>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</si>
  <si>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</si>
  <si>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</si>
  <si>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</si>
  <si>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</si>
  <si>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</si>
  <si>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</si>
  <si>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</si>
  <si>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</si>
  <si>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</si>
  <si>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</si>
  <si>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</si>
  <si>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</si>
  <si>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</si>
  <si>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</si>
  <si>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</si>
  <si>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</si>
  <si>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</si>
  <si>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</si>
  <si>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</si>
  <si>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</si>
  <si>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</si>
  <si>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</si>
  <si>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</si>
  <si>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</si>
  <si>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</si>
  <si>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</si>
  <si>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</si>
  <si>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</si>
  <si>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</si>
  <si>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</si>
  <si>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</si>
  <si>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</si>
  <si>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</si>
  <si>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</si>
  <si>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</si>
  <si>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</si>
  <si>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</si>
  <si>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</si>
  <si>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</si>
  <si>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</si>
  <si>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</si>
  <si>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</si>
  <si>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</si>
  <si>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</si>
  <si>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</si>
  <si>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</si>
  <si>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</si>
  <si>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</si>
  <si>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</si>
  <si>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</si>
  <si>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</si>
  <si>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</si>
  <si>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</si>
  <si>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</si>
  <si>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</si>
  <si>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</si>
  <si>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</si>
  <si>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</si>
  <si>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</si>
  <si>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</si>
  <si>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</si>
  <si>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</si>
  <si>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</si>
  <si>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</si>
  <si>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</si>
  <si>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</si>
  <si>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</si>
  <si>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</si>
  <si>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</si>
  <si>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</si>
  <si>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</si>
  <si>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</si>
  <si>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</si>
  <si>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</si>
  <si>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</si>
  <si>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</si>
  <si>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</si>
  <si>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</si>
  <si>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</si>
  <si>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</si>
  <si>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</si>
  <si>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</si>
  <si>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</si>
  <si>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</si>
  <si>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</si>
  <si>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</si>
  <si>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</si>
  <si>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</si>
  <si>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</si>
  <si>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</si>
  <si>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</si>
  <si>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</si>
  <si>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</si>
  <si>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</si>
  <si>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</si>
  <si>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</si>
  <si>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</si>
  <si>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</si>
  <si>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</si>
  <si>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</si>
  <si>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</si>
  <si>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</si>
  <si>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</si>
  <si>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</si>
  <si>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</si>
  <si>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</si>
  <si>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</si>
  <si>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</si>
  <si>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</si>
  <si>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</si>
  <si>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</si>
  <si>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</si>
  <si>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</si>
  <si>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</si>
  <si>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</si>
  <si>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</si>
  <si>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</si>
  <si>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</si>
  <si>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</si>
  <si>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</si>
  <si>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</si>
  <si>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</si>
  <si>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</si>
  <si>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</si>
  <si>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</si>
  <si>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</si>
  <si>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</si>
  <si>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</si>
  <si>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</si>
  <si>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</si>
  <si>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</si>
  <si>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</si>
  <si>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</si>
  <si>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</si>
  <si>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</si>
  <si>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</si>
  <si>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</si>
  <si>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</si>
  <si>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</si>
  <si>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</si>
  <si>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</si>
  <si>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</si>
  <si>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</si>
  <si>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</si>
  <si>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</si>
  <si>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</si>
  <si>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</si>
  <si>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</si>
  <si>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</si>
  <si>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</si>
  <si>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</si>
  <si>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</si>
  <si>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</si>
  <si>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</si>
  <si>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</si>
  <si>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</si>
  <si>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</si>
  <si>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</si>
  <si>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</si>
  <si>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</si>
  <si>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</si>
  <si>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</si>
  <si>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</si>
  <si>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</si>
  <si>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</si>
  <si>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</si>
  <si>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</si>
  <si>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</si>
  <si>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</si>
  <si>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</si>
  <si>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</si>
  <si>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</si>
  <si>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</si>
  <si>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</si>
  <si>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</si>
  <si>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</si>
  <si>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</si>
  <si>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</si>
  <si>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</si>
  <si>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</si>
  <si>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</si>
  <si>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</si>
  <si>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</si>
  <si>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</si>
  <si>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</si>
  <si>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</si>
  <si>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</si>
  <si>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</si>
  <si>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</si>
  <si>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</si>
  <si>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</si>
  <si>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</si>
  <si>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</si>
  <si>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</si>
  <si>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</si>
  <si>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</si>
  <si>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</si>
  <si>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</si>
  <si>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</si>
  <si>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</si>
  <si>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</si>
  <si>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</si>
  <si>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</si>
  <si>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</si>
  <si>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</si>
  <si>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</si>
  <si>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</si>
  <si>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</si>
  <si>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</si>
  <si>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</si>
  <si>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</si>
  <si>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</si>
  <si>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</si>
  <si>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</si>
  <si>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</si>
  <si>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</si>
  <si>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</si>
  <si>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</si>
  <si>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</si>
  <si>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</si>
  <si>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</si>
  <si>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</si>
  <si>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</si>
  <si>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</si>
  <si>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</si>
  <si>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</si>
  <si>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</si>
  <si>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</si>
  <si>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</si>
  <si>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</si>
  <si>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</si>
  <si>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</si>
  <si>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</si>
  <si>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</si>
  <si>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</si>
  <si>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</si>
  <si>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</si>
  <si>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</si>
  <si>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</si>
  <si>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</si>
  <si>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</si>
  <si>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</si>
  <si>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</si>
  <si>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</si>
  <si>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</si>
  <si>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</si>
  <si>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</si>
  <si>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</si>
  <si>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</si>
  <si>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</si>
  <si>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</si>
  <si>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</si>
  <si>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</si>
  <si>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</si>
  <si>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</si>
  <si>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</si>
  <si>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</si>
  <si>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</si>
  <si>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</si>
  <si>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</si>
  <si>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</si>
  <si>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</si>
  <si>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</si>
  <si>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</si>
  <si>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</si>
  <si>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</si>
  <si>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</si>
  <si>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</si>
  <si>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</si>
  <si>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</si>
  <si>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</si>
  <si>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</si>
  <si>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</si>
  <si>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</si>
  <si>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</si>
  <si>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</si>
  <si>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</si>
  <si>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</si>
  <si>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</si>
  <si>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</si>
  <si>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</si>
  <si>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</si>
  <si>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</si>
  <si>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</si>
  <si>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</si>
  <si>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</si>
  <si>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</si>
  <si>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</si>
  <si>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</si>
  <si>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</si>
  <si>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</si>
  <si>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</si>
  <si>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</si>
  <si>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</si>
  <si>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</si>
  <si>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</si>
  <si>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</si>
  <si>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</si>
  <si>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</si>
  <si>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</si>
  <si>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</si>
  <si>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</si>
  <si>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</si>
  <si>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</si>
  <si>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</si>
  <si>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</si>
  <si>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</si>
  <si>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</si>
  <si>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</si>
  <si>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</si>
  <si>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</si>
  <si>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</si>
  <si>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</si>
  <si>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</si>
  <si>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</si>
  <si>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</si>
  <si>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</si>
  <si>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</si>
  <si>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</si>
  <si>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</si>
  <si>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</si>
  <si>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</si>
  <si>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</si>
  <si>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</si>
  <si>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</si>
  <si>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</si>
  <si>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</si>
  <si>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</si>
  <si>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</si>
  <si>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</si>
  <si>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</si>
  <si>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</si>
  <si>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</si>
  <si>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</si>
  <si>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</si>
  <si>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</si>
  <si>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</si>
  <si>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</si>
  <si>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</si>
  <si>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</si>
  <si>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</si>
  <si>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</si>
  <si>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</si>
  <si>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</si>
  <si>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</si>
  <si>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</si>
  <si>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</si>
  <si>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</si>
  <si>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</si>
  <si>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</si>
  <si>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</si>
  <si>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</si>
  <si>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</si>
  <si>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</si>
  <si>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</si>
  <si>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</si>
  <si>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</si>
  <si>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</si>
  <si>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</si>
  <si>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</si>
  <si>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</si>
  <si>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</si>
  <si>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</si>
  <si>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</si>
  <si>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</si>
  <si>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</si>
  <si>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</si>
  <si>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</si>
  <si>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</si>
  <si>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</si>
  <si>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</si>
  <si>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</si>
  <si>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01209_令和6年度</t>
  </si>
  <si>
    <t>01209</t>
  </si>
  <si>
    <t>夕張市</t>
  </si>
  <si>
    <t>_令和6年度</t>
  </si>
  <si>
    <t>市区町村コード_令和4年度</t>
  </si>
  <si>
    <t>01209_令和4年度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</si>
  <si>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</si>
  <si>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</si>
  <si>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</si>
  <si>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</si>
  <si>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</si>
  <si>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</si>
  <si>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</si>
  <si>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</si>
  <si>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</si>
  <si>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</si>
  <si>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</si>
  <si>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</si>
  <si>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</si>
  <si>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</si>
  <si>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</si>
  <si>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</si>
  <si>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</si>
  <si>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</si>
  <si>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</si>
  <si>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</si>
  <si>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</si>
  <si>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</si>
  <si>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</si>
  <si>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</si>
  <si>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</si>
  <si>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</si>
  <si>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</si>
  <si>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</si>
  <si>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</si>
  <si>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</si>
  <si>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</si>
  <si>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</si>
  <si>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</si>
  <si>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</si>
  <si>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</si>
  <si>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</si>
  <si>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</si>
  <si>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</si>
  <si>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</si>
  <si>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</si>
  <si>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</si>
  <si>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</si>
  <si>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</si>
  <si>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</si>
  <si>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</si>
  <si>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</si>
  <si>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</si>
  <si>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</si>
  <si>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</si>
  <si>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</si>
  <si>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</si>
  <si>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</si>
  <si>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</si>
  <si>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</si>
  <si>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</si>
  <si>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</si>
  <si>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</si>
  <si>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01361_令和6年度</t>
  </si>
  <si>
    <t>01361</t>
  </si>
  <si>
    <t>江差町</t>
  </si>
  <si>
    <t>01361_令和4年度</t>
  </si>
  <si>
    <t>25201</t>
  </si>
  <si>
    <t>大津市</t>
  </si>
  <si>
    <t>25201_令和4年度</t>
  </si>
  <si>
    <t>25201_令和6年度</t>
  </si>
  <si>
    <t>01452_令和6年度</t>
  </si>
  <si>
    <t>01452</t>
  </si>
  <si>
    <t>鷹栖町</t>
  </si>
  <si>
    <t>01452_令和4年度</t>
  </si>
  <si>
    <t>01564_令和6年度</t>
  </si>
  <si>
    <t>01564</t>
  </si>
  <si>
    <t>大空町</t>
  </si>
  <si>
    <t>01665_令和6年度</t>
  </si>
  <si>
    <t>01665</t>
  </si>
  <si>
    <t>弟子屈町</t>
  </si>
  <si>
    <t>01564_令和4年度</t>
  </si>
  <si>
    <t>01665_令和4年度</t>
  </si>
  <si>
    <t>25203</t>
  </si>
  <si>
    <t>長浜市</t>
  </si>
  <si>
    <t>25203_令和4年度</t>
  </si>
  <si>
    <t>25203_令和6年度</t>
  </si>
  <si>
    <t>25213</t>
  </si>
  <si>
    <t>東近江市</t>
  </si>
  <si>
    <t>25213_令和4年度</t>
  </si>
  <si>
    <t>25213_令和6年度</t>
  </si>
  <si>
    <t>25202</t>
  </si>
  <si>
    <t>彦根市</t>
  </si>
  <si>
    <t>25202_令和4年度</t>
  </si>
  <si>
    <t>25202_令和6年度</t>
  </si>
  <si>
    <t>12463_平成2年度</t>
  </si>
  <si>
    <t>12463</t>
  </si>
  <si>
    <t>鋸南町</t>
  </si>
  <si>
    <t>12463_平成17年度</t>
  </si>
  <si>
    <t>12463_平成18年度</t>
  </si>
  <si>
    <t>12463_平成19年度</t>
  </si>
  <si>
    <t>12463_平成20年度</t>
  </si>
  <si>
    <t>12463_平成21年度</t>
  </si>
  <si>
    <t>12463_平成22年度</t>
  </si>
  <si>
    <t>12463_平成23年度</t>
  </si>
  <si>
    <t>12463_平成24年度</t>
  </si>
  <si>
    <t>12463_平成25年度</t>
  </si>
  <si>
    <t>12463_平成26年度</t>
  </si>
  <si>
    <t>12463_平成27年度</t>
  </si>
  <si>
    <t>12463_平成28年度</t>
  </si>
  <si>
    <t>12463_平成29年度</t>
  </si>
  <si>
    <t>12463_平成30年度</t>
  </si>
  <si>
    <t>12463_令和元年度</t>
  </si>
  <si>
    <t>12463_令和2年度</t>
  </si>
  <si>
    <t>12463_令和3年度</t>
  </si>
  <si>
    <t>12463_令和4年度</t>
  </si>
  <si>
    <t>12463_令和5年度</t>
  </si>
  <si>
    <t>12463_令和6年度</t>
  </si>
  <si>
    <t>22306_平成2年度</t>
  </si>
  <si>
    <t>22306</t>
  </si>
  <si>
    <t>西伊豆町</t>
  </si>
  <si>
    <t>22306_平成17年度</t>
  </si>
  <si>
    <t>22306_平成18年度</t>
  </si>
  <si>
    <t>22306_平成19年度</t>
  </si>
  <si>
    <t>22306_平成20年度</t>
  </si>
  <si>
    <t>22306_平成21年度</t>
  </si>
  <si>
    <t>22306_平成22年度</t>
  </si>
  <si>
    <t>22306_平成23年度</t>
  </si>
  <si>
    <t>22306_平成24年度</t>
  </si>
  <si>
    <t>22306_平成25年度</t>
  </si>
  <si>
    <t>22306_平成26年度</t>
  </si>
  <si>
    <t>22306_平成27年度</t>
  </si>
  <si>
    <t>22306_平成28年度</t>
  </si>
  <si>
    <t>22306_平成29年度</t>
  </si>
  <si>
    <t>22306_平成30年度</t>
  </si>
  <si>
    <t>22306_令和元年度</t>
  </si>
  <si>
    <t>22306_令和2年度</t>
  </si>
  <si>
    <t>22306_令和3年度</t>
  </si>
  <si>
    <t>22306_令和4年度</t>
  </si>
  <si>
    <t>22306_令和5年度</t>
  </si>
  <si>
    <t>22306_令和6年度</t>
  </si>
  <si>
    <t>01361_平成2年度</t>
  </si>
  <si>
    <t>01361_平成17年度</t>
  </si>
  <si>
    <t>01361_平成18年度</t>
  </si>
  <si>
    <t>01361_平成19年度</t>
  </si>
  <si>
    <t>01361_平成20年度</t>
  </si>
  <si>
    <t>01361_平成21年度</t>
  </si>
  <si>
    <t>01361_平成22年度</t>
  </si>
  <si>
    <t>01361_平成23年度</t>
  </si>
  <si>
    <t>01361_平成24年度</t>
  </si>
  <si>
    <t>01361_平成25年度</t>
  </si>
  <si>
    <t>01361_平成26年度</t>
  </si>
  <si>
    <t>01361_平成27年度</t>
  </si>
  <si>
    <t>01361_平成28年度</t>
  </si>
  <si>
    <t>01361_平成29年度</t>
  </si>
  <si>
    <t>01361_平成30年度</t>
  </si>
  <si>
    <t>01361_令和元年度</t>
  </si>
  <si>
    <t>01361_令和2年度</t>
  </si>
  <si>
    <t>01361_令和3年度</t>
  </si>
  <si>
    <t>01361_令和5年度</t>
  </si>
  <si>
    <t>12409_平成2年度</t>
  </si>
  <si>
    <t>12409</t>
  </si>
  <si>
    <t>芝山町</t>
  </si>
  <si>
    <t>12409_平成17年度</t>
  </si>
  <si>
    <t>12409_平成18年度</t>
  </si>
  <si>
    <t>12409_平成19年度</t>
  </si>
  <si>
    <t>12409_平成20年度</t>
  </si>
  <si>
    <t>12409_平成21年度</t>
  </si>
  <si>
    <t>12409_平成22年度</t>
  </si>
  <si>
    <t>12409_平成23年度</t>
  </si>
  <si>
    <t>12409_平成24年度</t>
  </si>
  <si>
    <t>12409_平成25年度</t>
  </si>
  <si>
    <t>12409_平成26年度</t>
  </si>
  <si>
    <t>12409_平成27年度</t>
  </si>
  <si>
    <t>12409_平成28年度</t>
  </si>
  <si>
    <t>12409_平成29年度</t>
  </si>
  <si>
    <t>12409_平成30年度</t>
  </si>
  <si>
    <t>12409_令和元年度</t>
  </si>
  <si>
    <t>12409_令和2年度</t>
  </si>
  <si>
    <t>12409_令和3年度</t>
  </si>
  <si>
    <t>12409_令和4年度</t>
  </si>
  <si>
    <t>12409_令和5年度</t>
  </si>
  <si>
    <t>12409_令和6年度</t>
  </si>
  <si>
    <t>06401_平成2年度</t>
  </si>
  <si>
    <t>06401</t>
  </si>
  <si>
    <t>小国町</t>
  </si>
  <si>
    <t>06401_平成17年度</t>
  </si>
  <si>
    <t>06401_平成18年度</t>
  </si>
  <si>
    <t>06401_平成19年度</t>
  </si>
  <si>
    <t>06401_平成20年度</t>
  </si>
  <si>
    <t>06401_平成21年度</t>
  </si>
  <si>
    <t>06401_平成22年度</t>
  </si>
  <si>
    <t>06401_平成23年度</t>
  </si>
  <si>
    <t>06401_平成24年度</t>
  </si>
  <si>
    <t>06401_平成25年度</t>
  </si>
  <si>
    <t>06401_平成26年度</t>
  </si>
  <si>
    <t>06401_平成27年度</t>
  </si>
  <si>
    <t>06401_平成28年度</t>
  </si>
  <si>
    <t>06401_平成29年度</t>
  </si>
  <si>
    <t>06401_平成30年度</t>
  </si>
  <si>
    <t>06401_令和元年度</t>
  </si>
  <si>
    <t>06401_令和2年度</t>
  </si>
  <si>
    <t>06401_令和3年度</t>
  </si>
  <si>
    <t>06401_令和4年度</t>
  </si>
  <si>
    <t>06401_令和5年度</t>
  </si>
  <si>
    <t>06401_令和6年度</t>
  </si>
  <si>
    <t>20324_平成2年度</t>
  </si>
  <si>
    <t>20324</t>
  </si>
  <si>
    <t>立科町</t>
  </si>
  <si>
    <t>20324_平成17年度</t>
  </si>
  <si>
    <t>20324_平成18年度</t>
  </si>
  <si>
    <t>20324_平成19年度</t>
  </si>
  <si>
    <t>20324_平成20年度</t>
  </si>
  <si>
    <t>20324_平成21年度</t>
  </si>
  <si>
    <t>20324_平成22年度</t>
  </si>
  <si>
    <t>20324_平成23年度</t>
  </si>
  <si>
    <t>20324_平成24年度</t>
  </si>
  <si>
    <t>20324_平成25年度</t>
  </si>
  <si>
    <t>20324_平成26年度</t>
  </si>
  <si>
    <t>20324_平成27年度</t>
  </si>
  <si>
    <t>20324_平成28年度</t>
  </si>
  <si>
    <t>20324_平成29年度</t>
  </si>
  <si>
    <t>20324_平成30年度</t>
  </si>
  <si>
    <t>20324_令和元年度</t>
  </si>
  <si>
    <t>20324_令和2年度</t>
  </si>
  <si>
    <t>20324_令和3年度</t>
  </si>
  <si>
    <t>20324_令和4年度</t>
  </si>
  <si>
    <t>20324_令和5年度</t>
  </si>
  <si>
    <t>20324_令和6年度</t>
  </si>
  <si>
    <t>14383_平成2年度</t>
  </si>
  <si>
    <t>14383</t>
  </si>
  <si>
    <t>真鶴町</t>
  </si>
  <si>
    <t>14383_平成17年度</t>
  </si>
  <si>
    <t>14383_平成18年度</t>
  </si>
  <si>
    <t>14383_平成19年度</t>
  </si>
  <si>
    <t>14383_平成20年度</t>
  </si>
  <si>
    <t>14383_平成21年度</t>
  </si>
  <si>
    <t>14383_平成22年度</t>
  </si>
  <si>
    <t>14383_平成23年度</t>
  </si>
  <si>
    <t>14383_平成24年度</t>
  </si>
  <si>
    <t>14383_平成25年度</t>
  </si>
  <si>
    <t>14383_平成26年度</t>
  </si>
  <si>
    <t>14383_平成27年度</t>
  </si>
  <si>
    <t>14383_平成28年度</t>
  </si>
  <si>
    <t>14383_平成29年度</t>
  </si>
  <si>
    <t>14383_平成30年度</t>
  </si>
  <si>
    <t>14383_令和元年度</t>
  </si>
  <si>
    <t>14383_令和2年度</t>
  </si>
  <si>
    <t>14383_令和3年度</t>
  </si>
  <si>
    <t>14383_令和4年度</t>
  </si>
  <si>
    <t>14383_令和5年度</t>
  </si>
  <si>
    <t>14383_令和6年度</t>
  </si>
  <si>
    <t>06364_平成2年度</t>
  </si>
  <si>
    <t>06364</t>
  </si>
  <si>
    <t>真室川町</t>
  </si>
  <si>
    <t>06364_平成17年度</t>
  </si>
  <si>
    <t>06364_平成18年度</t>
  </si>
  <si>
    <t>06364_平成19年度</t>
  </si>
  <si>
    <t>06364_平成20年度</t>
  </si>
  <si>
    <t>06364_平成21年度</t>
  </si>
  <si>
    <t>06364_平成22年度</t>
  </si>
  <si>
    <t>06364_平成23年度</t>
  </si>
  <si>
    <t>06364_平成24年度</t>
  </si>
  <si>
    <t>06364_平成25年度</t>
  </si>
  <si>
    <t>06364_平成26年度</t>
  </si>
  <si>
    <t>06364_平成27年度</t>
  </si>
  <si>
    <t>06364_平成28年度</t>
  </si>
  <si>
    <t>06364_平成29年度</t>
  </si>
  <si>
    <t>06364_平成30年度</t>
  </si>
  <si>
    <t>06364_令和元年度</t>
  </si>
  <si>
    <t>06364_令和2年度</t>
  </si>
  <si>
    <t>06364_令和3年度</t>
  </si>
  <si>
    <t>06364_令和4年度</t>
  </si>
  <si>
    <t>06364_令和5年度</t>
  </si>
  <si>
    <t>06364_令和6年度</t>
  </si>
  <si>
    <t>01665_平成2年度</t>
  </si>
  <si>
    <t>01665_平成17年度</t>
  </si>
  <si>
    <t>01665_平成18年度</t>
  </si>
  <si>
    <t>01665_平成19年度</t>
  </si>
  <si>
    <t>01665_平成20年度</t>
  </si>
  <si>
    <t>01665_平成21年度</t>
  </si>
  <si>
    <t>01665_平成22年度</t>
  </si>
  <si>
    <t>01665_平成23年度</t>
  </si>
  <si>
    <t>01665_平成24年度</t>
  </si>
  <si>
    <t>01665_平成25年度</t>
  </si>
  <si>
    <t>01665_平成26年度</t>
  </si>
  <si>
    <t>01665_平成27年度</t>
  </si>
  <si>
    <t>01665_平成28年度</t>
  </si>
  <si>
    <t>01665_平成29年度</t>
  </si>
  <si>
    <t>01665_平成30年度</t>
  </si>
  <si>
    <t>01665_令和元年度</t>
  </si>
  <si>
    <t>01665_令和2年度</t>
  </si>
  <si>
    <t>01665_令和3年度</t>
  </si>
  <si>
    <t>01665_令和5年度</t>
  </si>
  <si>
    <t>01564_平成2年度</t>
  </si>
  <si>
    <t>01564_平成17年度</t>
  </si>
  <si>
    <t>01564_平成18年度</t>
  </si>
  <si>
    <t>01564_平成19年度</t>
  </si>
  <si>
    <t>01564_平成20年度</t>
  </si>
  <si>
    <t>01564_平成21年度</t>
  </si>
  <si>
    <t>01564_平成22年度</t>
  </si>
  <si>
    <t>01564_平成23年度</t>
  </si>
  <si>
    <t>01564_平成24年度</t>
  </si>
  <si>
    <t>01564_平成25年度</t>
  </si>
  <si>
    <t>01564_平成26年度</t>
  </si>
  <si>
    <t>01564_平成27年度</t>
  </si>
  <si>
    <t>01564_平成28年度</t>
  </si>
  <si>
    <t>01564_平成29年度</t>
  </si>
  <si>
    <t>01564_平成30年度</t>
  </si>
  <si>
    <t>01564_令和元年度</t>
  </si>
  <si>
    <t>01564_令和2年度</t>
  </si>
  <si>
    <t>01564_令和3年度</t>
  </si>
  <si>
    <t>01564_令和5年度</t>
  </si>
  <si>
    <t>12422_平成2年度</t>
  </si>
  <si>
    <t>12422</t>
  </si>
  <si>
    <t>睦沢町</t>
  </si>
  <si>
    <t>12422_平成17年度</t>
  </si>
  <si>
    <t>12422_平成18年度</t>
  </si>
  <si>
    <t>12422_平成19年度</t>
  </si>
  <si>
    <t>12422_平成20年度</t>
  </si>
  <si>
    <t>12422_平成21年度</t>
  </si>
  <si>
    <t>12422_平成22年度</t>
  </si>
  <si>
    <t>12422_平成23年度</t>
  </si>
  <si>
    <t>12422_平成24年度</t>
  </si>
  <si>
    <t>12422_平成25年度</t>
  </si>
  <si>
    <t>12422_平成26年度</t>
  </si>
  <si>
    <t>12422_平成27年度</t>
  </si>
  <si>
    <t>12422_平成28年度</t>
  </si>
  <si>
    <t>12422_平成29年度</t>
  </si>
  <si>
    <t>12422_平成30年度</t>
  </si>
  <si>
    <t>12422_令和元年度</t>
  </si>
  <si>
    <t>12422_令和2年度</t>
  </si>
  <si>
    <t>12422_令和3年度</t>
  </si>
  <si>
    <t>12422_令和4年度</t>
  </si>
  <si>
    <t>12422_令和5年度</t>
  </si>
  <si>
    <t>12422_令和6年度</t>
  </si>
  <si>
    <t>40642_平成2年度</t>
  </si>
  <si>
    <t>40642</t>
  </si>
  <si>
    <t>吉富町</t>
  </si>
  <si>
    <t>40642_平成17年度</t>
  </si>
  <si>
    <t>40642_平成18年度</t>
  </si>
  <si>
    <t>40642_平成19年度</t>
  </si>
  <si>
    <t>40642_平成20年度</t>
  </si>
  <si>
    <t>40642_平成21年度</t>
  </si>
  <si>
    <t>40642_平成22年度</t>
  </si>
  <si>
    <t>40642_平成23年度</t>
  </si>
  <si>
    <t>40642_平成24年度</t>
  </si>
  <si>
    <t>40642_平成25年度</t>
  </si>
  <si>
    <t>40642_平成26年度</t>
  </si>
  <si>
    <t>40642_平成27年度</t>
  </si>
  <si>
    <t>40642_平成28年度</t>
  </si>
  <si>
    <t>40642_平成29年度</t>
  </si>
  <si>
    <t>40642_平成30年度</t>
  </si>
  <si>
    <t>40642_令和元年度</t>
  </si>
  <si>
    <t>40642_令和2年度</t>
  </si>
  <si>
    <t>40642_令和3年度</t>
  </si>
  <si>
    <t>40642_令和4年度</t>
  </si>
  <si>
    <t>40642_令和5年度</t>
  </si>
  <si>
    <t>40642_令和6年度</t>
  </si>
  <si>
    <t>01452_平成2年度</t>
  </si>
  <si>
    <t>01452_平成17年度</t>
  </si>
  <si>
    <t>01452_平成18年度</t>
  </si>
  <si>
    <t>01452_平成19年度</t>
  </si>
  <si>
    <t>01452_平成20年度</t>
  </si>
  <si>
    <t>01452_平成21年度</t>
  </si>
  <si>
    <t>01452_平成22年度</t>
  </si>
  <si>
    <t>01452_平成23年度</t>
  </si>
  <si>
    <t>01452_平成24年度</t>
  </si>
  <si>
    <t>01452_平成25年度</t>
  </si>
  <si>
    <t>01452_平成26年度</t>
  </si>
  <si>
    <t>01452_平成27年度</t>
  </si>
  <si>
    <t>01452_平成28年度</t>
  </si>
  <si>
    <t>01452_平成29年度</t>
  </si>
  <si>
    <t>01452_平成30年度</t>
  </si>
  <si>
    <t>01452_令和元年度</t>
  </si>
  <si>
    <t>01452_令和2年度</t>
  </si>
  <si>
    <t>01452_令和3年度</t>
  </si>
  <si>
    <t>01452_令和5年度</t>
  </si>
  <si>
    <t>32501_平成2年度</t>
  </si>
  <si>
    <t>32501</t>
  </si>
  <si>
    <t>津和野町</t>
  </si>
  <si>
    <t>32501_平成17年度</t>
  </si>
  <si>
    <t>32501_平成18年度</t>
  </si>
  <si>
    <t>32501_平成19年度</t>
  </si>
  <si>
    <t>32501_平成20年度</t>
  </si>
  <si>
    <t>32501_平成21年度</t>
  </si>
  <si>
    <t>32501_平成22年度</t>
  </si>
  <si>
    <t>32501_平成23年度</t>
  </si>
  <si>
    <t>32501_平成24年度</t>
  </si>
  <si>
    <t>32501_平成25年度</t>
  </si>
  <si>
    <t>32501_平成26年度</t>
  </si>
  <si>
    <t>32501_平成27年度</t>
  </si>
  <si>
    <t>32501_平成28年度</t>
  </si>
  <si>
    <t>32501_平成29年度</t>
  </si>
  <si>
    <t>32501_平成30年度</t>
  </si>
  <si>
    <t>32501_令和元年度</t>
  </si>
  <si>
    <t>32501_令和2年度</t>
  </si>
  <si>
    <t>32501_令和3年度</t>
  </si>
  <si>
    <t>32501_令和4年度</t>
  </si>
  <si>
    <t>32501_令和5年度</t>
  </si>
  <si>
    <t>32501_令和6年度</t>
  </si>
  <si>
    <t>20416_平成2年度</t>
  </si>
  <si>
    <t>20416</t>
  </si>
  <si>
    <t>豊丘村</t>
  </si>
  <si>
    <t>20416_平成17年度</t>
  </si>
  <si>
    <t>20416_平成18年度</t>
  </si>
  <si>
    <t>20416_平成19年度</t>
  </si>
  <si>
    <t>20416_平成20年度</t>
  </si>
  <si>
    <t>20416_平成21年度</t>
  </si>
  <si>
    <t>20416_平成22年度</t>
  </si>
  <si>
    <t>20416_平成23年度</t>
  </si>
  <si>
    <t>20416_平成24年度</t>
  </si>
  <si>
    <t>20416_平成25年度</t>
  </si>
  <si>
    <t>20416_平成26年度</t>
  </si>
  <si>
    <t>20416_平成27年度</t>
  </si>
  <si>
    <t>20416_平成28年度</t>
  </si>
  <si>
    <t>20416_平成29年度</t>
  </si>
  <si>
    <t>20416_平成30年度</t>
  </si>
  <si>
    <t>20416_令和元年度</t>
  </si>
  <si>
    <t>20416_令和2年度</t>
  </si>
  <si>
    <t>20416_令和3年度</t>
  </si>
  <si>
    <t>20416_令和4年度</t>
  </si>
  <si>
    <t>20416_令和5年度</t>
  </si>
  <si>
    <t>20416_令和6年度</t>
  </si>
  <si>
    <t>22302_平成2年度</t>
  </si>
  <si>
    <t>22302</t>
  </si>
  <si>
    <t>河津町</t>
  </si>
  <si>
    <t>22302_平成17年度</t>
  </si>
  <si>
    <t>22302_平成18年度</t>
  </si>
  <si>
    <t>22302_平成19年度</t>
  </si>
  <si>
    <t>22302_平成20年度</t>
  </si>
  <si>
    <t>22302_平成21年度</t>
  </si>
  <si>
    <t>22302_平成22年度</t>
  </si>
  <si>
    <t>22302_平成23年度</t>
  </si>
  <si>
    <t>22302_平成24年度</t>
  </si>
  <si>
    <t>22302_平成25年度</t>
  </si>
  <si>
    <t>22302_平成26年度</t>
  </si>
  <si>
    <t>22302_平成27年度</t>
  </si>
  <si>
    <t>22302_平成28年度</t>
  </si>
  <si>
    <t>22302_平成29年度</t>
  </si>
  <si>
    <t>22302_平成30年度</t>
  </si>
  <si>
    <t>22302_令和元年度</t>
  </si>
  <si>
    <t>22302_令和2年度</t>
  </si>
  <si>
    <t>22302_令和3年度</t>
  </si>
  <si>
    <t>22302_令和4年度</t>
  </si>
  <si>
    <t>22302_令和5年度</t>
  </si>
  <si>
    <t>22302_令和6年度</t>
  </si>
  <si>
    <t>30362_平成2年度</t>
  </si>
  <si>
    <t>30362</t>
  </si>
  <si>
    <t>広川町</t>
  </si>
  <si>
    <t>30362_平成17年度</t>
  </si>
  <si>
    <t>30362_平成18年度</t>
  </si>
  <si>
    <t>30362_平成19年度</t>
  </si>
  <si>
    <t>30362_平成20年度</t>
  </si>
  <si>
    <t>30362_平成21年度</t>
  </si>
  <si>
    <t>30362_平成22年度</t>
  </si>
  <si>
    <t>30362_平成23年度</t>
  </si>
  <si>
    <t>30362_平成24年度</t>
  </si>
  <si>
    <t>30362_平成25年度</t>
  </si>
  <si>
    <t>30362_平成26年度</t>
  </si>
  <si>
    <t>30362_平成27年度</t>
  </si>
  <si>
    <t>30362_平成28年度</t>
  </si>
  <si>
    <t>30362_平成29年度</t>
  </si>
  <si>
    <t>30362_平成30年度</t>
  </si>
  <si>
    <t>30362_令和元年度</t>
  </si>
  <si>
    <t>30362_令和2年度</t>
  </si>
  <si>
    <t>30362_令和3年度</t>
  </si>
  <si>
    <t>30362_令和4年度</t>
  </si>
  <si>
    <t>30362_令和5年度</t>
  </si>
  <si>
    <t>30362_令和6年度</t>
  </si>
  <si>
    <t>20543_平成2年度</t>
  </si>
  <si>
    <t>20543</t>
  </si>
  <si>
    <t>高山村</t>
  </si>
  <si>
    <t>20543_平成17年度</t>
  </si>
  <si>
    <t>20543_平成18年度</t>
  </si>
  <si>
    <t>20543_平成19年度</t>
  </si>
  <si>
    <t>20543_平成20年度</t>
  </si>
  <si>
    <t>20543_平成21年度</t>
  </si>
  <si>
    <t>20543_平成22年度</t>
  </si>
  <si>
    <t>20543_平成23年度</t>
  </si>
  <si>
    <t>20543_平成24年度</t>
  </si>
  <si>
    <t>20543_平成25年度</t>
  </si>
  <si>
    <t>20543_平成26年度</t>
  </si>
  <si>
    <t>20543_平成27年度</t>
  </si>
  <si>
    <t>20543_平成28年度</t>
  </si>
  <si>
    <t>20543_平成29年度</t>
  </si>
  <si>
    <t>20543_平成30年度</t>
  </si>
  <si>
    <t>20543_令和元年度</t>
  </si>
  <si>
    <t>20543_令和2年度</t>
  </si>
  <si>
    <t>20543_令和3年度</t>
  </si>
  <si>
    <t>20543_令和4年度</t>
  </si>
  <si>
    <t>20543_令和5年度</t>
  </si>
  <si>
    <t>20543_令和6年度</t>
  </si>
  <si>
    <t>11363_平成2年度</t>
  </si>
  <si>
    <t>11363</t>
  </si>
  <si>
    <t>長瀞町</t>
  </si>
  <si>
    <t>11363_平成17年度</t>
  </si>
  <si>
    <t>11363_平成18年度</t>
  </si>
  <si>
    <t>11363_平成19年度</t>
  </si>
  <si>
    <t>11363_平成20年度</t>
  </si>
  <si>
    <t>11363_平成21年度</t>
  </si>
  <si>
    <t>11363_平成22年度</t>
  </si>
  <si>
    <t>11363_平成23年度</t>
  </si>
  <si>
    <t>11363_平成24年度</t>
  </si>
  <si>
    <t>11363_平成25年度</t>
  </si>
  <si>
    <t>11363_平成26年度</t>
  </si>
  <si>
    <t>11363_平成27年度</t>
  </si>
  <si>
    <t>11363_平成28年度</t>
  </si>
  <si>
    <t>11363_平成29年度</t>
  </si>
  <si>
    <t>11363_平成30年度</t>
  </si>
  <si>
    <t>11363_令和元年度</t>
  </si>
  <si>
    <t>11363_令和2年度</t>
  </si>
  <si>
    <t>11363_令和3年度</t>
  </si>
  <si>
    <t>11363_令和4年度</t>
  </si>
  <si>
    <t>11363_令和5年度</t>
  </si>
  <si>
    <t>11363_令和6年度</t>
  </si>
  <si>
    <t>25442_平成2年度</t>
  </si>
  <si>
    <t>25442</t>
  </si>
  <si>
    <t>甲良町</t>
  </si>
  <si>
    <t>25442_平成17年度</t>
  </si>
  <si>
    <t>25442_平成18年度</t>
  </si>
  <si>
    <t>25442_平成19年度</t>
  </si>
  <si>
    <t>25442_平成20年度</t>
  </si>
  <si>
    <t>25442_平成21年度</t>
  </si>
  <si>
    <t>25442_平成22年度</t>
  </si>
  <si>
    <t>25442_平成23年度</t>
  </si>
  <si>
    <t>25442_平成24年度</t>
  </si>
  <si>
    <t>25442_平成25年度</t>
  </si>
  <si>
    <t>25442_平成26年度</t>
  </si>
  <si>
    <t>25442_平成27年度</t>
  </si>
  <si>
    <t>25442_平成28年度</t>
  </si>
  <si>
    <t>25442_平成29年度</t>
  </si>
  <si>
    <t>25442_平成30年度</t>
  </si>
  <si>
    <t>25442_令和元年度</t>
  </si>
  <si>
    <t>25442_令和2年度</t>
  </si>
  <si>
    <t>25442_令和3年度</t>
  </si>
  <si>
    <t>25442_令和4年度</t>
  </si>
  <si>
    <t>25442_令和5年度</t>
  </si>
  <si>
    <t>25442_令和6年度</t>
  </si>
  <si>
    <t>29362_平成2年度</t>
  </si>
  <si>
    <t>29362</t>
  </si>
  <si>
    <t>三宅町</t>
  </si>
  <si>
    <t>29362_平成17年度</t>
  </si>
  <si>
    <t>29362_平成18年度</t>
  </si>
  <si>
    <t>29362_平成19年度</t>
  </si>
  <si>
    <t>29362_平成20年度</t>
  </si>
  <si>
    <t>29362_平成21年度</t>
  </si>
  <si>
    <t>29362_平成22年度</t>
  </si>
  <si>
    <t>29362_平成23年度</t>
  </si>
  <si>
    <t>29362_平成24年度</t>
  </si>
  <si>
    <t>29362_平成25年度</t>
  </si>
  <si>
    <t>29362_平成26年度</t>
  </si>
  <si>
    <t>29362_平成27年度</t>
  </si>
  <si>
    <t>29362_平成28年度</t>
  </si>
  <si>
    <t>29362_平成29年度</t>
  </si>
  <si>
    <t>29362_平成30年度</t>
  </si>
  <si>
    <t>29362_令和元年度</t>
  </si>
  <si>
    <t>29362_令和2年度</t>
  </si>
  <si>
    <t>29362_令和3年度</t>
  </si>
  <si>
    <t>29362_令和4年度</t>
  </si>
  <si>
    <t>29362_令和5年度</t>
  </si>
  <si>
    <t>29362_令和6年度</t>
  </si>
  <si>
    <t>07542_平成2年度</t>
  </si>
  <si>
    <t>07542</t>
  </si>
  <si>
    <t>楢葉町</t>
  </si>
  <si>
    <t>07542_平成17年度</t>
  </si>
  <si>
    <t>07542_平成18年度</t>
  </si>
  <si>
    <t>07542_平成19年度</t>
  </si>
  <si>
    <t>07542_平成20年度</t>
  </si>
  <si>
    <t>07542_平成21年度</t>
  </si>
  <si>
    <t>07542_平成22年度</t>
  </si>
  <si>
    <t>07542_平成23年度</t>
  </si>
  <si>
    <t>07542_平成24年度</t>
  </si>
  <si>
    <t>07542_平成25年度</t>
  </si>
  <si>
    <t>07542_平成26年度</t>
  </si>
  <si>
    <t>07542_平成27年度</t>
  </si>
  <si>
    <t>07542_平成28年度</t>
  </si>
  <si>
    <t>07542_平成29年度</t>
  </si>
  <si>
    <t>07542_平成30年度</t>
  </si>
  <si>
    <t>07542_令和元年度</t>
  </si>
  <si>
    <t>07542_令和2年度</t>
  </si>
  <si>
    <t>07542_令和3年度</t>
  </si>
  <si>
    <t>07542_令和4年度</t>
  </si>
  <si>
    <t>07542_令和5年度</t>
  </si>
  <si>
    <t>07542_令和6年度</t>
  </si>
  <si>
    <t>43424_平成2年度</t>
  </si>
  <si>
    <t>43424</t>
  </si>
  <si>
    <t>43424_平成17年度</t>
  </si>
  <si>
    <t>43424_平成18年度</t>
  </si>
  <si>
    <t>43424_平成19年度</t>
  </si>
  <si>
    <t>43424_平成20年度</t>
  </si>
  <si>
    <t>43424_平成21年度</t>
  </si>
  <si>
    <t>43424_平成22年度</t>
  </si>
  <si>
    <t>43424_平成23年度</t>
  </si>
  <si>
    <t>43424_平成24年度</t>
  </si>
  <si>
    <t>43424_平成25年度</t>
  </si>
  <si>
    <t>43424_平成26年度</t>
  </si>
  <si>
    <t>43424_平成27年度</t>
  </si>
  <si>
    <t>43424_平成28年度</t>
  </si>
  <si>
    <t>43424_平成29年度</t>
  </si>
  <si>
    <t>43424_平成30年度</t>
  </si>
  <si>
    <t>43424_令和元年度</t>
  </si>
  <si>
    <t>43424_令和2年度</t>
  </si>
  <si>
    <t>43424_令和3年度</t>
  </si>
  <si>
    <t>43424_令和4年度</t>
  </si>
  <si>
    <t>43424_令和5年度</t>
  </si>
  <si>
    <t>43424_令和6年度</t>
  </si>
  <si>
    <t>46482_平成2年度</t>
  </si>
  <si>
    <t>46482</t>
  </si>
  <si>
    <t>東串良町</t>
  </si>
  <si>
    <t>46482_平成17年度</t>
  </si>
  <si>
    <t>46482_平成18年度</t>
  </si>
  <si>
    <t>46482_平成19年度</t>
  </si>
  <si>
    <t>46482_平成20年度</t>
  </si>
  <si>
    <t>46482_平成21年度</t>
  </si>
  <si>
    <t>46482_平成22年度</t>
  </si>
  <si>
    <t>46482_平成23年度</t>
  </si>
  <si>
    <t>46482_平成24年度</t>
  </si>
  <si>
    <t>46482_平成25年度</t>
  </si>
  <si>
    <t>46482_平成26年度</t>
  </si>
  <si>
    <t>46482_平成27年度</t>
  </si>
  <si>
    <t>46482_平成28年度</t>
  </si>
  <si>
    <t>46482_平成29年度</t>
  </si>
  <si>
    <t>46482_平成30年度</t>
  </si>
  <si>
    <t>46482_令和元年度</t>
  </si>
  <si>
    <t>46482_令和2年度</t>
  </si>
  <si>
    <t>46482_令和3年度</t>
  </si>
  <si>
    <t>46482_令和4年度</t>
  </si>
  <si>
    <t>46482_令和5年度</t>
  </si>
  <si>
    <t>46482_令和6年度</t>
  </si>
  <si>
    <t>30381_平成2年度</t>
  </si>
  <si>
    <t>30381</t>
  </si>
  <si>
    <t>美浜町</t>
  </si>
  <si>
    <t>30381_平成17年度</t>
  </si>
  <si>
    <t>30381_平成18年度</t>
  </si>
  <si>
    <t>30381_平成19年度</t>
  </si>
  <si>
    <t>30381_平成20年度</t>
  </si>
  <si>
    <t>30381_平成21年度</t>
  </si>
  <si>
    <t>30381_平成22年度</t>
  </si>
  <si>
    <t>30381_平成23年度</t>
  </si>
  <si>
    <t>30381_平成24年度</t>
  </si>
  <si>
    <t>30381_平成25年度</t>
  </si>
  <si>
    <t>30381_平成26年度</t>
  </si>
  <si>
    <t>30381_平成27年度</t>
  </si>
  <si>
    <t>30381_平成28年度</t>
  </si>
  <si>
    <t>30381_平成29年度</t>
  </si>
  <si>
    <t>30381_平成30年度</t>
  </si>
  <si>
    <t>30381_令和元年度</t>
  </si>
  <si>
    <t>30381_令和2年度</t>
  </si>
  <si>
    <t>30381_令和3年度</t>
  </si>
  <si>
    <t>30381_令和4年度</t>
  </si>
  <si>
    <t>30381_令和5年度</t>
  </si>
  <si>
    <t>30381_令和6年度</t>
  </si>
  <si>
    <t>01209_平成2年度</t>
  </si>
  <si>
    <t>01209_平成17年度</t>
  </si>
  <si>
    <t>01209_平成18年度</t>
  </si>
  <si>
    <t>01209_平成19年度</t>
  </si>
  <si>
    <t>01209_平成20年度</t>
  </si>
  <si>
    <t>01209_平成21年度</t>
  </si>
  <si>
    <t>01209_平成22年度</t>
  </si>
  <si>
    <t>01209_平成23年度</t>
  </si>
  <si>
    <t>01209_平成24年度</t>
  </si>
  <si>
    <t>01209_平成25年度</t>
  </si>
  <si>
    <t>01209_平成26年度</t>
  </si>
  <si>
    <t>01209_平成27年度</t>
  </si>
  <si>
    <t>01209_平成28年度</t>
  </si>
  <si>
    <t>01209_平成29年度</t>
  </si>
  <si>
    <t>01209_平成30年度</t>
  </si>
  <si>
    <t>01209_令和元年度</t>
  </si>
  <si>
    <t>01209_令和2年度</t>
  </si>
  <si>
    <t>01209_令和3年度</t>
  </si>
  <si>
    <t>01209_令和5年度</t>
  </si>
  <si>
    <t>46529_平成2年度</t>
  </si>
  <si>
    <t>46529</t>
  </si>
  <si>
    <t>喜界町</t>
  </si>
  <si>
    <t>46529_平成17年度</t>
  </si>
  <si>
    <t>46529_平成18年度</t>
  </si>
  <si>
    <t>46529_平成19年度</t>
  </si>
  <si>
    <t>46529_平成20年度</t>
  </si>
  <si>
    <t>46529_平成21年度</t>
  </si>
  <si>
    <t>46529_平成22年度</t>
  </si>
  <si>
    <t>46529_平成23年度</t>
  </si>
  <si>
    <t>46529_平成24年度</t>
  </si>
  <si>
    <t>46529_平成25年度</t>
  </si>
  <si>
    <t>46529_平成26年度</t>
  </si>
  <si>
    <t>46529_平成27年度</t>
  </si>
  <si>
    <t>46529_平成28年度</t>
  </si>
  <si>
    <t>46529_平成29年度</t>
  </si>
  <si>
    <t>46529_平成30年度</t>
  </si>
  <si>
    <t>46529_令和元年度</t>
  </si>
  <si>
    <t>46529_令和2年度</t>
  </si>
  <si>
    <t>46529_令和3年度</t>
  </si>
  <si>
    <t>46529_令和4年度</t>
  </si>
  <si>
    <t>46529_令和5年度</t>
  </si>
  <si>
    <t>46529_令和6年度</t>
  </si>
  <si>
    <t>43531_平成2年度</t>
  </si>
  <si>
    <t>43531</t>
  </si>
  <si>
    <t>苓北町</t>
  </si>
  <si>
    <t>43531_平成17年度</t>
  </si>
  <si>
    <t>43531_平成18年度</t>
  </si>
  <si>
    <t>43531_平成19年度</t>
  </si>
  <si>
    <t>43531_平成20年度</t>
  </si>
  <si>
    <t>43531_平成21年度</t>
  </si>
  <si>
    <t>43531_平成22年度</t>
  </si>
  <si>
    <t>43531_平成23年度</t>
  </si>
  <si>
    <t>43531_平成24年度</t>
  </si>
  <si>
    <t>43531_平成25年度</t>
  </si>
  <si>
    <t>43531_平成26年度</t>
  </si>
  <si>
    <t>43531_平成27年度</t>
  </si>
  <si>
    <t>43531_平成28年度</t>
  </si>
  <si>
    <t>43531_平成29年度</t>
  </si>
  <si>
    <t>43531_平成30年度</t>
  </si>
  <si>
    <t>43531_令和元年度</t>
  </si>
  <si>
    <t>43531_令和2年度</t>
  </si>
  <si>
    <t>43531_令和3年度</t>
  </si>
  <si>
    <t>43531_令和4年度</t>
  </si>
  <si>
    <t>43531_令和5年度</t>
  </si>
  <si>
    <t>43531_令和6年度</t>
  </si>
  <si>
    <t>46490_平成2年度</t>
  </si>
  <si>
    <t>46490</t>
  </si>
  <si>
    <t>錦江町</t>
  </si>
  <si>
    <t>46490_平成17年度</t>
  </si>
  <si>
    <t>46490_平成18年度</t>
  </si>
  <si>
    <t>46490_平成19年度</t>
  </si>
  <si>
    <t>46490_平成20年度</t>
  </si>
  <si>
    <t>46490_平成21年度</t>
  </si>
  <si>
    <t>46490_平成22年度</t>
  </si>
  <si>
    <t>46490_平成23年度</t>
  </si>
  <si>
    <t>46490_平成24年度</t>
  </si>
  <si>
    <t>46490_平成25年度</t>
  </si>
  <si>
    <t>46490_平成26年度</t>
  </si>
  <si>
    <t>46490_平成27年度</t>
  </si>
  <si>
    <t>46490_平成28年度</t>
  </si>
  <si>
    <t>46490_平成29年度</t>
  </si>
  <si>
    <t>46490_平成30年度</t>
  </si>
  <si>
    <t>46490_令和元年度</t>
  </si>
  <si>
    <t>46490_令和2年度</t>
  </si>
  <si>
    <t>46490_令和3年度</t>
  </si>
  <si>
    <t>46490_令和4年度</t>
  </si>
  <si>
    <t>46490_令和5年度</t>
  </si>
  <si>
    <t>46490_令和6年度</t>
  </si>
  <si>
    <t>25384</t>
  </si>
  <si>
    <t>竜王町</t>
  </si>
  <si>
    <t>25384_令和4年度</t>
  </si>
  <si>
    <t>25384_令和6年度</t>
  </si>
  <si>
    <t>25425</t>
  </si>
  <si>
    <t>愛荘町</t>
  </si>
  <si>
    <t>25425_令和4年度</t>
  </si>
  <si>
    <t>25425_令和6年度</t>
  </si>
  <si>
    <t>25383</t>
  </si>
  <si>
    <t>日野町</t>
  </si>
  <si>
    <t>25383_令和4年度</t>
  </si>
  <si>
    <t>25383_令和6年度</t>
  </si>
  <si>
    <t>25443</t>
  </si>
  <si>
    <t>多賀町</t>
  </si>
  <si>
    <t>25443_令和4年度</t>
  </si>
  <si>
    <t>25443_令和6年度</t>
  </si>
  <si>
    <t>25214</t>
  </si>
  <si>
    <t>米原市</t>
  </si>
  <si>
    <t>25214_令和4年度</t>
  </si>
  <si>
    <t>25214_令和6年度</t>
  </si>
  <si>
    <t>25212</t>
  </si>
  <si>
    <t>高島市</t>
  </si>
  <si>
    <t>25212_令和4年度</t>
  </si>
  <si>
    <t>25212_令和6年度</t>
  </si>
  <si>
    <t>25208</t>
  </si>
  <si>
    <t>栗東市</t>
  </si>
  <si>
    <t>25208_令和4年度</t>
  </si>
  <si>
    <t>25208_令和6年度</t>
  </si>
  <si>
    <t>25211</t>
  </si>
  <si>
    <t>湖南市</t>
  </si>
  <si>
    <t>25211_令和4年度</t>
  </si>
  <si>
    <t>25211_令和6年度</t>
  </si>
  <si>
    <t>25441</t>
  </si>
  <si>
    <t>豊郷町</t>
  </si>
  <si>
    <t>25441_令和4年度</t>
  </si>
  <si>
    <t>25441_令和6年度</t>
  </si>
  <si>
    <t>25210</t>
  </si>
  <si>
    <t>野洲市</t>
  </si>
  <si>
    <t>25210_令和4年度</t>
  </si>
  <si>
    <t>25210_令和6年度</t>
  </si>
  <si>
    <t>25209</t>
  </si>
  <si>
    <t>甲賀市</t>
  </si>
  <si>
    <t>25209_令和4年度</t>
  </si>
  <si>
    <t>25209_令和6年度</t>
  </si>
  <si>
    <t>25207</t>
  </si>
  <si>
    <t>守山市</t>
  </si>
  <si>
    <t>25207_令和4年度</t>
  </si>
  <si>
    <t>25207_令和6年度</t>
  </si>
  <si>
    <t>25204</t>
  </si>
  <si>
    <t>近江八幡市</t>
  </si>
  <si>
    <t>25204_令和4年度</t>
  </si>
  <si>
    <t>25204_令和6年度</t>
  </si>
  <si>
    <t>25206</t>
  </si>
  <si>
    <t>草津市</t>
  </si>
  <si>
    <t>25206_令和4年度</t>
  </si>
  <si>
    <t>25206_令和6年度</t>
  </si>
  <si>
    <t>25_平成2年度</t>
  </si>
  <si>
    <t>25</t>
  </si>
  <si>
    <t>滋賀県</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</si>
  <si>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</si>
  <si>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</si>
  <si>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</si>
  <si>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</si>
  <si>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</si>
  <si>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</si>
  <si>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</si>
  <si>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</si>
  <si>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</si>
  <si>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</si>
  <si>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</si>
  <si>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</si>
  <si>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</si>
  <si>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</si>
  <si>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</si>
  <si>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</si>
  <si>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</si>
  <si>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</si>
  <si>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25_令和5年度</t>
  </si>
  <si>
    <t>25_令和6年度</t>
  </si>
  <si>
    <t>25442_令和7年度</t>
  </si>
  <si>
    <t>25442_令和8年度</t>
  </si>
  <si>
    <t>25442_令和9年度</t>
  </si>
  <si>
    <t>25442_令和10年度</t>
  </si>
  <si>
    <t>25442_令和11年度</t>
  </si>
  <si>
    <t>25442_令和12年度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</si>
</sst>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21.308367746289541</c:v>
                </c:pt>
                <c:pt idx="1">
                  <c:v>21.230762209168066</c:v>
                </c:pt>
                <c:pt idx="2">
                  <c:v>20.509433518778472</c:v>
                </c:pt>
                <c:pt idx="3">
                  <c:v>20.577397231588719</c:v>
                </c:pt>
                <c:pt idx="4">
                  <c:v>20.129577728841955</c:v>
                </c:pt>
                <c:pt idx="5">
                  <c:v>19.605185649452242</c:v>
                </c:pt>
                <c:pt idx="6">
                  <c:v>19.395373189170211</c:v>
                </c:pt>
                <c:pt idx="7">
                  <c:v>18.980913595995538</c:v>
                </c:pt>
                <c:pt idx="8">
                  <c:v>18.5090408430104</c:v>
                </c:pt>
                <c:pt idx="9">
                  <c:v>18.009431300143735</c:v>
                </c:pt>
                <c:pt idx="10">
                  <c:v>17.54732583317022</c:v>
                </c:pt>
                <c:pt idx="11">
                  <c:v>16.024862171962781</c:v>
                </c:pt>
                <c:pt idx="12">
                  <c:v>15.952381658744697</c:v>
                </c:pt>
                <c:pt idx="13">
                  <c:v>16.285066764733653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6.9835737564578988</c:v>
                </c:pt>
                <c:pt idx="1">
                  <c:v>7.9098063447741502</c:v>
                </c:pt>
                <c:pt idx="2">
                  <c:v>8.777617990441053</c:v>
                </c:pt>
                <c:pt idx="3">
                  <c:v>10.3223437702209</c:v>
                </c:pt>
                <c:pt idx="4">
                  <c:v>11.101551790133399</c:v>
                </c:pt>
                <c:pt idx="5">
                  <c:v>11.090670877459729</c:v>
                </c:pt>
                <c:pt idx="6">
                  <c:v>9.5416316758205362</c:v>
                </c:pt>
                <c:pt idx="7">
                  <c:v>10.115549387697314</c:v>
                </c:pt>
                <c:pt idx="8">
                  <c:v>9.4125825913963919</c:v>
                </c:pt>
                <c:pt idx="9">
                  <c:v>6.7900751783057043</c:v>
                </c:pt>
                <c:pt idx="10">
                  <c:v>6.3291559867928164</c:v>
                </c:pt>
                <c:pt idx="11">
                  <c:v>6.0597188335038243</c:v>
                </c:pt>
                <c:pt idx="12">
                  <c:v>6.0044357231345167</c:v>
                </c:pt>
                <c:pt idx="13">
                  <c:v>6.7088214092135807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5.2629305668302182</c:v>
                </c:pt>
                <c:pt idx="1">
                  <c:v>5.6855643269830356</c:v>
                </c:pt>
                <c:pt idx="2">
                  <c:v>7.1915451122641034</c:v>
                </c:pt>
                <c:pt idx="3">
                  <c:v>7.3827700897352448</c:v>
                </c:pt>
                <c:pt idx="4">
                  <c:v>7.5584007520704199</c:v>
                </c:pt>
                <c:pt idx="5">
                  <c:v>7.1137881112264889</c:v>
                </c:pt>
                <c:pt idx="6">
                  <c:v>7.0869227689288943</c:v>
                </c:pt>
                <c:pt idx="7">
                  <c:v>6.6556655823507622</c:v>
                </c:pt>
                <c:pt idx="8">
                  <c:v>5.3498530590687459</c:v>
                </c:pt>
                <c:pt idx="9">
                  <c:v>5.015144684724107</c:v>
                </c:pt>
                <c:pt idx="10">
                  <c:v>4.5231093381325786</c:v>
                </c:pt>
                <c:pt idx="11">
                  <c:v>4.6368356322192952</c:v>
                </c:pt>
                <c:pt idx="12">
                  <c:v>4.2101241544110817</c:v>
                </c:pt>
                <c:pt idx="13">
                  <c:v>4.3738769204896482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29.502729583807472</c:v>
                </c:pt>
                <c:pt idx="1">
                  <c:v>32.392503792004213</c:v>
                </c:pt>
                <c:pt idx="2">
                  <c:v>33.640359203663479</c:v>
                </c:pt>
                <c:pt idx="3">
                  <c:v>27.995100144942118</c:v>
                </c:pt>
                <c:pt idx="4">
                  <c:v>32.049789647621061</c:v>
                </c:pt>
                <c:pt idx="5">
                  <c:v>31.223279762715503</c:v>
                </c:pt>
                <c:pt idx="6">
                  <c:v>17.949166822780338</c:v>
                </c:pt>
                <c:pt idx="7">
                  <c:v>29.124452231710546</c:v>
                </c:pt>
                <c:pt idx="8">
                  <c:v>25.496482522667556</c:v>
                </c:pt>
                <c:pt idx="9">
                  <c:v>22.422844508656567</c:v>
                </c:pt>
                <c:pt idx="10">
                  <c:v>22.209739610065526</c:v>
                </c:pt>
                <c:pt idx="11">
                  <c:v>27.35305693631291</c:v>
                </c:pt>
                <c:pt idx="12">
                  <c:v>23.798630408453189</c:v>
                </c:pt>
                <c:pt idx="13">
                  <c:v>26.424306919642202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4853</c:v>
                </c:pt>
                <c:pt idx="1">
                  <c:v>4851</c:v>
                </c:pt>
                <c:pt idx="2">
                  <c:v>4865</c:v>
                </c:pt>
                <c:pt idx="3">
                  <c:v>4917</c:v>
                </c:pt>
                <c:pt idx="4">
                  <c:v>4960</c:v>
                </c:pt>
                <c:pt idx="5">
                  <c:v>4980</c:v>
                </c:pt>
                <c:pt idx="6">
                  <c:v>4961</c:v>
                </c:pt>
                <c:pt idx="7">
                  <c:v>4995</c:v>
                </c:pt>
                <c:pt idx="8">
                  <c:v>4935</c:v>
                </c:pt>
                <c:pt idx="9">
                  <c:v>4937</c:v>
                </c:pt>
                <c:pt idx="10">
                  <c:v>4906</c:v>
                </c:pt>
                <c:pt idx="11">
                  <c:v>4832</c:v>
                </c:pt>
                <c:pt idx="12">
                  <c:v>4804</c:v>
                </c:pt>
                <c:pt idx="13">
                  <c:v>4797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2264</c:v>
                </c:pt>
                <c:pt idx="1">
                  <c:v>2199</c:v>
                </c:pt>
                <c:pt idx="2">
                  <c:v>2141</c:v>
                </c:pt>
                <c:pt idx="3">
                  <c:v>2129</c:v>
                </c:pt>
                <c:pt idx="4">
                  <c:v>2095</c:v>
                </c:pt>
                <c:pt idx="5">
                  <c:v>2070</c:v>
                </c:pt>
                <c:pt idx="6">
                  <c:v>2053</c:v>
                </c:pt>
                <c:pt idx="7">
                  <c:v>2053</c:v>
                </c:pt>
                <c:pt idx="8">
                  <c:v>2023</c:v>
                </c:pt>
                <c:pt idx="9">
                  <c:v>1980</c:v>
                </c:pt>
                <c:pt idx="10">
                  <c:v>1928</c:v>
                </c:pt>
                <c:pt idx="11">
                  <c:v>1956</c:v>
                </c:pt>
                <c:pt idx="12">
                  <c:v>1944</c:v>
                </c:pt>
                <c:pt idx="13">
                  <c:v>1974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2458</c:v>
                </c:pt>
                <c:pt idx="1">
                  <c:v>2465</c:v>
                </c:pt>
                <c:pt idx="2">
                  <c:v>2485</c:v>
                </c:pt>
                <c:pt idx="3">
                  <c:v>2543</c:v>
                </c:pt>
                <c:pt idx="4">
                  <c:v>2545</c:v>
                </c:pt>
                <c:pt idx="5">
                  <c:v>2566</c:v>
                </c:pt>
                <c:pt idx="6">
                  <c:v>2592</c:v>
                </c:pt>
                <c:pt idx="7">
                  <c:v>2583</c:v>
                </c:pt>
                <c:pt idx="8">
                  <c:v>2611</c:v>
                </c:pt>
                <c:pt idx="9">
                  <c:v>2602</c:v>
                </c:pt>
                <c:pt idx="10">
                  <c:v>2601</c:v>
                </c:pt>
                <c:pt idx="11">
                  <c:v>2618</c:v>
                </c:pt>
                <c:pt idx="12">
                  <c:v>2632</c:v>
                </c:pt>
                <c:pt idx="13">
                  <c:v>2622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15</c:v>
                </c:pt>
                <c:pt idx="1">
                  <c:v>15</c:v>
                </c:pt>
                <c:pt idx="2">
                  <c:v>15</c:v>
                </c:pt>
                <c:pt idx="3">
                  <c:v>15</c:v>
                </c:pt>
                <c:pt idx="4">
                  <c:v>15</c:v>
                </c:pt>
                <c:pt idx="5">
                  <c:v>35</c:v>
                </c:pt>
                <c:pt idx="6">
                  <c:v>35</c:v>
                </c:pt>
                <c:pt idx="7">
                  <c:v>35</c:v>
                </c:pt>
                <c:pt idx="8">
                  <c:v>35</c:v>
                </c:pt>
                <c:pt idx="9">
                  <c:v>35</c:v>
                </c:pt>
                <c:pt idx="10">
                  <c:v>35</c:v>
                </c:pt>
                <c:pt idx="11">
                  <c:v>189</c:v>
                </c:pt>
                <c:pt idx="12">
                  <c:v>189</c:v>
                </c:pt>
                <c:pt idx="13">
                  <c:v>189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462</c:v>
                </c:pt>
                <c:pt idx="1">
                  <c:v>462</c:v>
                </c:pt>
                <c:pt idx="2">
                  <c:v>462</c:v>
                </c:pt>
                <c:pt idx="3">
                  <c:v>462</c:v>
                </c:pt>
                <c:pt idx="4">
                  <c:v>462</c:v>
                </c:pt>
                <c:pt idx="5">
                  <c:v>317</c:v>
                </c:pt>
                <c:pt idx="6">
                  <c:v>317</c:v>
                </c:pt>
                <c:pt idx="7">
                  <c:v>317</c:v>
                </c:pt>
                <c:pt idx="8">
                  <c:v>317</c:v>
                </c:pt>
                <c:pt idx="9">
                  <c:v>317</c:v>
                </c:pt>
                <c:pt idx="10">
                  <c:v>317</c:v>
                </c:pt>
                <c:pt idx="11">
                  <c:v>207</c:v>
                </c:pt>
                <c:pt idx="12">
                  <c:v>207</c:v>
                </c:pt>
                <c:pt idx="13">
                  <c:v>207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503.38990000000001</c:v>
                </c:pt>
                <c:pt idx="1">
                  <c:v>567.4384</c:v>
                </c:pt>
                <c:pt idx="2">
                  <c:v>479.05200000000002</c:v>
                </c:pt>
                <c:pt idx="3">
                  <c:v>324.17270000000002</c:v>
                </c:pt>
                <c:pt idx="4">
                  <c:v>393.01240000000001</c:v>
                </c:pt>
                <c:pt idx="5">
                  <c:v>376.16500000000002</c:v>
                </c:pt>
                <c:pt idx="6">
                  <c:v>263.68270000000001</c:v>
                </c:pt>
                <c:pt idx="7">
                  <c:v>445.49709999999999</c:v>
                </c:pt>
                <c:pt idx="8">
                  <c:v>450.83190000000002</c:v>
                </c:pt>
                <c:pt idx="9">
                  <c:v>504.29700000000003</c:v>
                </c:pt>
                <c:pt idx="10">
                  <c:v>516.26189999999997</c:v>
                </c:pt>
                <c:pt idx="11">
                  <c:v>515.05139999999994</c:v>
                </c:pt>
                <c:pt idx="12">
                  <c:v>565.94320000000005</c:v>
                </c:pt>
                <c:pt idx="13">
                  <c:v>650.87310000000002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26.544</c:v>
                </c:pt>
                <c:pt idx="1">
                  <c:v>32.380000000000003</c:v>
                </c:pt>
                <c:pt idx="2">
                  <c:v>34.231999999999999</c:v>
                </c:pt>
                <c:pt idx="3">
                  <c:v>36.091999999999999</c:v>
                </c:pt>
                <c:pt idx="4">
                  <c:v>36.137999999999998</c:v>
                </c:pt>
                <c:pt idx="5">
                  <c:v>33.927</c:v>
                </c:pt>
                <c:pt idx="6">
                  <c:v>32.898000000000003</c:v>
                </c:pt>
                <c:pt idx="7">
                  <c:v>26.157</c:v>
                </c:pt>
                <c:pt idx="8">
                  <c:v>22.206</c:v>
                </c:pt>
                <c:pt idx="9">
                  <c:v>18.292999999999999</c:v>
                </c:pt>
                <c:pt idx="10">
                  <c:v>19.477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26.544</c:v>
                </c:pt>
                <c:pt idx="1">
                  <c:v>32.380000000000003</c:v>
                </c:pt>
                <c:pt idx="2">
                  <c:v>34.231999999999999</c:v>
                </c:pt>
                <c:pt idx="3">
                  <c:v>36.091999999999999</c:v>
                </c:pt>
                <c:pt idx="4">
                  <c:v>36.137999999999998</c:v>
                </c:pt>
                <c:pt idx="5">
                  <c:v>33.927</c:v>
                </c:pt>
                <c:pt idx="6">
                  <c:v>32.898000000000003</c:v>
                </c:pt>
                <c:pt idx="7">
                  <c:v>26.157</c:v>
                </c:pt>
                <c:pt idx="8">
                  <c:v>22.206</c:v>
                </c:pt>
                <c:pt idx="9">
                  <c:v>18.292999999999999</c:v>
                </c:pt>
                <c:pt idx="10">
                  <c:v>19.477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7.1915451122641034</c:v>
                </c:pt>
                <c:pt idx="1">
                  <c:v>7.3827700897352448</c:v>
                </c:pt>
                <c:pt idx="2">
                  <c:v>7.5584007520704199</c:v>
                </c:pt>
                <c:pt idx="3">
                  <c:v>7.1137881112264889</c:v>
                </c:pt>
                <c:pt idx="4">
                  <c:v>7.0869227689288943</c:v>
                </c:pt>
                <c:pt idx="5">
                  <c:v>6.6556655823507622</c:v>
                </c:pt>
                <c:pt idx="6">
                  <c:v>5.3498530590687459</c:v>
                </c:pt>
                <c:pt idx="7">
                  <c:v>5.015144684724107</c:v>
                </c:pt>
                <c:pt idx="8">
                  <c:v>4.5231093381325786</c:v>
                </c:pt>
                <c:pt idx="9">
                  <c:v>4.6368356322192952</c:v>
                </c:pt>
                <c:pt idx="10">
                  <c:v>4.2101241544110817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33.640359203663479</c:v>
                </c:pt>
                <c:pt idx="1">
                  <c:v>27.995100144942118</c:v>
                </c:pt>
                <c:pt idx="2">
                  <c:v>32.049789647621061</c:v>
                </c:pt>
                <c:pt idx="3">
                  <c:v>31.223279762715503</c:v>
                </c:pt>
                <c:pt idx="4">
                  <c:v>17.949166822780338</c:v>
                </c:pt>
                <c:pt idx="5">
                  <c:v>29.124452231710546</c:v>
                </c:pt>
                <c:pt idx="6">
                  <c:v>25.496482522667556</c:v>
                </c:pt>
                <c:pt idx="7">
                  <c:v>22.422844508656567</c:v>
                </c:pt>
                <c:pt idx="8">
                  <c:v>22.209739610065526</c:v>
                </c:pt>
                <c:pt idx="9">
                  <c:v>27.35305693631291</c:v>
                </c:pt>
                <c:pt idx="10">
                  <c:v>23.798630408453189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0.78905221669301684</c:v>
                </c:pt>
                <c:pt idx="1">
                  <c:v>1</c:v>
                </c:pt>
                <c:pt idx="2">
                  <c:v>1</c:v>
                </c:pt>
                <c:pt idx="3">
                  <c:v>1</c:v>
                </c:pt>
                <c:pt idx="4">
                  <c:v>1</c:v>
                </c:pt>
                <c:pt idx="5">
                  <c:v>1</c:v>
                </c:pt>
                <c:pt idx="6">
                  <c:v>1</c:v>
                </c:pt>
                <c:pt idx="7">
                  <c:v>1</c:v>
                </c:pt>
                <c:pt idx="8">
                  <c:v>0.99983162296671724</c:v>
                </c:pt>
                <c:pt idx="9">
                  <c:v>0.66877351378283745</c:v>
                </c:pt>
                <c:pt idx="10">
                  <c:v>0.81840844055806838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19.477</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19.477</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6.9420000000000002</c:v>
                </c:pt>
                <c:pt idx="12">
                  <c:v>0</c:v>
                </c:pt>
                <c:pt idx="13">
                  <c:v>0</c:v>
                </c:pt>
                <c:pt idx="14">
                  <c:v>0</c:v>
                </c:pt>
                <c:pt idx="15">
                  <c:v>12.535</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23.310861237776141</c:v>
                </c:pt>
                <c:pt idx="2">
                  <c:v>1.4436621991661549</c:v>
                </c:pt>
                <c:pt idx="3">
                  <c:v>5.939635641876631</c:v>
                </c:pt>
                <c:pt idx="4">
                  <c:v>3.912427606913512</c:v>
                </c:pt>
                <c:pt idx="5">
                  <c:v>8.240313205845279</c:v>
                </c:pt>
                <c:pt idx="7">
                  <c:v>23.278381040535169</c:v>
                </c:pt>
                <c:pt idx="8">
                  <c:v>0.48292065596108902</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30.694159078818927</c:v>
                </c:pt>
                <c:pt idx="4" formatCode="#,##0">
                  <c:v>3.912427606913512</c:v>
                </c:pt>
                <c:pt idx="5" formatCode="#,##0">
                  <c:v>8.240313205845279</c:v>
                </c:pt>
                <c:pt idx="6" formatCode="#,##0">
                  <c:v>23.761301696496258</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19.477</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19.477</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甲良町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6.9420000000000002</c:v>
                </c:pt>
                <c:pt idx="7">
                  <c:v>0</c:v>
                </c:pt>
                <c:pt idx="8">
                  <c:v>0</c:v>
                </c:pt>
                <c:pt idx="9">
                  <c:v>0</c:v>
                </c:pt>
                <c:pt idx="10">
                  <c:v>12.535</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甲良町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甲良町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甲良町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8,412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972.99999999999977</c:v>
                </c:pt>
                <c:pt idx="1">
                  <c:v>7439.1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11,008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1167.7167599999996</c:v>
                </c:pt>
                <c:pt idx="1">
                  <c:v>9840.1439160000009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甲良町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7.6578820199999997</c:v>
                </c:pt>
                <c:pt idx="1">
                  <c:v>2.6397648000000003E-2</c:v>
                </c:pt>
                <c:pt idx="2">
                  <c:v>0</c:v>
                </c:pt>
                <c:pt idx="3">
                  <c:v>0</c:v>
                </c:pt>
                <c:pt idx="4">
                  <c:v>1.4276947799999999</c:v>
                </c:pt>
                <c:pt idx="5">
                  <c:v>7.9501412499999997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162,039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甲良町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161639</c:v>
                </c:pt>
                <c:pt idx="1">
                  <c:v>400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3611.6</c:v>
                </c:pt>
                <c:pt idx="1">
                  <c:v>3956.2</c:v>
                </c:pt>
                <c:pt idx="2">
                  <c:v>4073.8</c:v>
                </c:pt>
                <c:pt idx="3">
                  <c:v>4458</c:v>
                </c:pt>
                <c:pt idx="4">
                  <c:v>6291.1</c:v>
                </c:pt>
                <c:pt idx="5">
                  <c:v>7246.6</c:v>
                </c:pt>
                <c:pt idx="6">
                  <c:v>7307.1</c:v>
                </c:pt>
                <c:pt idx="7">
                  <c:v>7389.6</c:v>
                </c:pt>
                <c:pt idx="8">
                  <c:v>7439.1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607</c:v>
                </c:pt>
                <c:pt idx="1">
                  <c:v>669.2</c:v>
                </c:pt>
                <c:pt idx="2">
                  <c:v>739.8</c:v>
                </c:pt>
                <c:pt idx="3">
                  <c:v>768</c:v>
                </c:pt>
                <c:pt idx="4">
                  <c:v>835.19999999999982</c:v>
                </c:pt>
                <c:pt idx="5">
                  <c:v>865.99999999999966</c:v>
                </c:pt>
                <c:pt idx="6">
                  <c:v>909.49999999999966</c:v>
                </c:pt>
                <c:pt idx="7">
                  <c:v>947.39999999999964</c:v>
                </c:pt>
                <c:pt idx="8">
                  <c:v>972.99999999999977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0.12083262784140228</c:v>
                </c:pt>
                <c:pt idx="1">
                  <c:v>0.10240954239183341</c:v>
                </c:pt>
                <c:pt idx="2">
                  <c:v>0.10662243545405199</c:v>
                </c:pt>
                <c:pt idx="3">
                  <c:v>0.12245076304374772</c:v>
                </c:pt>
                <c:pt idx="4">
                  <c:v>0.1656276113020585</c:v>
                </c:pt>
                <c:pt idx="5">
                  <c:v>0.17835228524085833</c:v>
                </c:pt>
                <c:pt idx="6">
                  <c:v>0.18056425033885337</c:v>
                </c:pt>
                <c:pt idx="7">
                  <c:v>0.18207973073785796</c:v>
                </c:pt>
                <c:pt idx="8">
                  <c:v>0.18368498717334561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30.518066166717428</c:v>
                </c:pt>
                <c:pt idx="2">
                  <c:v>0.87126098899369631</c:v>
                </c:pt>
                <c:pt idx="3">
                  <c:v>0.66046249190993311</c:v>
                </c:pt>
                <c:pt idx="4">
                  <c:v>7.5584007520704199</c:v>
                </c:pt>
                <c:pt idx="5">
                  <c:v>11.101551790133399</c:v>
                </c:pt>
                <c:pt idx="7">
                  <c:v>19.5433049887469</c:v>
                </c:pt>
                <c:pt idx="8">
                  <c:v>0.58627274009505304</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32.049789647621061</c:v>
                </c:pt>
                <c:pt idx="4" formatCode="#,##0">
                  <c:v>7.5584007520704199</c:v>
                </c:pt>
                <c:pt idx="5" formatCode="#,##0">
                  <c:v>11.101551790133399</c:v>
                </c:pt>
                <c:pt idx="6" formatCode="#,##0">
                  <c:v>20.129577728841955</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135</c:v>
                </c:pt>
                <c:pt idx="1">
                  <c:v>144</c:v>
                </c:pt>
                <c:pt idx="2">
                  <c:v>156</c:v>
                </c:pt>
                <c:pt idx="3">
                  <c:v>161</c:v>
                </c:pt>
                <c:pt idx="4">
                  <c:v>172</c:v>
                </c:pt>
                <c:pt idx="5">
                  <c:v>176</c:v>
                </c:pt>
                <c:pt idx="6">
                  <c:v>184</c:v>
                </c:pt>
                <c:pt idx="7">
                  <c:v>190</c:v>
                </c:pt>
                <c:pt idx="8">
                  <c:v>195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59927.927945530777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11007.860676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213452.21300000002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212718.94500000001</c:v>
                </c:pt>
                <c:pt idx="1">
                  <c:v>733.26800000000003</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11007.860676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排出量比較シート!$DN$21:$DN$50</c:f>
              <c:numCache>
                <c:formatCode>0.0%;;</c:formatCode>
                <c:ptCount val="30"/>
                <c:pt idx="0">
                  <c:v>0</c:v>
                </c:pt>
                <c:pt idx="1">
                  <c:v>0</c:v>
                </c:pt>
                <c:pt idx="2">
                  <c:v>0</c:v>
                </c:pt>
                <c:pt idx="3">
                  <c:v>0.79</c:v>
                </c:pt>
                <c:pt idx="4">
                  <c:v>1</c:v>
                </c:pt>
                <c:pt idx="5">
                  <c:v>0.57999999999999996</c:v>
                </c:pt>
                <c:pt idx="6">
                  <c:v>0</c:v>
                </c:pt>
                <c:pt idx="7">
                  <c:v>0</c:v>
                </c:pt>
                <c:pt idx="8">
                  <c:v>0</c:v>
                </c:pt>
                <c:pt idx="9">
                  <c:v>0</c:v>
                </c:pt>
                <c:pt idx="10">
                  <c:v>0</c:v>
                </c:pt>
                <c:pt idx="11">
                  <c:v>1</c:v>
                </c:pt>
                <c:pt idx="12">
                  <c:v>0</c:v>
                </c:pt>
                <c:pt idx="13">
                  <c:v>0</c:v>
                </c:pt>
                <c:pt idx="14">
                  <c:v>1</c:v>
                </c:pt>
                <c:pt idx="15">
                  <c:v>0</c:v>
                </c:pt>
                <c:pt idx="16">
                  <c:v>0</c:v>
                </c:pt>
                <c:pt idx="17">
                  <c:v>1</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排出量比較シート!$DP$21:$DP$50</c:f>
              <c:numCache>
                <c:formatCode>0.0%;;</c:formatCode>
                <c:ptCount val="30"/>
                <c:pt idx="0">
                  <c:v>0</c:v>
                </c:pt>
                <c:pt idx="1">
                  <c:v>0</c:v>
                </c:pt>
                <c:pt idx="2">
                  <c:v>0</c:v>
                </c:pt>
                <c:pt idx="3">
                  <c:v>0.17</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排出量比較シート!$DQ$21:$DQ$50</c:f>
              <c:numCache>
                <c:formatCode>0.0%;;</c:formatCode>
                <c:ptCount val="30"/>
                <c:pt idx="0">
                  <c:v>0</c:v>
                </c:pt>
                <c:pt idx="1">
                  <c:v>0</c:v>
                </c:pt>
                <c:pt idx="2">
                  <c:v>0</c:v>
                </c:pt>
                <c:pt idx="3">
                  <c:v>0.04</c:v>
                </c:pt>
                <c:pt idx="4">
                  <c:v>0</c:v>
                </c:pt>
                <c:pt idx="5">
                  <c:v>0.42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0.63</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0.37</c:v>
                </c:pt>
                <c:pt idx="27">
                  <c:v>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排出量比較シート!$DF$21:$DF$50</c:f>
              <c:numCache>
                <c:formatCode>#,##0;;</c:formatCode>
                <c:ptCount val="30"/>
                <c:pt idx="0">
                  <c:v>0</c:v>
                </c:pt>
                <c:pt idx="1">
                  <c:v>0</c:v>
                </c:pt>
                <c:pt idx="2">
                  <c:v>0</c:v>
                </c:pt>
                <c:pt idx="3">
                  <c:v>2</c:v>
                </c:pt>
                <c:pt idx="4">
                  <c:v>2</c:v>
                </c:pt>
                <c:pt idx="5">
                  <c:v>1</c:v>
                </c:pt>
                <c:pt idx="6">
                  <c:v>0</c:v>
                </c:pt>
                <c:pt idx="7">
                  <c:v>0</c:v>
                </c:pt>
                <c:pt idx="8">
                  <c:v>0</c:v>
                </c:pt>
                <c:pt idx="9">
                  <c:v>0</c:v>
                </c:pt>
                <c:pt idx="10">
                  <c:v>0</c:v>
                </c:pt>
                <c:pt idx="11">
                  <c:v>1</c:v>
                </c:pt>
                <c:pt idx="12">
                  <c:v>0</c:v>
                </c:pt>
                <c:pt idx="13">
                  <c:v>0</c:v>
                </c:pt>
                <c:pt idx="14">
                  <c:v>1</c:v>
                </c:pt>
                <c:pt idx="15">
                  <c:v>0</c:v>
                </c:pt>
                <c:pt idx="16">
                  <c:v>0</c:v>
                </c:pt>
                <c:pt idx="17">
                  <c:v>1</c:v>
                </c:pt>
                <c:pt idx="18">
                  <c:v>0</c:v>
                </c:pt>
                <c:pt idx="19">
                  <c:v>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排出量比較シート!$DI$21:$DI$50</c:f>
              <c:numCache>
                <c:formatCode>#,##0;;</c:formatCode>
                <c:ptCount val="30"/>
                <c:pt idx="0">
                  <c:v>0</c:v>
                </c:pt>
                <c:pt idx="1">
                  <c:v>0</c:v>
                </c:pt>
                <c:pt idx="2">
                  <c:v>0</c:v>
                </c:pt>
                <c:pt idx="3">
                  <c:v>2</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排出量比較シート!$DL$21:$DL$50</c:f>
              <c:numCache>
                <c:formatCode>#,##0;;</c:formatCode>
                <c:ptCount val="30"/>
                <c:pt idx="0">
                  <c:v>0</c:v>
                </c:pt>
                <c:pt idx="1">
                  <c:v>0</c:v>
                </c:pt>
                <c:pt idx="2">
                  <c:v>0</c:v>
                </c:pt>
                <c:pt idx="3">
                  <c:v>5</c:v>
                </c:pt>
                <c:pt idx="4">
                  <c:v>2</c:v>
                </c:pt>
                <c:pt idx="5">
                  <c:v>2</c:v>
                </c:pt>
                <c:pt idx="6">
                  <c:v>0</c:v>
                </c:pt>
                <c:pt idx="7">
                  <c:v>0</c:v>
                </c:pt>
                <c:pt idx="8">
                  <c:v>0</c:v>
                </c:pt>
                <c:pt idx="9">
                  <c:v>0</c:v>
                </c:pt>
                <c:pt idx="10">
                  <c:v>0</c:v>
                </c:pt>
                <c:pt idx="11">
                  <c:v>1</c:v>
                </c:pt>
                <c:pt idx="12">
                  <c:v>0</c:v>
                </c:pt>
                <c:pt idx="13">
                  <c:v>0</c:v>
                </c:pt>
                <c:pt idx="14">
                  <c:v>1</c:v>
                </c:pt>
                <c:pt idx="15">
                  <c:v>0</c:v>
                </c:pt>
                <c:pt idx="16">
                  <c:v>0</c:v>
                </c:pt>
                <c:pt idx="17">
                  <c:v>1</c:v>
                </c:pt>
                <c:pt idx="18">
                  <c:v>0</c:v>
                </c:pt>
                <c:pt idx="19">
                  <c:v>2</c:v>
                </c:pt>
                <c:pt idx="20">
                  <c:v>0</c:v>
                </c:pt>
                <c:pt idx="21">
                  <c:v>1</c:v>
                </c:pt>
                <c:pt idx="22">
                  <c:v>0</c:v>
                </c:pt>
                <c:pt idx="23">
                  <c:v>0</c:v>
                </c:pt>
                <c:pt idx="24">
                  <c:v>0</c:v>
                </c:pt>
                <c:pt idx="25">
                  <c:v>0</c:v>
                </c:pt>
                <c:pt idx="26">
                  <c:v>2</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排出量比較シート!$CX$21:$CX$50</c:f>
              <c:numCache>
                <c:formatCode>[=0]#;[&lt;1]0.00;#,##0</c:formatCode>
                <c:ptCount val="30"/>
                <c:pt idx="0">
                  <c:v>0</c:v>
                </c:pt>
                <c:pt idx="1">
                  <c:v>0</c:v>
                </c:pt>
                <c:pt idx="2">
                  <c:v>0</c:v>
                </c:pt>
                <c:pt idx="3">
                  <c:v>14.337999999999999</c:v>
                </c:pt>
                <c:pt idx="4">
                  <c:v>102.155</c:v>
                </c:pt>
                <c:pt idx="5">
                  <c:v>5.7240000000000002</c:v>
                </c:pt>
                <c:pt idx="6">
                  <c:v>0</c:v>
                </c:pt>
                <c:pt idx="7">
                  <c:v>0</c:v>
                </c:pt>
                <c:pt idx="8">
                  <c:v>0</c:v>
                </c:pt>
                <c:pt idx="9">
                  <c:v>0</c:v>
                </c:pt>
                <c:pt idx="10">
                  <c:v>0</c:v>
                </c:pt>
                <c:pt idx="11">
                  <c:v>27.334</c:v>
                </c:pt>
                <c:pt idx="12">
                  <c:v>0</c:v>
                </c:pt>
                <c:pt idx="13">
                  <c:v>0</c:v>
                </c:pt>
                <c:pt idx="14">
                  <c:v>3.097</c:v>
                </c:pt>
                <c:pt idx="15">
                  <c:v>0</c:v>
                </c:pt>
                <c:pt idx="16">
                  <c:v>0</c:v>
                </c:pt>
                <c:pt idx="17">
                  <c:v>6.0460000000000003</c:v>
                </c:pt>
                <c:pt idx="18">
                  <c:v>0</c:v>
                </c:pt>
                <c:pt idx="19">
                  <c:v>19.477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排出量比較シート!$CZ$21:$CZ$50</c:f>
              <c:numCache>
                <c:formatCode>[=0]#;[&lt;1]0.00;#,##0</c:formatCode>
                <c:ptCount val="30"/>
                <c:pt idx="0">
                  <c:v>0</c:v>
                </c:pt>
                <c:pt idx="1">
                  <c:v>0</c:v>
                </c:pt>
                <c:pt idx="2">
                  <c:v>0</c:v>
                </c:pt>
                <c:pt idx="3">
                  <c:v>3.125</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3.8959999999999999</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排出量比較シート!$DA$21:$DA$50</c:f>
              <c:numCache>
                <c:formatCode>[=0]#;[&lt;1]0.00;#,##0</c:formatCode>
                <c:ptCount val="30"/>
                <c:pt idx="0">
                  <c:v>0</c:v>
                </c:pt>
                <c:pt idx="1">
                  <c:v>0</c:v>
                </c:pt>
                <c:pt idx="2">
                  <c:v>0</c:v>
                </c:pt>
                <c:pt idx="3">
                  <c:v>0.66100000000000003</c:v>
                </c:pt>
                <c:pt idx="4">
                  <c:v>0</c:v>
                </c:pt>
                <c:pt idx="5">
                  <c:v>4.1139999999999999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94.495999999999995</c:v>
                </c:pt>
                <c:pt idx="22">
                  <c:v>0</c:v>
                </c:pt>
                <c:pt idx="23">
                  <c:v>0</c:v>
                </c:pt>
                <c:pt idx="24">
                  <c:v>0</c:v>
                </c:pt>
                <c:pt idx="25">
                  <c:v>0</c:v>
                </c:pt>
                <c:pt idx="26">
                  <c:v>1.724</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0.99299999999999999</c:v>
                </c:pt>
                <c:pt idx="27">
                  <c:v>368.57900000000001</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排出量比較シート!$DD$21:$DD$50</c:f>
              <c:numCache>
                <c:formatCode>[=0]#;[&lt;1]0.00;#,##0</c:formatCode>
                <c:ptCount val="30"/>
                <c:pt idx="0">
                  <c:v>0</c:v>
                </c:pt>
                <c:pt idx="1">
                  <c:v>0</c:v>
                </c:pt>
                <c:pt idx="2">
                  <c:v>0</c:v>
                </c:pt>
                <c:pt idx="3">
                  <c:v>18.124000000000002</c:v>
                </c:pt>
                <c:pt idx="4">
                  <c:v>102.155</c:v>
                </c:pt>
                <c:pt idx="5">
                  <c:v>9.838000000000001</c:v>
                </c:pt>
                <c:pt idx="6">
                  <c:v>0</c:v>
                </c:pt>
                <c:pt idx="7">
                  <c:v>0</c:v>
                </c:pt>
                <c:pt idx="8">
                  <c:v>0</c:v>
                </c:pt>
                <c:pt idx="9">
                  <c:v>0</c:v>
                </c:pt>
                <c:pt idx="10">
                  <c:v>0</c:v>
                </c:pt>
                <c:pt idx="11">
                  <c:v>27.334</c:v>
                </c:pt>
                <c:pt idx="12">
                  <c:v>0</c:v>
                </c:pt>
                <c:pt idx="13">
                  <c:v>0</c:v>
                </c:pt>
                <c:pt idx="14">
                  <c:v>3.097</c:v>
                </c:pt>
                <c:pt idx="15">
                  <c:v>0</c:v>
                </c:pt>
                <c:pt idx="16">
                  <c:v>0</c:v>
                </c:pt>
                <c:pt idx="17">
                  <c:v>6.0460000000000003</c:v>
                </c:pt>
                <c:pt idx="18">
                  <c:v>0</c:v>
                </c:pt>
                <c:pt idx="19">
                  <c:v>19.477</c:v>
                </c:pt>
                <c:pt idx="20">
                  <c:v>0</c:v>
                </c:pt>
                <c:pt idx="21">
                  <c:v>94.495999999999995</c:v>
                </c:pt>
                <c:pt idx="22">
                  <c:v>0</c:v>
                </c:pt>
                <c:pt idx="23">
                  <c:v>0</c:v>
                </c:pt>
                <c:pt idx="24">
                  <c:v>0</c:v>
                </c:pt>
                <c:pt idx="25">
                  <c:v>0</c:v>
                </c:pt>
                <c:pt idx="26">
                  <c:v>2.7170000000000001</c:v>
                </c:pt>
                <c:pt idx="27">
                  <c:v>368.57900000000001</c:v>
                </c:pt>
                <c:pt idx="28">
                  <c:v>3.8959999999999999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排出量比較シート!$CU$21:$CU$50</c:f>
              <c:numCache>
                <c:formatCode>\(0%\);;</c:formatCode>
                <c:ptCount val="30"/>
                <c:pt idx="0">
                  <c:v>0</c:v>
                </c:pt>
                <c:pt idx="1">
                  <c:v>0</c:v>
                </c:pt>
                <c:pt idx="2">
                  <c:v>0</c:v>
                </c:pt>
                <c:pt idx="3">
                  <c:v>2.278858786082542E-2</c:v>
                </c:pt>
                <c:pt idx="4">
                  <c:v>0</c:v>
                </c:pt>
                <c:pt idx="5">
                  <c:v>0.50327854810268891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0.2709646217586596</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排出量比較シート!$CM$21:$CM$50</c:f>
              <c:numCache>
                <c:formatCode>\(0%\);;</c:formatCode>
                <c:ptCount val="30"/>
                <c:pt idx="0">
                  <c:v>0</c:v>
                </c:pt>
                <c:pt idx="1">
                  <c:v>0</c:v>
                </c:pt>
                <c:pt idx="2">
                  <c:v>0</c:v>
                </c:pt>
                <c:pt idx="3">
                  <c:v>0.10657764394329867</c:v>
                </c:pt>
                <c:pt idx="4">
                  <c:v>1</c:v>
                </c:pt>
                <c:pt idx="5">
                  <c:v>0.67917396011427877</c:v>
                </c:pt>
                <c:pt idx="6">
                  <c:v>0</c:v>
                </c:pt>
                <c:pt idx="7">
                  <c:v>0</c:v>
                </c:pt>
                <c:pt idx="8">
                  <c:v>0</c:v>
                </c:pt>
                <c:pt idx="9">
                  <c:v>0</c:v>
                </c:pt>
                <c:pt idx="10">
                  <c:v>0</c:v>
                </c:pt>
                <c:pt idx="11">
                  <c:v>0.46875586369148836</c:v>
                </c:pt>
                <c:pt idx="12">
                  <c:v>0</c:v>
                </c:pt>
                <c:pt idx="13">
                  <c:v>0</c:v>
                </c:pt>
                <c:pt idx="14">
                  <c:v>0.28491154751348363</c:v>
                </c:pt>
                <c:pt idx="15">
                  <c:v>0</c:v>
                </c:pt>
                <c:pt idx="16">
                  <c:v>0</c:v>
                </c:pt>
                <c:pt idx="17">
                  <c:v>0.52373006397551392</c:v>
                </c:pt>
                <c:pt idx="18">
                  <c:v>0</c:v>
                </c:pt>
                <c:pt idx="19">
                  <c:v>0.81840844055806838</c:v>
                </c:pt>
                <c:pt idx="20">
                  <c:v>0</c:v>
                </c:pt>
                <c:pt idx="21">
                  <c:v>0</c:v>
                </c:pt>
                <c:pt idx="22">
                  <c:v>0</c:v>
                </c:pt>
                <c:pt idx="23">
                  <c:v>0</c:v>
                </c:pt>
                <c:pt idx="24">
                  <c:v>0</c:v>
                </c:pt>
                <c:pt idx="25">
                  <c:v>0</c:v>
                </c:pt>
                <c:pt idx="26">
                  <c:v>0</c:v>
                </c:pt>
                <c:pt idx="27">
                  <c:v>0</c:v>
                </c:pt>
                <c:pt idx="28">
                  <c:v>0.32274751087873543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排出量比較シート!$BV$21:$BV$50</c:f>
              <c:numCache>
                <c:formatCode>0%</c:formatCode>
                <c:ptCount val="30"/>
                <c:pt idx="0">
                  <c:v>0.12507506162609963</c:v>
                </c:pt>
                <c:pt idx="1">
                  <c:v>0.14667825969245565</c:v>
                </c:pt>
                <c:pt idx="2">
                  <c:v>9.2435093887294539E-2</c:v>
                </c:pt>
                <c:pt idx="3">
                  <c:v>0.71333579308567263</c:v>
                </c:pt>
                <c:pt idx="4">
                  <c:v>0.4228697934375103</c:v>
                </c:pt>
                <c:pt idx="5">
                  <c:v>0.17672095022151429</c:v>
                </c:pt>
                <c:pt idx="6">
                  <c:v>0.10431304460117585</c:v>
                </c:pt>
                <c:pt idx="7">
                  <c:v>0.23155420576469743</c:v>
                </c:pt>
                <c:pt idx="8">
                  <c:v>0.24411330339462822</c:v>
                </c:pt>
                <c:pt idx="9">
                  <c:v>0.36559971502890076</c:v>
                </c:pt>
                <c:pt idx="10">
                  <c:v>0.39569271201707806</c:v>
                </c:pt>
                <c:pt idx="11">
                  <c:v>0.72425079712678819</c:v>
                </c:pt>
                <c:pt idx="12">
                  <c:v>0.28037073741481472</c:v>
                </c:pt>
                <c:pt idx="13">
                  <c:v>0.19413782581456418</c:v>
                </c:pt>
                <c:pt idx="14">
                  <c:v>0.2696102651193748</c:v>
                </c:pt>
                <c:pt idx="15">
                  <c:v>7.5392543677798393E-2</c:v>
                </c:pt>
                <c:pt idx="16">
                  <c:v>0.54794896948048255</c:v>
                </c:pt>
                <c:pt idx="17">
                  <c:v>0.28175964905049455</c:v>
                </c:pt>
                <c:pt idx="18">
                  <c:v>0.14589448834227048</c:v>
                </c:pt>
                <c:pt idx="19">
                  <c:v>0.47630057021606592</c:v>
                </c:pt>
                <c:pt idx="20">
                  <c:v>0.1431728488988934</c:v>
                </c:pt>
                <c:pt idx="21">
                  <c:v>0.13466558778823279</c:v>
                </c:pt>
                <c:pt idx="22">
                  <c:v>0.14919012391140732</c:v>
                </c:pt>
                <c:pt idx="23">
                  <c:v>0.29019757741814695</c:v>
                </c:pt>
                <c:pt idx="24">
                  <c:v>0.35068229276202462</c:v>
                </c:pt>
                <c:pt idx="25">
                  <c:v>0.28865052740424646</c:v>
                </c:pt>
                <c:pt idx="26">
                  <c:v>0.12994487380302064</c:v>
                </c:pt>
                <c:pt idx="27">
                  <c:v>0.10733803704114138</c:v>
                </c:pt>
                <c:pt idx="28">
                  <c:v>0.26932927358062803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排出量比較シート!$BZ$21:$BZ$50</c:f>
              <c:numCache>
                <c:formatCode>0%</c:formatCode>
                <c:ptCount val="30"/>
                <c:pt idx="0">
                  <c:v>0.252095293380937</c:v>
                </c:pt>
                <c:pt idx="1">
                  <c:v>0.24526583415833333</c:v>
                </c:pt>
                <c:pt idx="2">
                  <c:v>0.24085292026933675</c:v>
                </c:pt>
                <c:pt idx="3">
                  <c:v>0.12627731029168765</c:v>
                </c:pt>
                <c:pt idx="4">
                  <c:v>0.11425315483229256</c:v>
                </c:pt>
                <c:pt idx="5">
                  <c:v>0.17140571873290139</c:v>
                </c:pt>
                <c:pt idx="6">
                  <c:v>0.19480461227970797</c:v>
                </c:pt>
                <c:pt idx="7">
                  <c:v>0.1430341587205308</c:v>
                </c:pt>
                <c:pt idx="8">
                  <c:v>0.18814647559093861</c:v>
                </c:pt>
                <c:pt idx="9">
                  <c:v>0.1356417792588949</c:v>
                </c:pt>
                <c:pt idx="10">
                  <c:v>0.15889088151275216</c:v>
                </c:pt>
                <c:pt idx="11">
                  <c:v>6.0764907725934562E-2</c:v>
                </c:pt>
                <c:pt idx="12">
                  <c:v>0.19573974563113927</c:v>
                </c:pt>
                <c:pt idx="13">
                  <c:v>0.20300879104096578</c:v>
                </c:pt>
                <c:pt idx="14">
                  <c:v>0.11159697166219501</c:v>
                </c:pt>
                <c:pt idx="15">
                  <c:v>0.25103134999720234</c:v>
                </c:pt>
                <c:pt idx="16">
                  <c:v>7.2790095704613006E-2</c:v>
                </c:pt>
                <c:pt idx="17">
                  <c:v>8.6376218445868264E-2</c:v>
                </c:pt>
                <c:pt idx="18">
                  <c:v>0.22643456665426329</c:v>
                </c:pt>
                <c:pt idx="19">
                  <c:v>8.4260501592316864E-2</c:v>
                </c:pt>
                <c:pt idx="20">
                  <c:v>0.10467223867107933</c:v>
                </c:pt>
                <c:pt idx="21">
                  <c:v>0.19223896082607639</c:v>
                </c:pt>
                <c:pt idx="22">
                  <c:v>0.19007235938458464</c:v>
                </c:pt>
                <c:pt idx="23">
                  <c:v>0.12987374513184644</c:v>
                </c:pt>
                <c:pt idx="24">
                  <c:v>0.13941418590203022</c:v>
                </c:pt>
                <c:pt idx="25">
                  <c:v>0.16623374936261737</c:v>
                </c:pt>
                <c:pt idx="26">
                  <c:v>0.13849941331287854</c:v>
                </c:pt>
                <c:pt idx="27">
                  <c:v>0.2352182829672104</c:v>
                </c:pt>
                <c:pt idx="28">
                  <c:v>0.135134802718584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排出量比較シート!$CA$21:$CA$50</c:f>
              <c:numCache>
                <c:formatCode>0%</c:formatCode>
                <c:ptCount val="30"/>
                <c:pt idx="0">
                  <c:v>0.22421577962277864</c:v>
                </c:pt>
                <c:pt idx="1">
                  <c:v>0.25871730576654461</c:v>
                </c:pt>
                <c:pt idx="2">
                  <c:v>0.3059951769755937</c:v>
                </c:pt>
                <c:pt idx="3">
                  <c:v>3.1608023178889437E-2</c:v>
                </c:pt>
                <c:pt idx="4">
                  <c:v>0.21519001865117388</c:v>
                </c:pt>
                <c:pt idx="5">
                  <c:v>0.23302069250093146</c:v>
                </c:pt>
                <c:pt idx="6">
                  <c:v>0.32206623205252732</c:v>
                </c:pt>
                <c:pt idx="7">
                  <c:v>0.25556856726619859</c:v>
                </c:pt>
                <c:pt idx="8">
                  <c:v>0.28185827760002363</c:v>
                </c:pt>
                <c:pt idx="9">
                  <c:v>0.19121512146665789</c:v>
                </c:pt>
                <c:pt idx="10">
                  <c:v>0.13573729135822662</c:v>
                </c:pt>
                <c:pt idx="11">
                  <c:v>6.8438593910567155E-2</c:v>
                </c:pt>
                <c:pt idx="12">
                  <c:v>0.25311200890161911</c:v>
                </c:pt>
                <c:pt idx="13">
                  <c:v>0.27328882351417871</c:v>
                </c:pt>
                <c:pt idx="14">
                  <c:v>0.21120750300117058</c:v>
                </c:pt>
                <c:pt idx="15">
                  <c:v>0.24801503932944446</c:v>
                </c:pt>
                <c:pt idx="16">
                  <c:v>0.10679545021192778</c:v>
                </c:pt>
                <c:pt idx="17">
                  <c:v>0.22931128837007425</c:v>
                </c:pt>
                <c:pt idx="18">
                  <c:v>0.20732371503317271</c:v>
                </c:pt>
                <c:pt idx="19">
                  <c:v>0.12017145985589382</c:v>
                </c:pt>
                <c:pt idx="20">
                  <c:v>0.31169052661590269</c:v>
                </c:pt>
                <c:pt idx="21">
                  <c:v>0.24344434603211276</c:v>
                </c:pt>
                <c:pt idx="22">
                  <c:v>0.16143328676280502</c:v>
                </c:pt>
                <c:pt idx="23">
                  <c:v>0.13663128205537217</c:v>
                </c:pt>
                <c:pt idx="24">
                  <c:v>0.17820822406409126</c:v>
                </c:pt>
                <c:pt idx="25">
                  <c:v>0.34036538828463236</c:v>
                </c:pt>
                <c:pt idx="26">
                  <c:v>0.15004501114220867</c:v>
                </c:pt>
                <c:pt idx="27">
                  <c:v>0.18360573677124681</c:v>
                </c:pt>
                <c:pt idx="28">
                  <c:v>0.15095569093965158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排出量比較シート!$CB$21:$CB$50</c:f>
              <c:numCache>
                <c:formatCode>0%</c:formatCode>
                <c:ptCount val="30"/>
                <c:pt idx="0">
                  <c:v>0.36205389856632197</c:v>
                </c:pt>
                <c:pt idx="1">
                  <c:v>0.33247609129061018</c:v>
                </c:pt>
                <c:pt idx="2">
                  <c:v>0.35084357141009787</c:v>
                </c:pt>
                <c:pt idx="3">
                  <c:v>0.12081929988819828</c:v>
                </c:pt>
                <c:pt idx="4">
                  <c:v>0.23210406774717796</c:v>
                </c:pt>
                <c:pt idx="5">
                  <c:v>0.40475935984992795</c:v>
                </c:pt>
                <c:pt idx="6">
                  <c:v>0.33594863670720398</c:v>
                </c:pt>
                <c:pt idx="7">
                  <c:v>0.3527738482759003</c:v>
                </c:pt>
                <c:pt idx="8">
                  <c:v>0.27391261192069549</c:v>
                </c:pt>
                <c:pt idx="9">
                  <c:v>0.30134615084364325</c:v>
                </c:pt>
                <c:pt idx="10">
                  <c:v>0.28827500330608241</c:v>
                </c:pt>
                <c:pt idx="11">
                  <c:v>0.13374923609567616</c:v>
                </c:pt>
                <c:pt idx="12">
                  <c:v>0.27077750805242695</c:v>
                </c:pt>
                <c:pt idx="13">
                  <c:v>0.31741246174737714</c:v>
                </c:pt>
                <c:pt idx="14">
                  <c:v>0.39616867643463044</c:v>
                </c:pt>
                <c:pt idx="15">
                  <c:v>0.38273453714277506</c:v>
                </c:pt>
                <c:pt idx="16">
                  <c:v>0.27246548460297676</c:v>
                </c:pt>
                <c:pt idx="17">
                  <c:v>0.39600328707555149</c:v>
                </c:pt>
                <c:pt idx="18">
                  <c:v>0.38537640728700501</c:v>
                </c:pt>
                <c:pt idx="19">
                  <c:v>0.31926746833572334</c:v>
                </c:pt>
                <c:pt idx="20">
                  <c:v>0.44046438581412456</c:v>
                </c:pt>
                <c:pt idx="21">
                  <c:v>0.42250302129795048</c:v>
                </c:pt>
                <c:pt idx="22">
                  <c:v>0.4993042299412031</c:v>
                </c:pt>
                <c:pt idx="23">
                  <c:v>0.42611442835324892</c:v>
                </c:pt>
                <c:pt idx="24">
                  <c:v>0.32099434774749058</c:v>
                </c:pt>
                <c:pt idx="25">
                  <c:v>0.20475033494850392</c:v>
                </c:pt>
                <c:pt idx="26">
                  <c:v>0.55489575767356847</c:v>
                </c:pt>
                <c:pt idx="27">
                  <c:v>0.4520533609858326</c:v>
                </c:pt>
                <c:pt idx="28">
                  <c:v>0.42599024611694469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排出量比較シート!$CH$21:$CH$50</c:f>
              <c:numCache>
                <c:formatCode>0%</c:formatCode>
                <c:ptCount val="30"/>
                <c:pt idx="0">
                  <c:v>3.655996680386276E-2</c:v>
                </c:pt>
                <c:pt idx="1">
                  <c:v>1.6862509092056128E-2</c:v>
                </c:pt>
                <c:pt idx="2">
                  <c:v>9.8732374576771427E-3</c:v>
                </c:pt>
                <c:pt idx="3">
                  <c:v>7.9595735555519961E-3</c:v>
                </c:pt>
                <c:pt idx="4">
                  <c:v>1.5582965331845399E-2</c:v>
                </c:pt>
                <c:pt idx="5">
                  <c:v>1.4093278694724895E-2</c:v>
                </c:pt>
                <c:pt idx="6">
                  <c:v>4.2867474359384816E-2</c:v>
                </c:pt>
                <c:pt idx="7">
                  <c:v>1.7069219972672897E-2</c:v>
                </c:pt>
                <c:pt idx="8">
                  <c:v>1.196933149371401E-2</c:v>
                </c:pt>
                <c:pt idx="9">
                  <c:v>6.1972334019033196E-3</c:v>
                </c:pt>
                <c:pt idx="10">
                  <c:v>2.1404111805860604E-2</c:v>
                </c:pt>
                <c:pt idx="11">
                  <c:v>1.2796465141033882E-2</c:v>
                </c:pt>
                <c:pt idx="12">
                  <c:v>0</c:v>
                </c:pt>
                <c:pt idx="13">
                  <c:v>1.2152097882914157E-2</c:v>
                </c:pt>
                <c:pt idx="14">
                  <c:v>1.1416583782629289E-2</c:v>
                </c:pt>
                <c:pt idx="15">
                  <c:v>4.2826529852779946E-2</c:v>
                </c:pt>
                <c:pt idx="16">
                  <c:v>0</c:v>
                </c:pt>
                <c:pt idx="17">
                  <c:v>6.5495570580114586E-3</c:v>
                </c:pt>
                <c:pt idx="18">
                  <c:v>3.4970822683288466E-2</c:v>
                </c:pt>
                <c:pt idx="19">
                  <c:v>0</c:v>
                </c:pt>
                <c:pt idx="20">
                  <c:v>0</c:v>
                </c:pt>
                <c:pt idx="21">
                  <c:v>7.1480840556276031E-3</c:v>
                </c:pt>
                <c:pt idx="22">
                  <c:v>0</c:v>
                </c:pt>
                <c:pt idx="23">
                  <c:v>1.7182967041385638E-2</c:v>
                </c:pt>
                <c:pt idx="24">
                  <c:v>1.0700949524363436E-2</c:v>
                </c:pt>
                <c:pt idx="25">
                  <c:v>0</c:v>
                </c:pt>
                <c:pt idx="26">
                  <c:v>2.6614944068323647E-2</c:v>
                </c:pt>
                <c:pt idx="27">
                  <c:v>2.1784582234568799E-2</c:v>
                </c:pt>
                <c:pt idx="28">
                  <c:v>1.8589986644191633E-2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c:ext uri="{02D57815-91ED-43cb-92C2-25804820EDAC}">
                        <c15:formulaRef>
                          <c15:sqref>排出量比較シート!$BW$21:$BW$50</c15:sqref>
                        </c15:formulaRef>
                      </c:ext>
                    </c:extLst>
                    <c:numCache>
                      <c:formatCode>0%</c:formatCode>
                      <c:ptCount val="30"/>
                      <c:pt idx="0">
                        <c:v>0.10452453027275822</c:v>
                      </c:pt>
                      <c:pt idx="1">
                        <c:v>4.8748083613630477E-2</c:v>
                      </c:pt>
                      <c:pt idx="2">
                        <c:v>4.0349397734494363E-2</c:v>
                      </c:pt>
                      <c:pt idx="3">
                        <c:v>0.67100179242362346</c:v>
                      </c:pt>
                      <c:pt idx="4">
                        <c:v>0.33479236260962048</c:v>
                      </c:pt>
                      <c:pt idx="5">
                        <c:v>7.9923090641861871E-2</c:v>
                      </c:pt>
                      <c:pt idx="6">
                        <c:v>4.427661681650806E-2</c:v>
                      </c:pt>
                      <c:pt idx="7">
                        <c:v>5.6605306078481257E-2</c:v>
                      </c:pt>
                      <c:pt idx="8">
                        <c:v>0.10859699838358502</c:v>
                      </c:pt>
                      <c:pt idx="9">
                        <c:v>8.8036853821694364E-2</c:v>
                      </c:pt>
                      <c:pt idx="10">
                        <c:v>0.303276924548464</c:v>
                      </c:pt>
                      <c:pt idx="11">
                        <c:v>0.71372426999235494</c:v>
                      </c:pt>
                      <c:pt idx="12">
                        <c:v>0.13271611059196359</c:v>
                      </c:pt>
                      <c:pt idx="13">
                        <c:v>2.4540853913013312E-2</c:v>
                      </c:pt>
                      <c:pt idx="14">
                        <c:v>0.22373362422630255</c:v>
                      </c:pt>
                      <c:pt idx="15">
                        <c:v>2.6077536329670071E-2</c:v>
                      </c:pt>
                      <c:pt idx="16">
                        <c:v>0.47323782682324572</c:v>
                      </c:pt>
                      <c:pt idx="17">
                        <c:v>0.22803336592828266</c:v>
                      </c:pt>
                      <c:pt idx="18">
                        <c:v>0.13139425083781503</c:v>
                      </c:pt>
                      <c:pt idx="19">
                        <c:v>0.39368671435685371</c:v>
                      </c:pt>
                      <c:pt idx="20">
                        <c:v>0.12931809735735092</c:v>
                      </c:pt>
                      <c:pt idx="21">
                        <c:v>4.1604830162827774E-2</c:v>
                      </c:pt>
                      <c:pt idx="22">
                        <c:v>6.1555194830844422E-2</c:v>
                      </c:pt>
                      <c:pt idx="23">
                        <c:v>7.9670697796618853E-2</c:v>
                      </c:pt>
                      <c:pt idx="24">
                        <c:v>0.28840804762680144</c:v>
                      </c:pt>
                      <c:pt idx="25">
                        <c:v>0.24231981931199484</c:v>
                      </c:pt>
                      <c:pt idx="26">
                        <c:v>1.4350038343913341E-2</c:v>
                      </c:pt>
                      <c:pt idx="27">
                        <c:v>3.1686507042310644E-2</c:v>
                      </c:pt>
                      <c:pt idx="28">
                        <c:v>2.2438878053308155E-2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1.3503741665067738E-2</c:v>
                      </c:pt>
                      <c:pt idx="1">
                        <c:v>1.3274556706718708E-2</c:v>
                      </c:pt>
                      <c:pt idx="2">
                        <c:v>1.226136248051489E-2</c:v>
                      </c:pt>
                      <c:pt idx="3">
                        <c:v>4.5359684596181383E-3</c:v>
                      </c:pt>
                      <c:pt idx="4">
                        <c:v>2.0737381044045138E-2</c:v>
                      </c:pt>
                      <c:pt idx="5">
                        <c:v>1.6039141843313912E-2</c:v>
                      </c:pt>
                      <c:pt idx="6">
                        <c:v>1.5904420934025169E-2</c:v>
                      </c:pt>
                      <c:pt idx="7">
                        <c:v>1.3167630739992846E-2</c:v>
                      </c:pt>
                      <c:pt idx="8">
                        <c:v>1.6885421020626779E-2</c:v>
                      </c:pt>
                      <c:pt idx="9">
                        <c:v>1.0889196536420825E-2</c:v>
                      </c:pt>
                      <c:pt idx="10">
                        <c:v>7.1316468527942139E-3</c:v>
                      </c:pt>
                      <c:pt idx="11">
                        <c:v>4.4472527096165049E-3</c:v>
                      </c:pt>
                      <c:pt idx="12">
                        <c:v>2.1359509727922742E-2</c:v>
                      </c:pt>
                      <c:pt idx="13">
                        <c:v>1.5819777663212391E-2</c:v>
                      </c:pt>
                      <c:pt idx="14">
                        <c:v>1.1139621493563486E-2</c:v>
                      </c:pt>
                      <c:pt idx="15">
                        <c:v>1.487532920866505E-2</c:v>
                      </c:pt>
                      <c:pt idx="16">
                        <c:v>7.445411563973661E-3</c:v>
                      </c:pt>
                      <c:pt idx="17">
                        <c:v>1.4558689239540673E-2</c:v>
                      </c:pt>
                      <c:pt idx="18">
                        <c:v>8.2849475865915921E-3</c:v>
                      </c:pt>
                      <c:pt idx="19">
                        <c:v>8.9695523177718388E-3</c:v>
                      </c:pt>
                      <c:pt idx="20">
                        <c:v>6.3614376246819409E-3</c:v>
                      </c:pt>
                      <c:pt idx="21">
                        <c:v>4.3919294234617372E-2</c:v>
                      </c:pt>
                      <c:pt idx="22">
                        <c:v>1.4262396621826023E-2</c:v>
                      </c:pt>
                      <c:pt idx="23">
                        <c:v>1.464997782706288E-2</c:v>
                      </c:pt>
                      <c:pt idx="24">
                        <c:v>9.529834391189769E-3</c:v>
                      </c:pt>
                      <c:pt idx="25">
                        <c:v>1.1048341328512807E-2</c:v>
                      </c:pt>
                      <c:pt idx="26">
                        <c:v>1.5478112894487864E-2</c:v>
                      </c:pt>
                      <c:pt idx="27">
                        <c:v>2.2503856792230995E-2</c:v>
                      </c:pt>
                      <c:pt idx="28">
                        <c:v>1.3749102598626776E-2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7.0467896882736676E-3</c:v>
                      </c:pt>
                      <c:pt idx="1">
                        <c:v>8.4655619372106472E-2</c:v>
                      </c:pt>
                      <c:pt idx="2">
                        <c:v>3.9824333672285293E-2</c:v>
                      </c:pt>
                      <c:pt idx="3">
                        <c:v>3.7798032202430998E-2</c:v>
                      </c:pt>
                      <c:pt idx="4">
                        <c:v>6.7340049783844724E-2</c:v>
                      </c:pt>
                      <c:pt idx="5">
                        <c:v>8.0758717736338512E-2</c:v>
                      </c:pt>
                      <c:pt idx="6">
                        <c:v>4.4132006850642613E-2</c:v>
                      </c:pt>
                      <c:pt idx="7">
                        <c:v>0.1617812689462233</c:v>
                      </c:pt>
                      <c:pt idx="8">
                        <c:v>0.11863088399041645</c:v>
                      </c:pt>
                      <c:pt idx="9">
                        <c:v>0.26667366467078557</c:v>
                      </c:pt>
                      <c:pt idx="10">
                        <c:v>8.5284140615819848E-2</c:v>
                      </c:pt>
                      <c:pt idx="11">
                        <c:v>6.079274424816805E-3</c:v>
                      </c:pt>
                      <c:pt idx="12">
                        <c:v>0.12629511709492841</c:v>
                      </c:pt>
                      <c:pt idx="13">
                        <c:v>0.15377719423833847</c:v>
                      </c:pt>
                      <c:pt idx="14">
                        <c:v>3.4737019399508712E-2</c:v>
                      </c:pt>
                      <c:pt idx="15">
                        <c:v>3.4439678139463283E-2</c:v>
                      </c:pt>
                      <c:pt idx="16">
                        <c:v>6.7265731093263156E-2</c:v>
                      </c:pt>
                      <c:pt idx="17">
                        <c:v>3.9167593882671256E-2</c:v>
                      </c:pt>
                      <c:pt idx="18">
                        <c:v>6.2152899178638359E-3</c:v>
                      </c:pt>
                      <c:pt idx="19">
                        <c:v>7.3644303541440415E-2</c:v>
                      </c:pt>
                      <c:pt idx="20">
                        <c:v>7.4933139168605438E-3</c:v>
                      </c:pt>
                      <c:pt idx="21">
                        <c:v>4.9141463390787649E-2</c:v>
                      </c:pt>
                      <c:pt idx="22">
                        <c:v>7.3372532458736886E-2</c:v>
                      </c:pt>
                      <c:pt idx="23">
                        <c:v>0.19587690179446524</c:v>
                      </c:pt>
                      <c:pt idx="24">
                        <c:v>5.2744410744033438E-2</c:v>
                      </c:pt>
                      <c:pt idx="25">
                        <c:v>3.5282366763738818E-2</c:v>
                      </c:pt>
                      <c:pt idx="26">
                        <c:v>0.10011672256461944</c:v>
                      </c:pt>
                      <c:pt idx="27">
                        <c:v>5.3147673206599737E-2</c:v>
                      </c:pt>
                      <c:pt idx="28">
                        <c:v>0.23314129292869307</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0.35088886412415954</c:v>
                      </c:pt>
                      <c:pt idx="1">
                        <c:v>0.30850539864060889</c:v>
                      </c:pt>
                      <c:pt idx="2">
                        <c:v>0.19501750103652651</c:v>
                      </c:pt>
                      <c:pt idx="3">
                        <c:v>0.1190404791840674</c:v>
                      </c:pt>
                      <c:pt idx="4">
                        <c:v>0.22500243397073805</c:v>
                      </c:pt>
                      <c:pt idx="5">
                        <c:v>0.39622601734060575</c:v>
                      </c:pt>
                      <c:pt idx="6">
                        <c:v>0.31549383679468274</c:v>
                      </c:pt>
                      <c:pt idx="7">
                        <c:v>0.34307272750814677</c:v>
                      </c:pt>
                      <c:pt idx="8">
                        <c:v>0.26719258264927043</c:v>
                      </c:pt>
                      <c:pt idx="9">
                        <c:v>0.295597514872317</c:v>
                      </c:pt>
                      <c:pt idx="10">
                        <c:v>0.28019767151840791</c:v>
                      </c:pt>
                      <c:pt idx="11">
                        <c:v>0.12887308482602161</c:v>
                      </c:pt>
                      <c:pt idx="12">
                        <c:v>0.26354115282729595</c:v>
                      </c:pt>
                      <c:pt idx="13">
                        <c:v>0.30851842990472156</c:v>
                      </c:pt>
                      <c:pt idx="14">
                        <c:v>0.38648470381186334</c:v>
                      </c:pt>
                      <c:pt idx="15">
                        <c:v>0.37160562991679114</c:v>
                      </c:pt>
                      <c:pt idx="16">
                        <c:v>0.25715509496041877</c:v>
                      </c:pt>
                      <c:pt idx="17">
                        <c:v>0.38642684044656567</c:v>
                      </c:pt>
                      <c:pt idx="18">
                        <c:v>0.37405158023026663</c:v>
                      </c:pt>
                      <c:pt idx="19">
                        <c:v>0.31146040740677683</c:v>
                      </c:pt>
                      <c:pt idx="20">
                        <c:v>0.42362762778393814</c:v>
                      </c:pt>
                      <c:pt idx="21">
                        <c:v>0.41435916816828633</c:v>
                      </c:pt>
                      <c:pt idx="22">
                        <c:v>0.48775097948490859</c:v>
                      </c:pt>
                      <c:pt idx="23">
                        <c:v>0.36341303300999289</c:v>
                      </c:pt>
                      <c:pt idx="24">
                        <c:v>0.28042563764915052</c:v>
                      </c:pt>
                      <c:pt idx="25">
                        <c:v>0.19712777772288556</c:v>
                      </c:pt>
                      <c:pt idx="26">
                        <c:v>0.35236336326078144</c:v>
                      </c:pt>
                      <c:pt idx="27">
                        <c:v>0.43589894565071524</c:v>
                      </c:pt>
                      <c:pt idx="28">
                        <c:v>0.41490574288960191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0.15927590760108223</c:v>
                      </c:pt>
                      <c:pt idx="1">
                        <c:v>0.15136119678148535</c:v>
                      </c:pt>
                      <c:pt idx="2">
                        <c:v>9.3157460948941395E-2</c:v>
                      </c:pt>
                      <c:pt idx="3">
                        <c:v>3.7395656801030921E-2</c:v>
                      </c:pt>
                      <c:pt idx="4">
                        <c:v>0.10686358644946889</c:v>
                      </c:pt>
                      <c:pt idx="5">
                        <c:v>0.14913616936018112</c:v>
                      </c:pt>
                      <c:pt idx="6">
                        <c:v>0.17933020934599686</c:v>
                      </c:pt>
                      <c:pt idx="7">
                        <c:v>0.14601788344014752</c:v>
                      </c:pt>
                      <c:pt idx="8">
                        <c:v>0.11144416228697755</c:v>
                      </c:pt>
                      <c:pt idx="9">
                        <c:v>0.1049923174083451</c:v>
                      </c:pt>
                      <c:pt idx="10">
                        <c:v>0.13076851153616478</c:v>
                      </c:pt>
                      <c:pt idx="11">
                        <c:v>7.2199562355818869E-2</c:v>
                      </c:pt>
                      <c:pt idx="12">
                        <c:v>0.10678508987041663</c:v>
                      </c:pt>
                      <c:pt idx="13">
                        <c:v>0.1227228566060832</c:v>
                      </c:pt>
                      <c:pt idx="14">
                        <c:v>0.15264215808903431</c:v>
                      </c:pt>
                      <c:pt idx="15">
                        <c:v>0.1487746347402216</c:v>
                      </c:pt>
                      <c:pt idx="16">
                        <c:v>9.7339249552307591E-2</c:v>
                      </c:pt>
                      <c:pt idx="17">
                        <c:v>0.16357463944093498</c:v>
                      </c:pt>
                      <c:pt idx="18">
                        <c:v>0.19935536260238509</c:v>
                      </c:pt>
                      <c:pt idx="19">
                        <c:v>0.13067573313637609</c:v>
                      </c:pt>
                      <c:pt idx="20">
                        <c:v>0.22205618474827918</c:v>
                      </c:pt>
                      <c:pt idx="21">
                        <c:v>0.11300030546233249</c:v>
                      </c:pt>
                      <c:pt idx="22">
                        <c:v>0.18022353980700845</c:v>
                      </c:pt>
                      <c:pt idx="23">
                        <c:v>0.12825278923751998</c:v>
                      </c:pt>
                      <c:pt idx="24">
                        <c:v>0.15357873992583371</c:v>
                      </c:pt>
                      <c:pt idx="25">
                        <c:v>0.10804726987496301</c:v>
                      </c:pt>
                      <c:pt idx="26">
                        <c:v>8.8669205306671842E-2</c:v>
                      </c:pt>
                      <c:pt idx="27">
                        <c:v>0.17489647672640499</c:v>
                      </c:pt>
                      <c:pt idx="28">
                        <c:v>0.12866586809307892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0.1916129565230773</c:v>
                      </c:pt>
                      <c:pt idx="1">
                        <c:v>0.15714420185912353</c:v>
                      </c:pt>
                      <c:pt idx="2">
                        <c:v>0.10186004008758512</c:v>
                      </c:pt>
                      <c:pt idx="3">
                        <c:v>8.1644822383036483E-2</c:v>
                      </c:pt>
                      <c:pt idx="4">
                        <c:v>0.11813884752126913</c:v>
                      </c:pt>
                      <c:pt idx="5">
                        <c:v>0.24708984798042466</c:v>
                      </c:pt>
                      <c:pt idx="6">
                        <c:v>0.13616362744868585</c:v>
                      </c:pt>
                      <c:pt idx="7">
                        <c:v>0.19705484406799925</c:v>
                      </c:pt>
                      <c:pt idx="8">
                        <c:v>0.15574842036229289</c:v>
                      </c:pt>
                      <c:pt idx="9">
                        <c:v>0.19060519746397195</c:v>
                      </c:pt>
                      <c:pt idx="10">
                        <c:v>0.1494291599822431</c:v>
                      </c:pt>
                      <c:pt idx="11">
                        <c:v>5.6673522470202763E-2</c:v>
                      </c:pt>
                      <c:pt idx="12">
                        <c:v>0.15675606295687933</c:v>
                      </c:pt>
                      <c:pt idx="13">
                        <c:v>0.18579557329863836</c:v>
                      </c:pt>
                      <c:pt idx="14">
                        <c:v>0.23384254572282903</c:v>
                      </c:pt>
                      <c:pt idx="15">
                        <c:v>0.22283099517656954</c:v>
                      </c:pt>
                      <c:pt idx="16">
                        <c:v>0.15981584540811117</c:v>
                      </c:pt>
                      <c:pt idx="17">
                        <c:v>0.22285220100563069</c:v>
                      </c:pt>
                      <c:pt idx="18">
                        <c:v>0.17469621762788159</c:v>
                      </c:pt>
                      <c:pt idx="19">
                        <c:v>0.18078467427040079</c:v>
                      </c:pt>
                      <c:pt idx="20">
                        <c:v>0.20157144303565894</c:v>
                      </c:pt>
                      <c:pt idx="21">
                        <c:v>0.30135886270595386</c:v>
                      </c:pt>
                      <c:pt idx="22">
                        <c:v>0.30752743967790014</c:v>
                      </c:pt>
                      <c:pt idx="23">
                        <c:v>0.23516024377247291</c:v>
                      </c:pt>
                      <c:pt idx="24">
                        <c:v>0.12684689772331678</c:v>
                      </c:pt>
                      <c:pt idx="25">
                        <c:v>8.9080507847922555E-2</c:v>
                      </c:pt>
                      <c:pt idx="26">
                        <c:v>0.26369415795410961</c:v>
                      </c:pt>
                      <c:pt idx="27">
                        <c:v>0.26100246892431028</c:v>
                      </c:pt>
                      <c:pt idx="28">
                        <c:v>0.28623987479652302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1.1165034442162488E-2</c:v>
                      </c:pt>
                      <c:pt idx="1">
                        <c:v>1.1098560665176295E-2</c:v>
                      </c:pt>
                      <c:pt idx="2">
                        <c:v>6.9492752045173843E-3</c:v>
                      </c:pt>
                      <c:pt idx="3">
                        <c:v>1.7788207041308836E-3</c:v>
                      </c:pt>
                      <c:pt idx="4">
                        <c:v>7.1016337764399405E-3</c:v>
                      </c:pt>
                      <c:pt idx="5">
                        <c:v>8.5333425093222087E-3</c:v>
                      </c:pt>
                      <c:pt idx="6">
                        <c:v>1.5681626961161967E-2</c:v>
                      </c:pt>
                      <c:pt idx="7">
                        <c:v>9.7011207677535436E-3</c:v>
                      </c:pt>
                      <c:pt idx="8">
                        <c:v>6.7200292714250107E-3</c:v>
                      </c:pt>
                      <c:pt idx="9">
                        <c:v>5.7486359713262254E-3</c:v>
                      </c:pt>
                      <c:pt idx="10">
                        <c:v>8.0773317876745229E-3</c:v>
                      </c:pt>
                      <c:pt idx="11">
                        <c:v>4.8761512696545153E-3</c:v>
                      </c:pt>
                      <c:pt idx="12">
                        <c:v>7.2363552251309693E-3</c:v>
                      </c:pt>
                      <c:pt idx="13">
                        <c:v>8.8940318426555445E-3</c:v>
                      </c:pt>
                      <c:pt idx="14">
                        <c:v>9.6839726227671008E-3</c:v>
                      </c:pt>
                      <c:pt idx="15">
                        <c:v>1.1128907225983899E-2</c:v>
                      </c:pt>
                      <c:pt idx="16">
                        <c:v>7.0714795577023447E-3</c:v>
                      </c:pt>
                      <c:pt idx="17">
                        <c:v>9.5764466289858553E-3</c:v>
                      </c:pt>
                      <c:pt idx="18">
                        <c:v>1.1324827056738361E-2</c:v>
                      </c:pt>
                      <c:pt idx="19">
                        <c:v>7.8070609289464547E-3</c:v>
                      </c:pt>
                      <c:pt idx="20">
                        <c:v>1.6836758030186451E-2</c:v>
                      </c:pt>
                      <c:pt idx="21">
                        <c:v>8.1438531296641539E-3</c:v>
                      </c:pt>
                      <c:pt idx="22">
                        <c:v>1.1553250456294496E-2</c:v>
                      </c:pt>
                      <c:pt idx="23">
                        <c:v>8.7246631035536384E-3</c:v>
                      </c:pt>
                      <c:pt idx="24">
                        <c:v>1.0791553654927656E-2</c:v>
                      </c:pt>
                      <c:pt idx="25">
                        <c:v>7.6225572256183264E-3</c:v>
                      </c:pt>
                      <c:pt idx="26">
                        <c:v>8.5753318165529488E-3</c:v>
                      </c:pt>
                      <c:pt idx="27">
                        <c:v>1.2818834962326241E-2</c:v>
                      </c:pt>
                      <c:pt idx="28">
                        <c:v>9.0394365485625128E-3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1.2872131984825034E-2</c:v>
                      </c:pt>
                      <c:pt idx="2">
                        <c:v>0.14887679516905394</c:v>
                      </c:pt>
                      <c:pt idx="3">
                        <c:v>0</c:v>
                      </c:pt>
                      <c:pt idx="4">
                        <c:v>0</c:v>
                      </c:pt>
                      <c:pt idx="5">
                        <c:v>0</c:v>
                      </c:pt>
                      <c:pt idx="6">
                        <c:v>4.7731729513593125E-3</c:v>
                      </c:pt>
                      <c:pt idx="7">
                        <c:v>0</c:v>
                      </c:pt>
                      <c:pt idx="8">
                        <c:v>0</c:v>
                      </c:pt>
                      <c:pt idx="9">
                        <c:v>0</c:v>
                      </c:pt>
                      <c:pt idx="10">
                        <c:v>0</c:v>
                      </c:pt>
                      <c:pt idx="11">
                        <c:v>0</c:v>
                      </c:pt>
                      <c:pt idx="12">
                        <c:v>0</c:v>
                      </c:pt>
                      <c:pt idx="13">
                        <c:v>0</c:v>
                      </c:pt>
                      <c:pt idx="14">
                        <c:v>0</c:v>
                      </c:pt>
                      <c:pt idx="15">
                        <c:v>0</c:v>
                      </c:pt>
                      <c:pt idx="16">
                        <c:v>8.2389100848556454E-3</c:v>
                      </c:pt>
                      <c:pt idx="17">
                        <c:v>0</c:v>
                      </c:pt>
                      <c:pt idx="18">
                        <c:v>0</c:v>
                      </c:pt>
                      <c:pt idx="19">
                        <c:v>0</c:v>
                      </c:pt>
                      <c:pt idx="20">
                        <c:v>0</c:v>
                      </c:pt>
                      <c:pt idx="21">
                        <c:v>0</c:v>
                      </c:pt>
                      <c:pt idx="22">
                        <c:v>0</c:v>
                      </c:pt>
                      <c:pt idx="23">
                        <c:v>5.3976732239702375E-2</c:v>
                      </c:pt>
                      <c:pt idx="24">
                        <c:v>2.9777156443412358E-2</c:v>
                      </c:pt>
                      <c:pt idx="25">
                        <c:v>0</c:v>
                      </c:pt>
                      <c:pt idx="26">
                        <c:v>0.19395706259623402</c:v>
                      </c:pt>
                      <c:pt idx="27">
                        <c:v>3.3355803727911108E-3</c:v>
                      </c:pt>
                      <c:pt idx="28">
                        <c:v>2.045066678780265E-3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排出量比較シート!$BE$21:$BE$50</c:f>
              <c:numCache>
                <c:formatCode>#,##0_);[Red]\(#,##0\)</c:formatCode>
                <c:ptCount val="30"/>
                <c:pt idx="0">
                  <c:v>4.698221466874279</c:v>
                </c:pt>
                <c:pt idx="1">
                  <c:v>5.6252726449533448</c:v>
                </c:pt>
                <c:pt idx="2">
                  <c:v>5.5575664960223659</c:v>
                </c:pt>
                <c:pt idx="3">
                  <c:v>163.85237423047789</c:v>
                </c:pt>
                <c:pt idx="4">
                  <c:v>24.632313642545103</c:v>
                </c:pt>
                <c:pt idx="5">
                  <c:v>8.4278849545952443</c:v>
                </c:pt>
                <c:pt idx="6">
                  <c:v>2.7124934218187495</c:v>
                </c:pt>
                <c:pt idx="7">
                  <c:v>9.9101083137589647</c:v>
                </c:pt>
                <c:pt idx="8">
                  <c:v>14.507525570710886</c:v>
                </c:pt>
                <c:pt idx="9">
                  <c:v>25.409992712530563</c:v>
                </c:pt>
                <c:pt idx="10">
                  <c:v>19.650057520130979</c:v>
                </c:pt>
                <c:pt idx="11">
                  <c:v>58.311803898819853</c:v>
                </c:pt>
                <c:pt idx="12">
                  <c:v>15.158959201477003</c:v>
                </c:pt>
                <c:pt idx="13">
                  <c:v>8.8753850601823476</c:v>
                </c:pt>
                <c:pt idx="14">
                  <c:v>10.870040288042141</c:v>
                </c:pt>
                <c:pt idx="15">
                  <c:v>2.7260769024213625</c:v>
                </c:pt>
                <c:pt idx="16">
                  <c:v>30.588467578369322</c:v>
                </c:pt>
                <c:pt idx="17">
                  <c:v>11.544114832946979</c:v>
                </c:pt>
                <c:pt idx="18">
                  <c:v>5.0757396845485649</c:v>
                </c:pt>
                <c:pt idx="19">
                  <c:v>23.798630408453189</c:v>
                </c:pt>
                <c:pt idx="20">
                  <c:v>3.3037102661283768</c:v>
                </c:pt>
                <c:pt idx="21">
                  <c:v>6.4513429535701245</c:v>
                </c:pt>
                <c:pt idx="22">
                  <c:v>5.0742038520954242</c:v>
                </c:pt>
                <c:pt idx="23">
                  <c:v>12.701055828088261</c:v>
                </c:pt>
                <c:pt idx="24">
                  <c:v>12.820375392964277</c:v>
                </c:pt>
                <c:pt idx="25">
                  <c:v>15.598600666643897</c:v>
                </c:pt>
                <c:pt idx="26">
                  <c:v>5.969471569256604</c:v>
                </c:pt>
                <c:pt idx="27">
                  <c:v>3.3040015326015544</c:v>
                </c:pt>
                <c:pt idx="28">
                  <c:v>12.071355684176996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排出量比較シート!$BI$21:$BI$50</c:f>
              <c:numCache>
                <c:formatCode>#,##0_);[Red]\(#,##0\)</c:formatCode>
                <c:ptCount val="30"/>
                <c:pt idx="0">
                  <c:v>9.4695097780638378</c:v>
                </c:pt>
                <c:pt idx="1">
                  <c:v>9.4062145987098855</c:v>
                </c:pt>
                <c:pt idx="2">
                  <c:v>14.481038141099356</c:v>
                </c:pt>
                <c:pt idx="3">
                  <c:v>29.005746386606429</c:v>
                </c:pt>
                <c:pt idx="4">
                  <c:v>6.6552863036200414</c:v>
                </c:pt>
                <c:pt idx="5">
                  <c:v>8.1743996749104024</c:v>
                </c:pt>
                <c:pt idx="6">
                  <c:v>5.0655815039138785</c:v>
                </c:pt>
                <c:pt idx="7">
                  <c:v>6.1216076849335295</c:v>
                </c:pt>
                <c:pt idx="8">
                  <c:v>11.181446351828516</c:v>
                </c:pt>
                <c:pt idx="9">
                  <c:v>9.427405112202397</c:v>
                </c:pt>
                <c:pt idx="10">
                  <c:v>7.8905040864516636</c:v>
                </c:pt>
                <c:pt idx="11">
                  <c:v>4.8923817513234757</c:v>
                </c:pt>
                <c:pt idx="12">
                  <c:v>10.583168719707979</c:v>
                </c:pt>
                <c:pt idx="13">
                  <c:v>9.2809383412570305</c:v>
                </c:pt>
                <c:pt idx="14">
                  <c:v>4.4993226702790832</c:v>
                </c:pt>
                <c:pt idx="15">
                  <c:v>9.076902457829501</c:v>
                </c:pt>
                <c:pt idx="16">
                  <c:v>4.0634029927968722</c:v>
                </c:pt>
                <c:pt idx="17">
                  <c:v>3.5389630414968249</c:v>
                </c:pt>
                <c:pt idx="18">
                  <c:v>7.8777678922611116</c:v>
                </c:pt>
                <c:pt idx="19">
                  <c:v>4.2101241544110817</c:v>
                </c:pt>
                <c:pt idx="20">
                  <c:v>2.4153095516070104</c:v>
                </c:pt>
                <c:pt idx="21">
                  <c:v>9.2094757517207455</c:v>
                </c:pt>
                <c:pt idx="22">
                  <c:v>6.4646765675913525</c:v>
                </c:pt>
                <c:pt idx="23">
                  <c:v>5.684174562028363</c:v>
                </c:pt>
                <c:pt idx="24">
                  <c:v>5.0967563383117209</c:v>
                </c:pt>
                <c:pt idx="25">
                  <c:v>8.9832292944159384</c:v>
                </c:pt>
                <c:pt idx="26">
                  <c:v>6.3624542156485546</c:v>
                </c:pt>
                <c:pt idx="27">
                  <c:v>7.2403184261856079</c:v>
                </c:pt>
                <c:pt idx="28">
                  <c:v>6.0567507097915669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排出量比較シート!$BJ$21:$BJ$50</c:f>
              <c:numCache>
                <c:formatCode>#,##0_);[Red]\(#,##0\)</c:formatCode>
                <c:ptCount val="30"/>
                <c:pt idx="0">
                  <c:v>8.422265600674093</c:v>
                </c:pt>
                <c:pt idx="1">
                  <c:v>9.922093335140854</c:v>
                </c:pt>
                <c:pt idx="2">
                  <c:v>18.397650415950352</c:v>
                </c:pt>
                <c:pt idx="3">
                  <c:v>7.2603249308295963</c:v>
                </c:pt>
                <c:pt idx="4">
                  <c:v>12.534893989641631</c:v>
                </c:pt>
                <c:pt idx="5">
                  <c:v>11.112839682993513</c:v>
                </c:pt>
                <c:pt idx="6">
                  <c:v>8.3748158168761169</c:v>
                </c:pt>
                <c:pt idx="7">
                  <c:v>10.937880289567849</c:v>
                </c:pt>
                <c:pt idx="8">
                  <c:v>16.750689588549687</c:v>
                </c:pt>
                <c:pt idx="9">
                  <c:v>13.289875903238427</c:v>
                </c:pt>
                <c:pt idx="10">
                  <c:v>6.7406992896569005</c:v>
                </c:pt>
                <c:pt idx="11">
                  <c:v>5.5102153605573845</c:v>
                </c:pt>
                <c:pt idx="12">
                  <c:v>13.685146501814588</c:v>
                </c:pt>
                <c:pt idx="13">
                  <c:v>12.493925545706755</c:v>
                </c:pt>
                <c:pt idx="14">
                  <c:v>8.5153807691371988</c:v>
                </c:pt>
                <c:pt idx="15">
                  <c:v>8.9678373641109115</c:v>
                </c:pt>
                <c:pt idx="16">
                  <c:v>5.9617032758034325</c:v>
                </c:pt>
                <c:pt idx="17">
                  <c:v>9.3952269402520034</c:v>
                </c:pt>
                <c:pt idx="18">
                  <c:v>7.2128921380028599</c:v>
                </c:pt>
                <c:pt idx="19">
                  <c:v>6.0044357231345167</c:v>
                </c:pt>
                <c:pt idx="20">
                  <c:v>7.1922518868301761</c:v>
                </c:pt>
                <c:pt idx="21">
                  <c:v>11.662541204145647</c:v>
                </c:pt>
                <c:pt idx="22">
                  <c:v>5.4906141510726192</c:v>
                </c:pt>
                <c:pt idx="23">
                  <c:v>5.979931178915618</c:v>
                </c:pt>
                <c:pt idx="24">
                  <c:v>6.5150034027111543</c:v>
                </c:pt>
                <c:pt idx="25">
                  <c:v>18.393258520410619</c:v>
                </c:pt>
                <c:pt idx="26">
                  <c:v>6.8928415712646922</c:v>
                </c:pt>
                <c:pt idx="27">
                  <c:v>5.6516184980550896</c:v>
                </c:pt>
                <c:pt idx="28">
                  <c:v>6.7658439562000021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排出量比較シート!$BK$21:$BK$50</c:f>
              <c:numCache>
                <c:formatCode>#,##0_);[Red]\(#,##0\)</c:formatCode>
                <c:ptCount val="30"/>
                <c:pt idx="0">
                  <c:v>13.599908537281618</c:v>
                </c:pt>
                <c:pt idx="1">
                  <c:v>12.750823914597325</c:v>
                </c:pt>
                <c:pt idx="2">
                  <c:v>21.094114754630013</c:v>
                </c:pt>
                <c:pt idx="3">
                  <c:v>27.752047957542782</c:v>
                </c:pt>
                <c:pt idx="4">
                  <c:v>13.52014327621605</c:v>
                </c:pt>
                <c:pt idx="5">
                  <c:v>19.30311779579554</c:v>
                </c:pt>
                <c:pt idx="6">
                  <c:v>8.7358054845519835</c:v>
                </c:pt>
                <c:pt idx="7">
                  <c:v>15.098093490162574</c:v>
                </c:pt>
                <c:pt idx="8">
                  <c:v>16.27848284513912</c:v>
                </c:pt>
                <c:pt idx="9">
                  <c:v>20.944227202914551</c:v>
                </c:pt>
                <c:pt idx="10">
                  <c:v>14.315705658829478</c:v>
                </c:pt>
                <c:pt idx="11">
                  <c:v>10.768589082357192</c:v>
                </c:pt>
                <c:pt idx="12">
                  <c:v>14.640276781707602</c:v>
                </c:pt>
                <c:pt idx="13">
                  <c:v>14.511122750489921</c:v>
                </c:pt>
                <c:pt idx="14">
                  <c:v>15.97257237886711</c:v>
                </c:pt>
                <c:pt idx="15">
                  <c:v>13.839084484572178</c:v>
                </c:pt>
                <c:pt idx="16">
                  <c:v>15.209996014600955</c:v>
                </c:pt>
                <c:pt idx="17">
                  <c:v>16.224847793607836</c:v>
                </c:pt>
                <c:pt idx="18">
                  <c:v>13.407431262011999</c:v>
                </c:pt>
                <c:pt idx="19">
                  <c:v>15.952381658744697</c:v>
                </c:pt>
                <c:pt idx="20">
                  <c:v>10.163705789675745</c:v>
                </c:pt>
                <c:pt idx="21">
                  <c:v>20.240596978635075</c:v>
                </c:pt>
                <c:pt idx="22">
                  <c:v>16.982165980636143</c:v>
                </c:pt>
                <c:pt idx="23">
                  <c:v>18.649718553198696</c:v>
                </c:pt>
                <c:pt idx="24">
                  <c:v>11.735032312952267</c:v>
                </c:pt>
                <c:pt idx="25">
                  <c:v>11.06465572727136</c:v>
                </c:pt>
                <c:pt idx="26">
                  <c:v>25.491074425565138</c:v>
                </c:pt>
                <c:pt idx="27">
                  <c:v>13.914778383197016</c:v>
                </c:pt>
                <c:pt idx="28">
                  <c:v>19.092910735261441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排出量比較シート!$BQ$21:$BQ$50</c:f>
              <c:numCache>
                <c:formatCode>#,##0_);[Red]\(#,##0\)</c:formatCode>
                <c:ptCount val="30"/>
                <c:pt idx="0">
                  <c:v>1.373309903932729</c:v>
                </c:pt>
                <c:pt idx="1">
                  <c:v>0.64669577700000003</c:v>
                </c:pt>
                <c:pt idx="2">
                  <c:v>0.59361841260164205</c:v>
                </c:pt>
                <c:pt idx="3">
                  <c:v>1.8283044781725759</c:v>
                </c:pt>
                <c:pt idx="4">
                  <c:v>0.90771319089653901</c:v>
                </c:pt>
                <c:pt idx="5">
                  <c:v>0.67211347224710427</c:v>
                </c:pt>
                <c:pt idx="6">
                  <c:v>1.11469991748764</c:v>
                </c:pt>
                <c:pt idx="7">
                  <c:v>0.73053226652450609</c:v>
                </c:pt>
                <c:pt idx="8">
                  <c:v>0.71133109213904577</c:v>
                </c:pt>
                <c:pt idx="9">
                  <c:v>0.43072149432000012</c:v>
                </c:pt>
                <c:pt idx="10">
                  <c:v>1.0629258901647971</c:v>
                </c:pt>
                <c:pt idx="11">
                  <c:v>1.03028532224235</c:v>
                </c:pt>
                <c:pt idx="12">
                  <c:v>0</c:v>
                </c:pt>
                <c:pt idx="13">
                  <c:v>0.55555658742624392</c:v>
                </c:pt>
                <c:pt idx="14">
                  <c:v>0.4602893202676907</c:v>
                </c:pt>
                <c:pt idx="15">
                  <c:v>1.548540587003731</c:v>
                </c:pt>
                <c:pt idx="16">
                  <c:v>0</c:v>
                </c:pt>
                <c:pt idx="17">
                  <c:v>0.26834516240142209</c:v>
                </c:pt>
                <c:pt idx="18">
                  <c:v>1.2166518044085011</c:v>
                </c:pt>
                <c:pt idx="19">
                  <c:v>0</c:v>
                </c:pt>
                <c:pt idx="20">
                  <c:v>0</c:v>
                </c:pt>
                <c:pt idx="21">
                  <c:v>0.3424389442113262</c:v>
                </c:pt>
                <c:pt idx="22">
                  <c:v>0</c:v>
                </c:pt>
                <c:pt idx="23">
                  <c:v>0.75204564292545406</c:v>
                </c:pt>
                <c:pt idx="24">
                  <c:v>0.39120934474042568</c:v>
                </c:pt>
                <c:pt idx="25">
                  <c:v>0</c:v>
                </c:pt>
                <c:pt idx="26">
                  <c:v>1.2226504</c:v>
                </c:pt>
                <c:pt idx="27">
                  <c:v>0.67055719551226989</c:v>
                </c:pt>
                <c:pt idx="28">
                  <c:v>0.83320441912140497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排出量比較シート!$BR$21:$BR$50</c:f>
              <c:numCache>
                <c:formatCode>#,##0_);[Red]\(#,##0\)</c:formatCode>
                <c:ptCount val="30"/>
                <c:pt idx="0">
                  <c:v>37.563215286826555</c:v>
                </c:pt>
                <c:pt idx="1">
                  <c:v>38.35110027040141</c:v>
                </c:pt>
                <c:pt idx="2">
                  <c:v>60.12398822030373</c:v>
                </c:pt>
                <c:pt idx="3">
                  <c:v>229.69879798362928</c:v>
                </c:pt>
                <c:pt idx="4">
                  <c:v>58.250350402919359</c:v>
                </c:pt>
                <c:pt idx="5">
                  <c:v>47.690355580541805</c:v>
                </c:pt>
                <c:pt idx="6">
                  <c:v>26.00339614464837</c:v>
                </c:pt>
                <c:pt idx="7">
                  <c:v>42.798222044947423</c:v>
                </c:pt>
                <c:pt idx="8">
                  <c:v>59.429475448367256</c:v>
                </c:pt>
                <c:pt idx="9">
                  <c:v>69.502222425205929</c:v>
                </c:pt>
                <c:pt idx="10">
                  <c:v>49.659892445233822</c:v>
                </c:pt>
                <c:pt idx="11">
                  <c:v>80.513275415300257</c:v>
                </c:pt>
                <c:pt idx="12">
                  <c:v>54.067551204707172</c:v>
                </c:pt>
                <c:pt idx="13">
                  <c:v>45.716928285062302</c:v>
                </c:pt>
                <c:pt idx="14">
                  <c:v>40.317605426593218</c:v>
                </c:pt>
                <c:pt idx="15">
                  <c:v>36.158441795937676</c:v>
                </c:pt>
                <c:pt idx="16">
                  <c:v>55.823569861570576</c:v>
                </c:pt>
                <c:pt idx="17">
                  <c:v>40.971497770705064</c:v>
                </c:pt>
                <c:pt idx="18">
                  <c:v>34.790482781233038</c:v>
                </c:pt>
                <c:pt idx="19">
                  <c:v>49.965571944743488</c:v>
                </c:pt>
                <c:pt idx="20">
                  <c:v>23.07497749424131</c:v>
                </c:pt>
                <c:pt idx="21">
                  <c:v>47.906395832282918</c:v>
                </c:pt>
                <c:pt idx="22">
                  <c:v>34.011660551395536</c:v>
                </c:pt>
                <c:pt idx="23">
                  <c:v>43.766925765156387</c:v>
                </c:pt>
                <c:pt idx="24">
                  <c:v>36.558376791679841</c:v>
                </c:pt>
                <c:pt idx="25">
                  <c:v>54.039744208741809</c:v>
                </c:pt>
                <c:pt idx="26">
                  <c:v>45.938492181734993</c:v>
                </c:pt>
                <c:pt idx="27">
                  <c:v>30.781274035551537</c:v>
                </c:pt>
                <c:pt idx="28">
                  <c:v>44.820065504551415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c:ext uri="{02D57815-91ED-43cb-92C2-25804820EDAC}">
                        <c15:formulaRef>
                          <c15:sqref>排出量比較シート!$BF$21:$BF$68</c15:sqref>
                        </c15:formulaRef>
                      </c:ext>
                    </c:extLst>
                    <c:numCache>
                      <c:formatCode>#,##0_);[Red]\(#,##0\)</c:formatCode>
                      <c:ptCount val="48"/>
                      <c:pt idx="0">
                        <c:v>3.9262774333900365</c:v>
                      </c:pt>
                      <c:pt idx="1">
                        <c:v>1.8695426426562545</c:v>
                      </c:pt>
                      <c:pt idx="2">
                        <c:v>2.4259667140850891</c:v>
                      </c:pt>
                      <c:pt idx="3">
                        <c:v>154.12830516456702</c:v>
                      </c:pt>
                      <c:pt idx="4">
                        <c:v>19.501772434231629</c:v>
                      </c:pt>
                      <c:pt idx="5">
                        <c:v>3.8115606118062657</c:v>
                      </c:pt>
                      <c:pt idx="6">
                        <c:v>1.1513424070244589</c:v>
                      </c:pt>
                      <c:pt idx="7">
                        <c:v>2.422606458469053</c:v>
                      </c:pt>
                      <c:pt idx="8">
                        <c:v>6.4538626492036446</c:v>
                      </c:pt>
                      <c:pt idx="9">
                        <c:v>6.1187569959307426</c:v>
                      </c:pt>
                      <c:pt idx="10">
                        <c:v>15.060699454198016</c:v>
                      </c:pt>
                      <c:pt idx="11">
                        <c:v>57.464278720478596</c:v>
                      </c:pt>
                      <c:pt idx="12">
                        <c:v>7.1756351051205707</c:v>
                      </c:pt>
                      <c:pt idx="13">
                        <c:v>1.1219324583954202</c:v>
                      </c:pt>
                      <c:pt idx="14">
                        <c:v>9.0204039822177435</c:v>
                      </c:pt>
                      <c:pt idx="15">
                        <c:v>0.94292307955782551</c:v>
                      </c:pt>
                      <c:pt idx="16">
                        <c:v>26.417824886805295</c:v>
                      </c:pt>
                      <c:pt idx="17">
                        <c:v>9.3428685437770049</c:v>
                      </c:pt>
                      <c:pt idx="18">
                        <c:v>4.5712694213260185</c:v>
                      </c:pt>
                      <c:pt idx="19">
                        <c:v>19.670781849887053</c:v>
                      </c:pt>
                      <c:pt idx="20">
                        <c:v>2.9840121861189792</c:v>
                      </c:pt>
                      <c:pt idx="21">
                        <c:v>1.9931374623153311</c:v>
                      </c:pt>
                      <c:pt idx="22">
                        <c:v>2.0935943917616977</c:v>
                      </c:pt>
                      <c:pt idx="23">
                        <c:v>3.4869415161228257</c:v>
                      </c:pt>
                      <c:pt idx="24">
                        <c:v>10.543730074893352</c:v>
                      </c:pt>
                      <c:pt idx="25">
                        <c:v>13.094901052328735</c:v>
                      </c:pt>
                      <c:pt idx="26">
                        <c:v>0.65921912426946039</c:v>
                      </c:pt>
                      <c:pt idx="27">
                        <c:v>0.9753510564987975</c:v>
                      </c:pt>
                      <c:pt idx="28">
                        <c:v>1.0057119841979127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0.50724395534262912</c:v>
                      </c:pt>
                      <c:pt idx="1">
                        <c:v>0.50909385530449869</c:v>
                      </c:pt>
                      <c:pt idx="2">
                        <c:v>0.73720201334335134</c:v>
                      </c:pt>
                      <c:pt idx="3">
                        <c:v>1.0419065028659409</c:v>
                      </c:pt>
                      <c:pt idx="4">
                        <c:v>1.207959712254487</c:v>
                      </c:pt>
                      <c:pt idx="5">
                        <c:v>0.76491237771438714</c:v>
                      </c:pt>
                      <c:pt idx="6">
                        <c:v>0.41356895799869492</c:v>
                      </c:pt>
                      <c:pt idx="7">
                        <c:v>0.56355118421608918</c:v>
                      </c:pt>
                      <c:pt idx="8">
                        <c:v>1.0034917139806836</c:v>
                      </c:pt>
                      <c:pt idx="9">
                        <c:v>0.75682335970610215</c:v>
                      </c:pt>
                      <c:pt idx="10">
                        <c:v>0.35415681566715096</c:v>
                      </c:pt>
                      <c:pt idx="11">
                        <c:v>0.35806288225079397</c:v>
                      </c:pt>
                      <c:pt idx="12">
                        <c:v>1.1548563859219039</c:v>
                      </c:pt>
                      <c:pt idx="13">
                        <c:v>0.72323164091471137</c:v>
                      </c:pt>
                      <c:pt idx="14">
                        <c:v>0.44912286397908963</c:v>
                      </c:pt>
                      <c:pt idx="15">
                        <c:v>0.53786872538692687</c:v>
                      </c:pt>
                      <c:pt idx="16">
                        <c:v>0.41562945258962913</c:v>
                      </c:pt>
                      <c:pt idx="17">
                        <c:v>0.59649130372222847</c:v>
                      </c:pt>
                      <c:pt idx="18">
                        <c:v>0.28823732635473298</c:v>
                      </c:pt>
                      <c:pt idx="19">
                        <c:v>0.44816881164576955</c:v>
                      </c:pt>
                      <c:pt idx="20">
                        <c:v>0.14679003002055568</c:v>
                      </c:pt>
                      <c:pt idx="21">
                        <c:v>2.1040150942780809</c:v>
                      </c:pt>
                      <c:pt idx="22">
                        <c:v>0.48508779255091711</c:v>
                      </c:pt>
                      <c:pt idx="23">
                        <c:v>0.64118449201824812</c:v>
                      </c:pt>
                      <c:pt idx="24">
                        <c:v>0.34839527643542445</c:v>
                      </c:pt>
                      <c:pt idx="25">
                        <c:v>0.59704953932370275</c:v>
                      </c:pt>
                      <c:pt idx="26">
                        <c:v>0.71104116819144236</c:v>
                      </c:pt>
                      <c:pt idx="27">
                        <c:v>0.69269738277847004</c:v>
                      </c:pt>
                      <c:pt idx="28">
                        <c:v>0.61623567909925014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0.26470007814161317</c:v>
                      </c:pt>
                      <c:pt idx="1">
                        <c:v>3.2466361469925915</c:v>
                      </c:pt>
                      <c:pt idx="2">
                        <c:v>2.3943977685939259</c:v>
                      </c:pt>
                      <c:pt idx="3">
                        <c:v>8.682162563044912</c:v>
                      </c:pt>
                      <c:pt idx="4">
                        <c:v>3.9225814960589891</c:v>
                      </c:pt>
                      <c:pt idx="5">
                        <c:v>3.8514119650745919</c:v>
                      </c:pt>
                      <c:pt idx="6">
                        <c:v>1.1475820567955957</c:v>
                      </c:pt>
                      <c:pt idx="7">
                        <c:v>6.9239506710738219</c:v>
                      </c:pt>
                      <c:pt idx="8">
                        <c:v>7.0501712075265583</c:v>
                      </c:pt>
                      <c:pt idx="9">
                        <c:v>18.534412356893718</c:v>
                      </c:pt>
                      <c:pt idx="10">
                        <c:v>4.2352012502658107</c:v>
                      </c:pt>
                      <c:pt idx="11">
                        <c:v>0.48946229609046649</c:v>
                      </c:pt>
                      <c:pt idx="12">
                        <c:v>6.8284677104345297</c:v>
                      </c:pt>
                      <c:pt idx="13">
                        <c:v>7.0302209608722155</c:v>
                      </c:pt>
                      <c:pt idx="14">
                        <c:v>1.4005134418453062</c:v>
                      </c:pt>
                      <c:pt idx="15">
                        <c:v>1.2452850974766103</c:v>
                      </c:pt>
                      <c:pt idx="16">
                        <c:v>3.7550132389743962</c:v>
                      </c:pt>
                      <c:pt idx="17">
                        <c:v>1.6047549854477468</c:v>
                      </c:pt>
                      <c:pt idx="18">
                        <c:v>0.21623293686781309</c:v>
                      </c:pt>
                      <c:pt idx="19">
                        <c:v>3.6796797469203684</c:v>
                      </c:pt>
                      <c:pt idx="20">
                        <c:v>0.17290804998884224</c:v>
                      </c:pt>
                      <c:pt idx="21">
                        <c:v>2.3541903969767128</c:v>
                      </c:pt>
                      <c:pt idx="22">
                        <c:v>2.49552166778281</c:v>
                      </c:pt>
                      <c:pt idx="23">
                        <c:v>8.5729298199471877</c:v>
                      </c:pt>
                      <c:pt idx="24">
                        <c:v>1.9282500416355008</c:v>
                      </c:pt>
                      <c:pt idx="25">
                        <c:v>1.9066500749914592</c:v>
                      </c:pt>
                      <c:pt idx="26">
                        <c:v>4.5992112767957014</c:v>
                      </c:pt>
                      <c:pt idx="27">
                        <c:v>1.6359530933242865</c:v>
                      </c:pt>
                      <c:pt idx="28">
                        <c:v>10.449408020879833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13.180513944845835</c:v>
                      </c:pt>
                      <c:pt idx="1">
                        <c:v>11.831521477226151</c:v>
                      </c:pt>
                      <c:pt idx="2">
                        <c:v>11.725229935073191</c:v>
                      </c:pt>
                      <c:pt idx="3">
                        <c:v>27.343454979975526</c:v>
                      </c:pt>
                      <c:pt idx="4">
                        <c:v>13.106470620305217</c:v>
                      </c:pt>
                      <c:pt idx="5">
                        <c:v>18.896159657235412</c:v>
                      </c:pt>
                      <c:pt idx="6">
                        <c:v>8.2039112193671748</c:v>
                      </c:pt>
                      <c:pt idx="7">
                        <c:v>14.682902769459407</c:v>
                      </c:pt>
                      <c:pt idx="8">
                        <c:v>15.879115030540657</c:v>
                      </c:pt>
                      <c:pt idx="9">
                        <c:v>20.544684226993894</c:v>
                      </c:pt>
                      <c:pt idx="10">
                        <c:v>13.914586231009093</c:v>
                      </c:pt>
                      <c:pt idx="11">
                        <c:v>10.375994172216831</c:v>
                      </c:pt>
                      <c:pt idx="12">
                        <c:v>14.249024775037382</c:v>
                      </c:pt>
                      <c:pt idx="13">
                        <c:v>14.104514934574176</c:v>
                      </c:pt>
                      <c:pt idx="14">
                        <c:v>15.582137791700454</c:v>
                      </c:pt>
                      <c:pt idx="15">
                        <c:v>13.436680540389048</c:v>
                      </c:pt>
                      <c:pt idx="16">
                        <c:v>14.355315408781752</c:v>
                      </c:pt>
                      <c:pt idx="17">
                        <c:v>15.832486431897067</c:v>
                      </c:pt>
                      <c:pt idx="18">
                        <c:v>13.0134350612941</c:v>
                      </c:pt>
                      <c:pt idx="19">
                        <c:v>15.562297394222426</c:v>
                      </c:pt>
                      <c:pt idx="20">
                        <c:v>9.7751979770532067</c:v>
                      </c:pt>
                      <c:pt idx="21">
                        <c:v>19.850454327005409</c:v>
                      </c:pt>
                      <c:pt idx="22">
                        <c:v>16.5892207478514</c:v>
                      </c:pt>
                      <c:pt idx="23">
                        <c:v>15.905471237838686</c:v>
                      </c:pt>
                      <c:pt idx="24">
                        <c:v>10.251906123224725</c:v>
                      </c:pt>
                      <c:pt idx="25">
                        <c:v>10.652734684582448</c:v>
                      </c:pt>
                      <c:pt idx="26">
                        <c:v>16.187041608285256</c:v>
                      </c:pt>
                      <c:pt idx="27">
                        <c:v>13.417524897882652</c:v>
                      </c:pt>
                      <c:pt idx="28">
                        <c:v>18.596102574526526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22.001513091888008</c:v>
                </c:pt>
                <c:pt idx="2">
                  <c:v>0.42761285045042402</c:v>
                </c:pt>
                <c:pt idx="3">
                  <c:v>3.9951809773037721</c:v>
                </c:pt>
                <c:pt idx="4">
                  <c:v>4.3738769204896482</c:v>
                </c:pt>
                <c:pt idx="5">
                  <c:v>6.7088214092135807</c:v>
                </c:pt>
                <c:pt idx="7">
                  <c:v>15.896820153399432</c:v>
                </c:pt>
                <c:pt idx="8">
                  <c:v>0.38824661133422078</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26.424306919642202</c:v>
                </c:pt>
                <c:pt idx="4">
                  <c:v>4.3738769204896482</c:v>
                </c:pt>
                <c:pt idx="5">
                  <c:v>6.7088214092135807</c:v>
                </c:pt>
                <c:pt idx="6">
                  <c:v>16.285066764733653</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再エネ比較シート!$BL$72:$BL$161</c:f>
              <c:numCache>
                <c:formatCode>#,##0_);[Red]\(#,##0\)</c:formatCode>
                <c:ptCount val="90"/>
                <c:pt idx="0">
                  <c:v>0</c:v>
                </c:pt>
                <c:pt idx="1">
                  <c:v>0</c:v>
                </c:pt>
                <c:pt idx="2">
                  <c:v>0</c:v>
                </c:pt>
                <c:pt idx="3">
                  <c:v>-367090.60237581644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再エネ比較シート!$BM$72:$BM$161</c:f>
              <c:numCache>
                <c:formatCode>#,##0_);[Red]\(#,##0\)</c:formatCode>
                <c:ptCount val="90"/>
                <c:pt idx="0">
                  <c:v>525045.71086488222</c:v>
                </c:pt>
                <c:pt idx="1">
                  <c:v>948948.29998341086</c:v>
                </c:pt>
                <c:pt idx="2">
                  <c:v>1162938.9634079419</c:v>
                </c:pt>
                <c:pt idx="3">
                  <c:v>0</c:v>
                </c:pt>
                <c:pt idx="4">
                  <c:v>3028487.8351332536</c:v>
                </c:pt>
                <c:pt idx="5">
                  <c:v>153524.28505446925</c:v>
                </c:pt>
                <c:pt idx="6">
                  <c:v>85147.342913393513</c:v>
                </c:pt>
                <c:pt idx="7">
                  <c:v>4266555.8417692613</c:v>
                </c:pt>
                <c:pt idx="8">
                  <c:v>570125.77042776463</c:v>
                </c:pt>
                <c:pt idx="9">
                  <c:v>116861.63129119904</c:v>
                </c:pt>
                <c:pt idx="10">
                  <c:v>3468408.6934079304</c:v>
                </c:pt>
                <c:pt idx="11">
                  <c:v>3866554.8709298242</c:v>
                </c:pt>
                <c:pt idx="12">
                  <c:v>500314.99523599062</c:v>
                </c:pt>
                <c:pt idx="13">
                  <c:v>582028.1658641313</c:v>
                </c:pt>
                <c:pt idx="14">
                  <c:v>1132571.7823400409</c:v>
                </c:pt>
                <c:pt idx="15">
                  <c:v>395618.54491366318</c:v>
                </c:pt>
                <c:pt idx="16">
                  <c:v>341970.92141974118</c:v>
                </c:pt>
                <c:pt idx="17">
                  <c:v>124569.03838774317</c:v>
                </c:pt>
                <c:pt idx="18">
                  <c:v>92767.773975027259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再エネ比較シート!$BK$72:$BK$161</c:f>
              <c:numCache>
                <c:formatCode>#,##0_);[Red]\(#,##0\)</c:formatCode>
                <c:ptCount val="90"/>
                <c:pt idx="0">
                  <c:v>525045.71086488222</c:v>
                </c:pt>
                <c:pt idx="1">
                  <c:v>948948.29998341086</c:v>
                </c:pt>
                <c:pt idx="2">
                  <c:v>1162938.9634079419</c:v>
                </c:pt>
                <c:pt idx="3">
                  <c:v>-367090.60237581644</c:v>
                </c:pt>
                <c:pt idx="4">
                  <c:v>3028487.8351332536</c:v>
                </c:pt>
                <c:pt idx="5">
                  <c:v>153524.28505446925</c:v>
                </c:pt>
                <c:pt idx="6">
                  <c:v>85147.342913393513</c:v>
                </c:pt>
                <c:pt idx="7">
                  <c:v>4266555.8417692613</c:v>
                </c:pt>
                <c:pt idx="8">
                  <c:v>570125.77042776463</c:v>
                </c:pt>
                <c:pt idx="9">
                  <c:v>116861.63129119904</c:v>
                </c:pt>
                <c:pt idx="10">
                  <c:v>3468408.6934079304</c:v>
                </c:pt>
                <c:pt idx="11">
                  <c:v>3866554.8709298242</c:v>
                </c:pt>
                <c:pt idx="12">
                  <c:v>500314.99523599062</c:v>
                </c:pt>
                <c:pt idx="13">
                  <c:v>582028.1658641313</c:v>
                </c:pt>
                <c:pt idx="14">
                  <c:v>1132571.7823400409</c:v>
                </c:pt>
                <c:pt idx="15">
                  <c:v>395618.54491366318</c:v>
                </c:pt>
                <c:pt idx="16">
                  <c:v>341970.92141974118</c:v>
                </c:pt>
                <c:pt idx="17">
                  <c:v>124569.03838774317</c:v>
                </c:pt>
                <c:pt idx="18">
                  <c:v>92767.773975027259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再エネ比較シート!$BJ$72:$BJ$161</c:f>
              <c:numCache>
                <c:formatCode>#,##0_);[Red]\(#,##0\)</c:formatCode>
                <c:ptCount val="90"/>
                <c:pt idx="0">
                  <c:v>152872.8401351177</c:v>
                </c:pt>
                <c:pt idx="1">
                  <c:v>503712.5350165891</c:v>
                </c:pt>
                <c:pt idx="2">
                  <c:v>1816502.5855920583</c:v>
                </c:pt>
                <c:pt idx="3">
                  <c:v>1280735.5923758165</c:v>
                </c:pt>
                <c:pt idx="4">
                  <c:v>992635.31786674622</c:v>
                </c:pt>
                <c:pt idx="5">
                  <c:v>59927.927945530777</c:v>
                </c:pt>
                <c:pt idx="6">
                  <c:v>548465.97908660653</c:v>
                </c:pt>
                <c:pt idx="7">
                  <c:v>262568.39923073869</c:v>
                </c:pt>
                <c:pt idx="8">
                  <c:v>158299.11857223537</c:v>
                </c:pt>
                <c:pt idx="9">
                  <c:v>42159.31870880098</c:v>
                </c:pt>
                <c:pt idx="10">
                  <c:v>835471.76259207062</c:v>
                </c:pt>
                <c:pt idx="11">
                  <c:v>845769.33707017638</c:v>
                </c:pt>
                <c:pt idx="12">
                  <c:v>932818.27276400954</c:v>
                </c:pt>
                <c:pt idx="13">
                  <c:v>361721.4391358688</c:v>
                </c:pt>
                <c:pt idx="14">
                  <c:v>517393.87365995895</c:v>
                </c:pt>
                <c:pt idx="15">
                  <c:v>508609.63208633673</c:v>
                </c:pt>
                <c:pt idx="16">
                  <c:v>448179.60658025887</c:v>
                </c:pt>
                <c:pt idx="17">
                  <c:v>550398.06061225676</c:v>
                </c:pt>
                <c:pt idx="18">
                  <c:v>388489.58702497272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再エネ比較シート!$BJ$72:$BJ$161</c:f>
              <c:numCache>
                <c:formatCode>#,##0_);[Red]\(#,##0\)</c:formatCode>
                <c:ptCount val="90"/>
                <c:pt idx="0">
                  <c:v>152872.8401351177</c:v>
                </c:pt>
                <c:pt idx="1">
                  <c:v>503712.5350165891</c:v>
                </c:pt>
                <c:pt idx="2">
                  <c:v>1816502.5855920583</c:v>
                </c:pt>
                <c:pt idx="3">
                  <c:v>1280735.5923758165</c:v>
                </c:pt>
                <c:pt idx="4">
                  <c:v>992635.31786674622</c:v>
                </c:pt>
                <c:pt idx="5">
                  <c:v>59927.927945530777</c:v>
                </c:pt>
                <c:pt idx="6">
                  <c:v>548465.97908660653</c:v>
                </c:pt>
                <c:pt idx="7">
                  <c:v>262568.39923073869</c:v>
                </c:pt>
                <c:pt idx="8">
                  <c:v>158299.11857223537</c:v>
                </c:pt>
                <c:pt idx="9">
                  <c:v>42159.31870880098</c:v>
                </c:pt>
                <c:pt idx="10">
                  <c:v>835471.76259207062</c:v>
                </c:pt>
                <c:pt idx="11">
                  <c:v>845769.33707017638</c:v>
                </c:pt>
                <c:pt idx="12">
                  <c:v>932818.27276400954</c:v>
                </c:pt>
                <c:pt idx="13">
                  <c:v>361721.4391358688</c:v>
                </c:pt>
                <c:pt idx="14">
                  <c:v>517393.87365995895</c:v>
                </c:pt>
                <c:pt idx="15">
                  <c:v>508609.63208633673</c:v>
                </c:pt>
                <c:pt idx="16">
                  <c:v>448179.60658025887</c:v>
                </c:pt>
                <c:pt idx="17">
                  <c:v>550398.06061225676</c:v>
                </c:pt>
                <c:pt idx="18">
                  <c:v>388489.58702497272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再エネ比較シート!$BE$72:$BE$161</c:f>
              <c:numCache>
                <c:formatCode>#,##0_);[Red]\(#,##0\)</c:formatCode>
                <c:ptCount val="90"/>
                <c:pt idx="0">
                  <c:v>625452.49399999995</c:v>
                </c:pt>
                <c:pt idx="1">
                  <c:v>1433381.8859999999</c:v>
                </c:pt>
                <c:pt idx="2">
                  <c:v>1752831.628</c:v>
                </c:pt>
                <c:pt idx="3">
                  <c:v>913644.99000000011</c:v>
                </c:pt>
                <c:pt idx="4">
                  <c:v>2069994.672</c:v>
                </c:pt>
                <c:pt idx="5">
                  <c:v>212718.94500000001</c:v>
                </c:pt>
                <c:pt idx="6">
                  <c:v>451959.27899999998</c:v>
                </c:pt>
                <c:pt idx="7">
                  <c:v>1858061.1360000004</c:v>
                </c:pt>
                <c:pt idx="8">
                  <c:v>229961.54500000001</c:v>
                </c:pt>
                <c:pt idx="9">
                  <c:v>159020.95000000001</c:v>
                </c:pt>
                <c:pt idx="10">
                  <c:v>3251851.7680000006</c:v>
                </c:pt>
                <c:pt idx="11">
                  <c:v>3548080.0660000001</c:v>
                </c:pt>
                <c:pt idx="12">
                  <c:v>1317914.2480000001</c:v>
                </c:pt>
                <c:pt idx="13">
                  <c:v>793404.96200000006</c:v>
                </c:pt>
                <c:pt idx="14">
                  <c:v>1057014.9749999999</c:v>
                </c:pt>
                <c:pt idx="15">
                  <c:v>904228.17699999991</c:v>
                </c:pt>
                <c:pt idx="16">
                  <c:v>727389.375</c:v>
                </c:pt>
                <c:pt idx="17">
                  <c:v>499896.84299999999</c:v>
                </c:pt>
                <c:pt idx="18">
                  <c:v>337998.46899999998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再エネ比較シート!$BF$72:$BF$161</c:f>
              <c:numCache>
                <c:formatCode>#,##0_);[Red]\(#,##0\)</c:formatCode>
                <c:ptCount val="90"/>
                <c:pt idx="0">
                  <c:v>52466.057000000001</c:v>
                </c:pt>
                <c:pt idx="1">
                  <c:v>19278.949000000001</c:v>
                </c:pt>
                <c:pt idx="2">
                  <c:v>1152129.692</c:v>
                </c:pt>
                <c:pt idx="3">
                  <c:v>0</c:v>
                </c:pt>
                <c:pt idx="4">
                  <c:v>1944600.8670000001</c:v>
                </c:pt>
                <c:pt idx="5">
                  <c:v>733.26800000000003</c:v>
                </c:pt>
                <c:pt idx="6">
                  <c:v>180964.084</c:v>
                </c:pt>
                <c:pt idx="7">
                  <c:v>2520202.8489999999</c:v>
                </c:pt>
                <c:pt idx="8">
                  <c:v>498463.34399999998</c:v>
                </c:pt>
                <c:pt idx="9">
                  <c:v>0</c:v>
                </c:pt>
                <c:pt idx="10">
                  <c:v>954554.77099999995</c:v>
                </c:pt>
                <c:pt idx="11">
                  <c:v>1164244.142</c:v>
                </c:pt>
                <c:pt idx="12">
                  <c:v>115219.02</c:v>
                </c:pt>
                <c:pt idx="13">
                  <c:v>150344.64300000004</c:v>
                </c:pt>
                <c:pt idx="14">
                  <c:v>539522.34</c:v>
                </c:pt>
                <c:pt idx="15">
                  <c:v>0</c:v>
                </c:pt>
                <c:pt idx="16">
                  <c:v>62761.152999999998</c:v>
                </c:pt>
                <c:pt idx="17">
                  <c:v>175070.25599999999</c:v>
                </c:pt>
                <c:pt idx="18">
                  <c:v>143258.89199999999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再エネ比較シート!$BG$72:$BG$161</c:f>
              <c:numCache>
                <c:formatCode>#,##0_);[Red]\(#,##0\)</c:formatCode>
                <c:ptCount val="90"/>
                <c:pt idx="0">
                  <c:v>0</c:v>
                </c:pt>
                <c:pt idx="1">
                  <c:v>0</c:v>
                </c:pt>
                <c:pt idx="2">
                  <c:v>74480.229000000021</c:v>
                </c:pt>
                <c:pt idx="3">
                  <c:v>0</c:v>
                </c:pt>
                <c:pt idx="4">
                  <c:v>6527.6139999999996</c:v>
                </c:pt>
                <c:pt idx="5">
                  <c:v>0</c:v>
                </c:pt>
                <c:pt idx="6">
                  <c:v>689.95899999999995</c:v>
                </c:pt>
                <c:pt idx="7">
                  <c:v>150860.25599999999</c:v>
                </c:pt>
                <c:pt idx="8">
                  <c:v>0</c:v>
                </c:pt>
                <c:pt idx="9">
                  <c:v>0</c:v>
                </c:pt>
                <c:pt idx="10">
                  <c:v>97473.917000000001</c:v>
                </c:pt>
                <c:pt idx="11">
                  <c:v>0</c:v>
                </c:pt>
                <c:pt idx="12">
                  <c:v>0</c:v>
                </c:pt>
                <c:pt idx="13">
                  <c:v>0</c:v>
                </c:pt>
                <c:pt idx="14">
                  <c:v>53428.341</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再エネ比較シート!$BI$72:$BI$161</c:f>
              <c:numCache>
                <c:formatCode>#,##0_);[Red]\(#,##0\)</c:formatCode>
                <c:ptCount val="90"/>
                <c:pt idx="0">
                  <c:v>677918.55099999998</c:v>
                </c:pt>
                <c:pt idx="1">
                  <c:v>1452660.835</c:v>
                </c:pt>
                <c:pt idx="2">
                  <c:v>2979441.5490000001</c:v>
                </c:pt>
                <c:pt idx="3">
                  <c:v>913644.99000000011</c:v>
                </c:pt>
                <c:pt idx="4">
                  <c:v>4021123.1529999999</c:v>
                </c:pt>
                <c:pt idx="5">
                  <c:v>213452.21300000002</c:v>
                </c:pt>
                <c:pt idx="6">
                  <c:v>633613.32200000004</c:v>
                </c:pt>
                <c:pt idx="7">
                  <c:v>4529124.2410000004</c:v>
                </c:pt>
                <c:pt idx="8">
                  <c:v>728424.88899999997</c:v>
                </c:pt>
                <c:pt idx="9">
                  <c:v>159020.95000000001</c:v>
                </c:pt>
                <c:pt idx="10">
                  <c:v>4303880.4560000012</c:v>
                </c:pt>
                <c:pt idx="11">
                  <c:v>4712324.2080000006</c:v>
                </c:pt>
                <c:pt idx="12">
                  <c:v>1433133.2680000002</c:v>
                </c:pt>
                <c:pt idx="13">
                  <c:v>943749.6050000001</c:v>
                </c:pt>
                <c:pt idx="14">
                  <c:v>1649965.656</c:v>
                </c:pt>
                <c:pt idx="15">
                  <c:v>904228.17699999991</c:v>
                </c:pt>
                <c:pt idx="16">
                  <c:v>790150.52800000005</c:v>
                </c:pt>
                <c:pt idx="17">
                  <c:v>674967.09899999993</c:v>
                </c:pt>
                <c:pt idx="18">
                  <c:v>481257.36099999998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再エネ比較シート!$CO$13:$CO$42</c:f>
              <c:numCache>
                <c:formatCode>0.0%</c:formatCode>
                <c:ptCount val="30"/>
                <c:pt idx="0">
                  <c:v>4.0138608143228414E-2</c:v>
                </c:pt>
                <c:pt idx="1">
                  <c:v>1.9430760810071154E-2</c:v>
                </c:pt>
                <c:pt idx="2">
                  <c:v>7.251631617113851E-3</c:v>
                </c:pt>
                <c:pt idx="3">
                  <c:v>6.0927152317880796E-2</c:v>
                </c:pt>
                <c:pt idx="4">
                  <c:v>5.6422170594092264E-3</c:v>
                </c:pt>
                <c:pt idx="5">
                  <c:v>0.15480304077401522</c:v>
                </c:pt>
                <c:pt idx="6">
                  <c:v>2.4163027656477438E-2</c:v>
                </c:pt>
                <c:pt idx="7">
                  <c:v>1.5169194865810968E-2</c:v>
                </c:pt>
                <c:pt idx="8">
                  <c:v>3.3033826638477801E-2</c:v>
                </c:pt>
                <c:pt idx="9">
                  <c:v>7.0510708401976929E-2</c:v>
                </c:pt>
                <c:pt idx="10">
                  <c:v>5.7092198581560283E-2</c:v>
                </c:pt>
                <c:pt idx="11">
                  <c:v>0.12397507379468678</c:v>
                </c:pt>
                <c:pt idx="12">
                  <c:v>2.598652550529355E-2</c:v>
                </c:pt>
                <c:pt idx="13">
                  <c:v>2.3647650014779781E-2</c:v>
                </c:pt>
                <c:pt idx="14">
                  <c:v>0.21014818140996858</c:v>
                </c:pt>
                <c:pt idx="15">
                  <c:v>3.3000302755071147E-2</c:v>
                </c:pt>
                <c:pt idx="16">
                  <c:v>8.9725545390570025E-2</c:v>
                </c:pt>
                <c:pt idx="17">
                  <c:v>0.1601123595505618</c:v>
                </c:pt>
                <c:pt idx="18">
                  <c:v>7.0417673455298591E-2</c:v>
                </c:pt>
                <c:pt idx="19">
                  <c:v>7.4370709382151026E-2</c:v>
                </c:pt>
                <c:pt idx="20">
                  <c:v>8.7536609176700295E-2</c:v>
                </c:pt>
                <c:pt idx="21">
                  <c:v>0.12305740564541706</c:v>
                </c:pt>
                <c:pt idx="22">
                  <c:v>4.9521294156487289E-2</c:v>
                </c:pt>
                <c:pt idx="23">
                  <c:v>9.1793313069908816E-2</c:v>
                </c:pt>
                <c:pt idx="24">
                  <c:v>7.1195297191378182E-2</c:v>
                </c:pt>
                <c:pt idx="25">
                  <c:v>7.1587262404344603E-3</c:v>
                </c:pt>
                <c:pt idx="26">
                  <c:v>5.6802813091695967E-3</c:v>
                </c:pt>
                <c:pt idx="27">
                  <c:v>7.9359895493141736E-2</c:v>
                </c:pt>
                <c:pt idx="28">
                  <c:v>3.4482758620689655E-2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再エネ比較シート!$CC$13:$CC$42</c:f>
              <c:numCache>
                <c:formatCode>0.0%</c:formatCode>
                <c:ptCount val="30"/>
                <c:pt idx="0">
                  <c:v>2.6125638197839082E-2</c:v>
                </c:pt>
                <c:pt idx="1">
                  <c:v>1.1698056075059431E-2</c:v>
                </c:pt>
                <c:pt idx="2">
                  <c:v>5.4381660653532501E-3</c:v>
                </c:pt>
                <c:pt idx="3">
                  <c:v>1.0866044675816181E-2</c:v>
                </c:pt>
                <c:pt idx="4">
                  <c:v>1.2637747261186947E-3</c:v>
                </c:pt>
                <c:pt idx="5">
                  <c:v>7.6268063454124568E-2</c:v>
                </c:pt>
                <c:pt idx="6">
                  <c:v>1.8856745800048889E-2</c:v>
                </c:pt>
                <c:pt idx="7">
                  <c:v>7.5186667436594763E-3</c:v>
                </c:pt>
                <c:pt idx="8">
                  <c:v>2.9627882835931412E-2</c:v>
                </c:pt>
                <c:pt idx="9">
                  <c:v>6.3783164306089477E-2</c:v>
                </c:pt>
                <c:pt idx="10">
                  <c:v>3.3847830525711255E-2</c:v>
                </c:pt>
                <c:pt idx="11">
                  <c:v>3.8439867870853385E-2</c:v>
                </c:pt>
                <c:pt idx="12">
                  <c:v>1.6224327489744214E-2</c:v>
                </c:pt>
                <c:pt idx="13">
                  <c:v>1.2511763801768978E-2</c:v>
                </c:pt>
                <c:pt idx="14">
                  <c:v>7.6580534620001084E-2</c:v>
                </c:pt>
                <c:pt idx="15">
                  <c:v>1.9913980199841187E-2</c:v>
                </c:pt>
                <c:pt idx="16">
                  <c:v>4.3332238043230963E-2</c:v>
                </c:pt>
                <c:pt idx="17">
                  <c:v>6.4756626893069991E-2</c:v>
                </c:pt>
                <c:pt idx="18">
                  <c:v>4.0609366450329094E-2</c:v>
                </c:pt>
                <c:pt idx="19">
                  <c:v>1.9485351822298137E-2</c:v>
                </c:pt>
                <c:pt idx="20">
                  <c:v>5.2888280745705021E-2</c:v>
                </c:pt>
                <c:pt idx="21">
                  <c:v>6.7143429637270588E-2</c:v>
                </c:pt>
                <c:pt idx="22">
                  <c:v>2.8948063635163106E-2</c:v>
                </c:pt>
                <c:pt idx="23">
                  <c:v>5.5347350693095536E-2</c:v>
                </c:pt>
                <c:pt idx="24">
                  <c:v>3.8742358880518434E-2</c:v>
                </c:pt>
                <c:pt idx="25">
                  <c:v>6.2803823319368306E-3</c:v>
                </c:pt>
                <c:pt idx="26">
                  <c:v>4.3806118658133962E-3</c:v>
                </c:pt>
                <c:pt idx="27">
                  <c:v>4.7645033784464365E-2</c:v>
                </c:pt>
                <c:pt idx="28">
                  <c:v>2.1881654889208138E-2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再エネ比較シート!$CD$13:$CD$42</c:f>
              <c:numCache>
                <c:formatCode>0.0%</c:formatCode>
                <c:ptCount val="30"/>
                <c:pt idx="0">
                  <c:v>0.10801817322808632</c:v>
                </c:pt>
                <c:pt idx="1">
                  <c:v>0.14099844370203254</c:v>
                </c:pt>
                <c:pt idx="2">
                  <c:v>0.10428102963149372</c:v>
                </c:pt>
                <c:pt idx="3">
                  <c:v>0.40071335225910698</c:v>
                </c:pt>
                <c:pt idx="4">
                  <c:v>1.8560010349976132E-4</c:v>
                </c:pt>
                <c:pt idx="5">
                  <c:v>0.66633361791910284</c:v>
                </c:pt>
                <c:pt idx="6">
                  <c:v>4.2111530966558825E-3</c:v>
                </c:pt>
                <c:pt idx="7">
                  <c:v>2.4129787280155754E-3</c:v>
                </c:pt>
                <c:pt idx="8">
                  <c:v>0.56598548057247722</c:v>
                </c:pt>
                <c:pt idx="9">
                  <c:v>0.27916949922934797</c:v>
                </c:pt>
                <c:pt idx="10">
                  <c:v>0.78581007267413483</c:v>
                </c:pt>
                <c:pt idx="11">
                  <c:v>2.6920906421493199E-2</c:v>
                </c:pt>
                <c:pt idx="12">
                  <c:v>0.1622959149006076</c:v>
                </c:pt>
                <c:pt idx="13">
                  <c:v>8.7633020209480841E-3</c:v>
                </c:pt>
                <c:pt idx="14">
                  <c:v>9.4534127259047529E-2</c:v>
                </c:pt>
                <c:pt idx="15">
                  <c:v>0.92312442046953791</c:v>
                </c:pt>
                <c:pt idx="16">
                  <c:v>0.34380092306608473</c:v>
                </c:pt>
                <c:pt idx="17">
                  <c:v>0.12301038997421307</c:v>
                </c:pt>
                <c:pt idx="18">
                  <c:v>1.0720970180885139</c:v>
                </c:pt>
                <c:pt idx="19">
                  <c:v>0.16419963535104748</c:v>
                </c:pt>
                <c:pt idx="20">
                  <c:v>0.11044898685798904</c:v>
                </c:pt>
                <c:pt idx="21">
                  <c:v>1.7307461132178177</c:v>
                </c:pt>
                <c:pt idx="22">
                  <c:v>1.2782150381827435</c:v>
                </c:pt>
                <c:pt idx="23">
                  <c:v>0.36544080693836284</c:v>
                </c:pt>
                <c:pt idx="24">
                  <c:v>0.34199957369723655</c:v>
                </c:pt>
                <c:pt idx="25">
                  <c:v>8.8832037429473834E-3</c:v>
                </c:pt>
                <c:pt idx="26">
                  <c:v>5.6948876441254195E-2</c:v>
                </c:pt>
                <c:pt idx="27">
                  <c:v>0.10731104425029259</c:v>
                </c:pt>
                <c:pt idx="28">
                  <c:v>0.82943599143736946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再エネ比較シート!$CE$13:$CE$42</c:f>
              <c:numCache>
                <c:formatCode>0.0%</c:formatCode>
                <c:ptCount val="30"/>
                <c:pt idx="0">
                  <c:v>0</c:v>
                </c:pt>
                <c:pt idx="1">
                  <c:v>0</c:v>
                </c:pt>
                <c:pt idx="2">
                  <c:v>3.410182712590617</c:v>
                </c:pt>
                <c:pt idx="3">
                  <c:v>0</c:v>
                </c:pt>
                <c:pt idx="4">
                  <c:v>0</c:v>
                </c:pt>
                <c:pt idx="5">
                  <c:v>0</c:v>
                </c:pt>
                <c:pt idx="6">
                  <c:v>0</c:v>
                </c:pt>
                <c:pt idx="7">
                  <c:v>0</c:v>
                </c:pt>
                <c:pt idx="8">
                  <c:v>0</c:v>
                </c:pt>
                <c:pt idx="9">
                  <c:v>0</c:v>
                </c:pt>
                <c:pt idx="10">
                  <c:v>0</c:v>
                </c:pt>
                <c:pt idx="11">
                  <c:v>0</c:v>
                </c:pt>
                <c:pt idx="12">
                  <c:v>0</c:v>
                </c:pt>
                <c:pt idx="13">
                  <c:v>0</c:v>
                </c:pt>
                <c:pt idx="14">
                  <c:v>0</c:v>
                </c:pt>
                <c:pt idx="15">
                  <c:v>2.2249677536039125</c:v>
                </c:pt>
                <c:pt idx="16">
                  <c:v>1.7494915579166315</c:v>
                </c:pt>
                <c:pt idx="17">
                  <c:v>0</c:v>
                </c:pt>
                <c:pt idx="18">
                  <c:v>0</c:v>
                </c:pt>
                <c:pt idx="19">
                  <c:v>0</c:v>
                </c:pt>
                <c:pt idx="20">
                  <c:v>0</c:v>
                </c:pt>
                <c:pt idx="21">
                  <c:v>0</c:v>
                </c:pt>
                <c:pt idx="22">
                  <c:v>0.58157155787292969</c:v>
                </c:pt>
                <c:pt idx="23">
                  <c:v>1.11786628044586E-3</c:v>
                </c:pt>
                <c:pt idx="24">
                  <c:v>0</c:v>
                </c:pt>
                <c:pt idx="25">
                  <c:v>0</c:v>
                </c:pt>
                <c:pt idx="26">
                  <c:v>0</c:v>
                </c:pt>
                <c:pt idx="27">
                  <c:v>0.53160180398866697</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再エネ比較シート!$CF$13:$CF$42</c:f>
              <c:numCache>
                <c:formatCode>0.0%</c:formatCode>
                <c:ptCount val="30"/>
                <c:pt idx="0">
                  <c:v>0</c:v>
                </c:pt>
                <c:pt idx="1">
                  <c:v>0.13565908392421469</c:v>
                </c:pt>
                <c:pt idx="2">
                  <c:v>0</c:v>
                </c:pt>
                <c:pt idx="3">
                  <c:v>0</c:v>
                </c:pt>
                <c:pt idx="4">
                  <c:v>2.4680152770147266</c:v>
                </c:pt>
                <c:pt idx="5">
                  <c:v>5.782064141118911E-2</c:v>
                </c:pt>
                <c:pt idx="6">
                  <c:v>0</c:v>
                </c:pt>
                <c:pt idx="7">
                  <c:v>0</c:v>
                </c:pt>
                <c:pt idx="8">
                  <c:v>0</c:v>
                </c:pt>
                <c:pt idx="9">
                  <c:v>0</c:v>
                </c:pt>
                <c:pt idx="10">
                  <c:v>0</c:v>
                </c:pt>
                <c:pt idx="11">
                  <c:v>0</c:v>
                </c:pt>
                <c:pt idx="12">
                  <c:v>0</c:v>
                </c:pt>
                <c:pt idx="13">
                  <c:v>0</c:v>
                </c:pt>
                <c:pt idx="14">
                  <c:v>0</c:v>
                </c:pt>
                <c:pt idx="15">
                  <c:v>7.65928218941163E-2</c:v>
                </c:pt>
                <c:pt idx="16">
                  <c:v>0</c:v>
                </c:pt>
                <c:pt idx="17">
                  <c:v>6.634420151194835E-2</c:v>
                </c:pt>
                <c:pt idx="18">
                  <c:v>0</c:v>
                </c:pt>
                <c:pt idx="19">
                  <c:v>0</c:v>
                </c:pt>
                <c:pt idx="20">
                  <c:v>0</c:v>
                </c:pt>
                <c:pt idx="21">
                  <c:v>0</c:v>
                </c:pt>
                <c:pt idx="22">
                  <c:v>3.6417194326008881E-3</c:v>
                </c:pt>
                <c:pt idx="23">
                  <c:v>0</c:v>
                </c:pt>
                <c:pt idx="24">
                  <c:v>0</c:v>
                </c:pt>
                <c:pt idx="25">
                  <c:v>5.0866832962902757</c:v>
                </c:pt>
                <c:pt idx="26">
                  <c:v>0</c:v>
                </c:pt>
                <c:pt idx="27">
                  <c:v>0</c:v>
                </c:pt>
                <c:pt idx="28">
                  <c:v>0.16712855989847894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1.9533826071406166E-2</c:v>
                </c:pt>
                <c:pt idx="9">
                  <c:v>0</c:v>
                </c:pt>
                <c:pt idx="10">
                  <c:v>0</c:v>
                </c:pt>
                <c:pt idx="11">
                  <c:v>0</c:v>
                </c:pt>
                <c:pt idx="12">
                  <c:v>0</c:v>
                </c:pt>
                <c:pt idx="13">
                  <c:v>0</c:v>
                </c:pt>
                <c:pt idx="14">
                  <c:v>0</c:v>
                </c:pt>
                <c:pt idx="15">
                  <c:v>0</c:v>
                </c:pt>
                <c:pt idx="16">
                  <c:v>0</c:v>
                </c:pt>
                <c:pt idx="17">
                  <c:v>4.2123302547268796E-3</c:v>
                </c:pt>
                <c:pt idx="18">
                  <c:v>0</c:v>
                </c:pt>
                <c:pt idx="19">
                  <c:v>0</c:v>
                </c:pt>
                <c:pt idx="20">
                  <c:v>0</c:v>
                </c:pt>
                <c:pt idx="21">
                  <c:v>0</c:v>
                </c:pt>
                <c:pt idx="22">
                  <c:v>1.6121340152452523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3.9067652142812333E-2</c:v>
                </c:pt>
                <c:pt idx="9">
                  <c:v>0</c:v>
                </c:pt>
                <c:pt idx="10">
                  <c:v>0</c:v>
                </c:pt>
                <c:pt idx="11">
                  <c:v>0</c:v>
                </c:pt>
                <c:pt idx="12">
                  <c:v>0</c:v>
                </c:pt>
                <c:pt idx="13">
                  <c:v>8.4382746251647212E-2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再エネ比較シート!$CI$13:$CI$42</c:f>
              <c:numCache>
                <c:formatCode>0.0%</c:formatCode>
                <c:ptCount val="30"/>
                <c:pt idx="0">
                  <c:v>0.13414381142592541</c:v>
                </c:pt>
                <c:pt idx="1">
                  <c:v>0.28835558370130671</c:v>
                </c:pt>
                <c:pt idx="2">
                  <c:v>3.5199019082874639</c:v>
                </c:pt>
                <c:pt idx="3">
                  <c:v>0.41157939693492318</c:v>
                </c:pt>
                <c:pt idx="4">
                  <c:v>2.469464651844345</c:v>
                </c:pt>
                <c:pt idx="5">
                  <c:v>0.80042232278441638</c:v>
                </c:pt>
                <c:pt idx="6">
                  <c:v>2.3067898896704769E-2</c:v>
                </c:pt>
                <c:pt idx="7">
                  <c:v>9.9316454716750525E-3</c:v>
                </c:pt>
                <c:pt idx="8">
                  <c:v>0.65421484162262711</c:v>
                </c:pt>
                <c:pt idx="9">
                  <c:v>0.34295266353543746</c:v>
                </c:pt>
                <c:pt idx="10">
                  <c:v>0.81965790319984599</c:v>
                </c:pt>
                <c:pt idx="11">
                  <c:v>6.5360774292346588E-2</c:v>
                </c:pt>
                <c:pt idx="12">
                  <c:v>0.1785202423903518</c:v>
                </c:pt>
                <c:pt idx="13">
                  <c:v>0.10565781207436427</c:v>
                </c:pt>
                <c:pt idx="14">
                  <c:v>0.17111466187904861</c:v>
                </c:pt>
                <c:pt idx="15">
                  <c:v>3.2445989761674081</c:v>
                </c:pt>
                <c:pt idx="16">
                  <c:v>2.1366247190259471</c:v>
                </c:pt>
                <c:pt idx="17">
                  <c:v>0.25832354863395829</c:v>
                </c:pt>
                <c:pt idx="18">
                  <c:v>1.112706384538843</c:v>
                </c:pt>
                <c:pt idx="19">
                  <c:v>0.18368498717334561</c:v>
                </c:pt>
                <c:pt idx="20">
                  <c:v>0.16333726760369408</c:v>
                </c:pt>
                <c:pt idx="21">
                  <c:v>1.7978895428550885</c:v>
                </c:pt>
                <c:pt idx="22">
                  <c:v>3.5045103943686895</c:v>
                </c:pt>
                <c:pt idx="23">
                  <c:v>0.42190602391190424</c:v>
                </c:pt>
                <c:pt idx="24">
                  <c:v>0.38074193257775502</c:v>
                </c:pt>
                <c:pt idx="25">
                  <c:v>5.1018468823651606</c:v>
                </c:pt>
                <c:pt idx="26">
                  <c:v>6.1329488307067588E-2</c:v>
                </c:pt>
                <c:pt idx="27">
                  <c:v>0.68655788202342394</c:v>
                </c:pt>
                <c:pt idx="28">
                  <c:v>1.0184462062250565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再エネ比較シート!$BE$13:$BE$42</c:f>
              <c:numCache>
                <c:formatCode>#,##0_);[Red]\(#,##0\)</c:formatCode>
                <c:ptCount val="30"/>
                <c:pt idx="0">
                  <c:v>691.79999999999973</c:v>
                </c:pt>
                <c:pt idx="1">
                  <c:v>369.79999999999995</c:v>
                </c:pt>
                <c:pt idx="2">
                  <c:v>179.70000000000002</c:v>
                </c:pt>
                <c:pt idx="3">
                  <c:v>986.99999999999955</c:v>
                </c:pt>
                <c:pt idx="4">
                  <c:v>75.8</c:v>
                </c:pt>
                <c:pt idx="5">
                  <c:v>2195.2000000000003</c:v>
                </c:pt>
                <c:pt idx="6">
                  <c:v>366.69999999999993</c:v>
                </c:pt>
                <c:pt idx="7">
                  <c:v>204</c:v>
                </c:pt>
                <c:pt idx="8">
                  <c:v>885.69199999999967</c:v>
                </c:pt>
                <c:pt idx="9">
                  <c:v>1699.0209999999995</c:v>
                </c:pt>
                <c:pt idx="10">
                  <c:v>856.8</c:v>
                </c:pt>
                <c:pt idx="11">
                  <c:v>1923.0220000000004</c:v>
                </c:pt>
                <c:pt idx="12">
                  <c:v>440.18199999999968</c:v>
                </c:pt>
                <c:pt idx="13">
                  <c:v>415.6</c:v>
                </c:pt>
                <c:pt idx="14">
                  <c:v>2227.7000000000016</c:v>
                </c:pt>
                <c:pt idx="15">
                  <c:v>568.19999999999982</c:v>
                </c:pt>
                <c:pt idx="16">
                  <c:v>1232.9999999999995</c:v>
                </c:pt>
                <c:pt idx="17">
                  <c:v>1795.4000000000003</c:v>
                </c:pt>
                <c:pt idx="18">
                  <c:v>1047.0999999999997</c:v>
                </c:pt>
                <c:pt idx="19">
                  <c:v>972.99999999999977</c:v>
                </c:pt>
                <c:pt idx="20">
                  <c:v>1209.1999999999998</c:v>
                </c:pt>
                <c:pt idx="21">
                  <c:v>2081.7000000000016</c:v>
                </c:pt>
                <c:pt idx="22">
                  <c:v>765.88999999999987</c:v>
                </c:pt>
                <c:pt idx="23">
                  <c:v>1702.9100000000003</c:v>
                </c:pt>
                <c:pt idx="24">
                  <c:v>1001.1999999999996</c:v>
                </c:pt>
                <c:pt idx="25">
                  <c:v>183.20000000000005</c:v>
                </c:pt>
                <c:pt idx="26">
                  <c:v>121.00999999999999</c:v>
                </c:pt>
                <c:pt idx="27">
                  <c:v>1216.6499999999996</c:v>
                </c:pt>
                <c:pt idx="28">
                  <c:v>628.44999999999993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再エネ比較シート!$BF$13:$BF$42</c:f>
              <c:numCache>
                <c:formatCode>#,##0_);[Red]\(#,##0\)</c:formatCode>
                <c:ptCount val="30"/>
                <c:pt idx="0">
                  <c:v>2595.1</c:v>
                </c:pt>
                <c:pt idx="1">
                  <c:v>4044.0000000000005</c:v>
                </c:pt>
                <c:pt idx="2">
                  <c:v>3126.400000000001</c:v>
                </c:pt>
                <c:pt idx="3">
                  <c:v>33023.5</c:v>
                </c:pt>
                <c:pt idx="4">
                  <c:v>10.1</c:v>
                </c:pt>
                <c:pt idx="5">
                  <c:v>17400.7</c:v>
                </c:pt>
                <c:pt idx="6">
                  <c:v>74.3</c:v>
                </c:pt>
                <c:pt idx="7">
                  <c:v>59.400000000000006</c:v>
                </c:pt>
                <c:pt idx="8">
                  <c:v>15350.79999999999</c:v>
                </c:pt>
                <c:pt idx="9">
                  <c:v>6746.8999999999978</c:v>
                </c:pt>
                <c:pt idx="10">
                  <c:v>18047.20000000003</c:v>
                </c:pt>
                <c:pt idx="11">
                  <c:v>1221.9000000000001</c:v>
                </c:pt>
                <c:pt idx="12">
                  <c:v>3995</c:v>
                </c:pt>
                <c:pt idx="13">
                  <c:v>264.10000000000002</c:v>
                </c:pt>
                <c:pt idx="14">
                  <c:v>2495</c:v>
                </c:pt>
                <c:pt idx="15">
                  <c:v>23897.200000000015</c:v>
                </c:pt>
                <c:pt idx="16">
                  <c:v>8875.7000000000007</c:v>
                </c:pt>
                <c:pt idx="17">
                  <c:v>3094.3000000000006</c:v>
                </c:pt>
                <c:pt idx="18">
                  <c:v>25080.699999999997</c:v>
                </c:pt>
                <c:pt idx="19">
                  <c:v>7439.1</c:v>
                </c:pt>
                <c:pt idx="20">
                  <c:v>2291.1000000000004</c:v>
                </c:pt>
                <c:pt idx="21">
                  <c:v>48684.599999999991</c:v>
                </c:pt>
                <c:pt idx="22">
                  <c:v>30682.760000000009</c:v>
                </c:pt>
                <c:pt idx="23">
                  <c:v>10201.300000000003</c:v>
                </c:pt>
                <c:pt idx="24">
                  <c:v>8018.7000000000053</c:v>
                </c:pt>
                <c:pt idx="25">
                  <c:v>235.1</c:v>
                </c:pt>
                <c:pt idx="26">
                  <c:v>1427.3000000000006</c:v>
                </c:pt>
                <c:pt idx="27">
                  <c:v>2486.1999999999998</c:v>
                </c:pt>
                <c:pt idx="28">
                  <c:v>21613.1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再エネ比較シート!$BG$13:$BG$42</c:f>
              <c:numCache>
                <c:formatCode>#,##0_);[Red]\(#,##0\)</c:formatCode>
                <c:ptCount val="30"/>
                <c:pt idx="0">
                  <c:v>0</c:v>
                </c:pt>
                <c:pt idx="1">
                  <c:v>0</c:v>
                </c:pt>
                <c:pt idx="2">
                  <c:v>62250.400000000001</c:v>
                </c:pt>
                <c:pt idx="3">
                  <c:v>0</c:v>
                </c:pt>
                <c:pt idx="4">
                  <c:v>0</c:v>
                </c:pt>
                <c:pt idx="5">
                  <c:v>0</c:v>
                </c:pt>
                <c:pt idx="6">
                  <c:v>0</c:v>
                </c:pt>
                <c:pt idx="7">
                  <c:v>0</c:v>
                </c:pt>
                <c:pt idx="8">
                  <c:v>0</c:v>
                </c:pt>
                <c:pt idx="9">
                  <c:v>0</c:v>
                </c:pt>
                <c:pt idx="10">
                  <c:v>0</c:v>
                </c:pt>
                <c:pt idx="11">
                  <c:v>0</c:v>
                </c:pt>
                <c:pt idx="12">
                  <c:v>0</c:v>
                </c:pt>
                <c:pt idx="13">
                  <c:v>0</c:v>
                </c:pt>
                <c:pt idx="14">
                  <c:v>0</c:v>
                </c:pt>
                <c:pt idx="15">
                  <c:v>35070</c:v>
                </c:pt>
                <c:pt idx="16">
                  <c:v>27500</c:v>
                </c:pt>
                <c:pt idx="17">
                  <c:v>0</c:v>
                </c:pt>
                <c:pt idx="18">
                  <c:v>0</c:v>
                </c:pt>
                <c:pt idx="19">
                  <c:v>0</c:v>
                </c:pt>
                <c:pt idx="20">
                  <c:v>0</c:v>
                </c:pt>
                <c:pt idx="21">
                  <c:v>0</c:v>
                </c:pt>
                <c:pt idx="22">
                  <c:v>8500</c:v>
                </c:pt>
                <c:pt idx="23">
                  <c:v>19</c:v>
                </c:pt>
                <c:pt idx="24">
                  <c:v>0</c:v>
                </c:pt>
                <c:pt idx="25">
                  <c:v>0</c:v>
                </c:pt>
                <c:pt idx="26">
                  <c:v>0</c:v>
                </c:pt>
                <c:pt idx="27">
                  <c:v>7499</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再エネ比較シート!$BH$13:$BH$42</c:f>
              <c:numCache>
                <c:formatCode>#,##0_);[Red]\(#,##0\)</c:formatCode>
                <c:ptCount val="30"/>
                <c:pt idx="0">
                  <c:v>0</c:v>
                </c:pt>
                <c:pt idx="1">
                  <c:v>979.2</c:v>
                </c:pt>
                <c:pt idx="2">
                  <c:v>0</c:v>
                </c:pt>
                <c:pt idx="3">
                  <c:v>0</c:v>
                </c:pt>
                <c:pt idx="4">
                  <c:v>33800</c:v>
                </c:pt>
                <c:pt idx="5">
                  <c:v>380</c:v>
                </c:pt>
                <c:pt idx="6">
                  <c:v>0</c:v>
                </c:pt>
                <c:pt idx="7">
                  <c:v>0</c:v>
                </c:pt>
                <c:pt idx="8">
                  <c:v>0</c:v>
                </c:pt>
                <c:pt idx="9">
                  <c:v>0</c:v>
                </c:pt>
                <c:pt idx="10">
                  <c:v>0</c:v>
                </c:pt>
                <c:pt idx="11">
                  <c:v>0</c:v>
                </c:pt>
                <c:pt idx="12">
                  <c:v>0</c:v>
                </c:pt>
                <c:pt idx="13">
                  <c:v>0</c:v>
                </c:pt>
                <c:pt idx="14">
                  <c:v>0</c:v>
                </c:pt>
                <c:pt idx="15">
                  <c:v>499</c:v>
                </c:pt>
                <c:pt idx="16">
                  <c:v>0</c:v>
                </c:pt>
                <c:pt idx="17">
                  <c:v>420</c:v>
                </c:pt>
                <c:pt idx="18">
                  <c:v>0</c:v>
                </c:pt>
                <c:pt idx="19">
                  <c:v>0</c:v>
                </c:pt>
                <c:pt idx="20">
                  <c:v>0</c:v>
                </c:pt>
                <c:pt idx="21">
                  <c:v>0</c:v>
                </c:pt>
                <c:pt idx="22">
                  <c:v>22</c:v>
                </c:pt>
                <c:pt idx="23">
                  <c:v>0</c:v>
                </c:pt>
                <c:pt idx="24">
                  <c:v>0</c:v>
                </c:pt>
                <c:pt idx="25">
                  <c:v>33880</c:v>
                </c:pt>
                <c:pt idx="26">
                  <c:v>0</c:v>
                </c:pt>
                <c:pt idx="27">
                  <c:v>0</c:v>
                </c:pt>
                <c:pt idx="28">
                  <c:v>1096</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100</c:v>
                </c:pt>
                <c:pt idx="9">
                  <c:v>0</c:v>
                </c:pt>
                <c:pt idx="10">
                  <c:v>0</c:v>
                </c:pt>
                <c:pt idx="11">
                  <c:v>0</c:v>
                </c:pt>
                <c:pt idx="12">
                  <c:v>0</c:v>
                </c:pt>
                <c:pt idx="13">
                  <c:v>0</c:v>
                </c:pt>
                <c:pt idx="14">
                  <c:v>0</c:v>
                </c:pt>
                <c:pt idx="15">
                  <c:v>0</c:v>
                </c:pt>
                <c:pt idx="16">
                  <c:v>0</c:v>
                </c:pt>
                <c:pt idx="17">
                  <c:v>20</c:v>
                </c:pt>
                <c:pt idx="18">
                  <c:v>0</c:v>
                </c:pt>
                <c:pt idx="19">
                  <c:v>0</c:v>
                </c:pt>
                <c:pt idx="20">
                  <c:v>0</c:v>
                </c:pt>
                <c:pt idx="21">
                  <c:v>0</c:v>
                </c:pt>
                <c:pt idx="22">
                  <c:v>7304.3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200</c:v>
                </c:pt>
                <c:pt idx="9">
                  <c:v>0</c:v>
                </c:pt>
                <c:pt idx="10">
                  <c:v>0</c:v>
                </c:pt>
                <c:pt idx="11">
                  <c:v>0</c:v>
                </c:pt>
                <c:pt idx="12">
                  <c:v>0</c:v>
                </c:pt>
                <c:pt idx="13">
                  <c:v>480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再エネ比較シート!$BK$13:$BK$42</c:f>
              <c:numCache>
                <c:formatCode>#,##0_);[Red]\(#,##0\)</c:formatCode>
                <c:ptCount val="30"/>
                <c:pt idx="0">
                  <c:v>3286.8999999999996</c:v>
                </c:pt>
                <c:pt idx="1">
                  <c:v>5393</c:v>
                </c:pt>
                <c:pt idx="2">
                  <c:v>65556.5</c:v>
                </c:pt>
                <c:pt idx="3">
                  <c:v>34010.5</c:v>
                </c:pt>
                <c:pt idx="4">
                  <c:v>33885.9</c:v>
                </c:pt>
                <c:pt idx="5">
                  <c:v>19975.900000000001</c:v>
                </c:pt>
                <c:pt idx="6">
                  <c:v>440.99999999999994</c:v>
                </c:pt>
                <c:pt idx="7">
                  <c:v>263.39999999999998</c:v>
                </c:pt>
                <c:pt idx="8">
                  <c:v>16536.491999999991</c:v>
                </c:pt>
                <c:pt idx="9">
                  <c:v>8445.9209999999966</c:v>
                </c:pt>
                <c:pt idx="10">
                  <c:v>18904.000000000029</c:v>
                </c:pt>
                <c:pt idx="11">
                  <c:v>3144.9220000000005</c:v>
                </c:pt>
                <c:pt idx="12">
                  <c:v>4435.1819999999998</c:v>
                </c:pt>
                <c:pt idx="13">
                  <c:v>1159.7</c:v>
                </c:pt>
                <c:pt idx="14">
                  <c:v>4722.7000000000016</c:v>
                </c:pt>
                <c:pt idx="15">
                  <c:v>60034.400000000016</c:v>
                </c:pt>
                <c:pt idx="16">
                  <c:v>37608.699999999997</c:v>
                </c:pt>
                <c:pt idx="17">
                  <c:v>5329.7000000000007</c:v>
                </c:pt>
                <c:pt idx="18">
                  <c:v>26127.799999999996</c:v>
                </c:pt>
                <c:pt idx="19">
                  <c:v>8412.1</c:v>
                </c:pt>
                <c:pt idx="20">
                  <c:v>3500.3</c:v>
                </c:pt>
                <c:pt idx="21">
                  <c:v>50766.299999999996</c:v>
                </c:pt>
                <c:pt idx="22">
                  <c:v>47274.950000000012</c:v>
                </c:pt>
                <c:pt idx="23">
                  <c:v>11923.210000000003</c:v>
                </c:pt>
                <c:pt idx="24">
                  <c:v>9019.9000000000051</c:v>
                </c:pt>
                <c:pt idx="25">
                  <c:v>34298.300000000003</c:v>
                </c:pt>
                <c:pt idx="26">
                  <c:v>1548.3100000000006</c:v>
                </c:pt>
                <c:pt idx="27">
                  <c:v>11201.849999999999</c:v>
                </c:pt>
                <c:pt idx="28">
                  <c:v>23337.55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再エネ比較シート!$BO$13:$BO$42</c:f>
              <c:numCache>
                <c:formatCode>#,##0_);[Red]\(#,##0\)</c:formatCode>
                <c:ptCount val="30"/>
                <c:pt idx="0">
                  <c:v>830.24301599999956</c:v>
                </c:pt>
                <c:pt idx="1">
                  <c:v>443.80437599999993</c:v>
                </c:pt>
                <c:pt idx="2">
                  <c:v>215.66156400000006</c:v>
                </c:pt>
                <c:pt idx="3">
                  <c:v>1184.5184399999994</c:v>
                </c:pt>
                <c:pt idx="4">
                  <c:v>90.969095999999993</c:v>
                </c:pt>
                <c:pt idx="5">
                  <c:v>2634.503424</c:v>
                </c:pt>
                <c:pt idx="6">
                  <c:v>440.08400399999988</c:v>
                </c:pt>
                <c:pt idx="7">
                  <c:v>244.82447999999999</c:v>
                </c:pt>
                <c:pt idx="8">
                  <c:v>1062.9366830399995</c:v>
                </c:pt>
                <c:pt idx="9">
                  <c:v>2039.0290825199995</c:v>
                </c:pt>
                <c:pt idx="10">
                  <c:v>1028.2628159999997</c:v>
                </c:pt>
                <c:pt idx="11">
                  <c:v>2307.8571626400003</c:v>
                </c:pt>
                <c:pt idx="12">
                  <c:v>528.2712218399995</c:v>
                </c:pt>
                <c:pt idx="13">
                  <c:v>498.76987200000002</c:v>
                </c:pt>
                <c:pt idx="14">
                  <c:v>2673.507324000002</c:v>
                </c:pt>
                <c:pt idx="15">
                  <c:v>681.90818399999978</c:v>
                </c:pt>
                <c:pt idx="16">
                  <c:v>1479.7479599999992</c:v>
                </c:pt>
                <c:pt idx="17">
                  <c:v>2154.6954480000004</c:v>
                </c:pt>
                <c:pt idx="18">
                  <c:v>1256.6456519999995</c:v>
                </c:pt>
                <c:pt idx="19">
                  <c:v>1167.7167599999996</c:v>
                </c:pt>
                <c:pt idx="20">
                  <c:v>1451.1851039999999</c:v>
                </c:pt>
                <c:pt idx="21">
                  <c:v>2498.2898040000018</c:v>
                </c:pt>
                <c:pt idx="22">
                  <c:v>919.15990679999982</c:v>
                </c:pt>
                <c:pt idx="23">
                  <c:v>2043.6963492</c:v>
                </c:pt>
                <c:pt idx="24">
                  <c:v>1201.5601439999996</c:v>
                </c:pt>
                <c:pt idx="25">
                  <c:v>219.86198400000006</c:v>
                </c:pt>
                <c:pt idx="26">
                  <c:v>145.22652119999995</c:v>
                </c:pt>
                <c:pt idx="27">
                  <c:v>1460.1259979999998</c:v>
                </c:pt>
                <c:pt idx="28">
                  <c:v>754.2154139999999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再エネ比較シート!$BP$13:$BP$42</c:f>
              <c:numCache>
                <c:formatCode>#,##0_);[Red]\(#,##0\)</c:formatCode>
                <c:ptCount val="30"/>
                <c:pt idx="0">
                  <c:v>3432.6944759999992</c:v>
                </c:pt>
                <c:pt idx="1">
                  <c:v>5349.2414400000016</c:v>
                </c:pt>
                <c:pt idx="2">
                  <c:v>4135.4768640000011</c:v>
                </c:pt>
                <c:pt idx="3">
                  <c:v>43682.164859999997</c:v>
                </c:pt>
                <c:pt idx="4">
                  <c:v>13.359875999999998</c:v>
                </c:pt>
                <c:pt idx="5">
                  <c:v>23016.949932</c:v>
                </c:pt>
                <c:pt idx="6">
                  <c:v>98.281067999999991</c:v>
                </c:pt>
                <c:pt idx="7">
                  <c:v>78.571944000000002</c:v>
                </c:pt>
                <c:pt idx="8">
                  <c:v>20305.424207999986</c:v>
                </c:pt>
                <c:pt idx="9">
                  <c:v>8924.5294439999961</c:v>
                </c:pt>
                <c:pt idx="10">
                  <c:v>23872.114272000039</c:v>
                </c:pt>
                <c:pt idx="11">
                  <c:v>1616.2804440000004</c:v>
                </c:pt>
                <c:pt idx="12">
                  <c:v>5284.4261999999999</c:v>
                </c:pt>
                <c:pt idx="13">
                  <c:v>349.34091600000005</c:v>
                </c:pt>
                <c:pt idx="14">
                  <c:v>3300.2862</c:v>
                </c:pt>
                <c:pt idx="15">
                  <c:v>31610.260272000018</c:v>
                </c:pt>
                <c:pt idx="16">
                  <c:v>11740.420932000001</c:v>
                </c:pt>
                <c:pt idx="17">
                  <c:v>4093.0162680000008</c:v>
                </c:pt>
                <c:pt idx="18">
                  <c:v>33175.746732</c:v>
                </c:pt>
                <c:pt idx="19">
                  <c:v>9840.1439160000009</c:v>
                </c:pt>
                <c:pt idx="20">
                  <c:v>3030.575436000001</c:v>
                </c:pt>
                <c:pt idx="21">
                  <c:v>64398.041495999983</c:v>
                </c:pt>
                <c:pt idx="22">
                  <c:v>40585.927617600006</c:v>
                </c:pt>
                <c:pt idx="23">
                  <c:v>13493.871588000004</c:v>
                </c:pt>
                <c:pt idx="24">
                  <c:v>10606.815612000008</c:v>
                </c:pt>
                <c:pt idx="25">
                  <c:v>310.98087599999997</c:v>
                </c:pt>
                <c:pt idx="26">
                  <c:v>1887.9753480000008</c:v>
                </c:pt>
                <c:pt idx="27">
                  <c:v>3288.6459119999995</c:v>
                </c:pt>
                <c:pt idx="28">
                  <c:v>28588.944156000005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再エネ比較シート!$BQ$13:$BQ$42</c:f>
              <c:numCache>
                <c:formatCode>#,##0_);[Red]\(#,##0\)</c:formatCode>
                <c:ptCount val="30"/>
                <c:pt idx="0">
                  <c:v>0</c:v>
                </c:pt>
                <c:pt idx="1">
                  <c:v>0</c:v>
                </c:pt>
                <c:pt idx="2">
                  <c:v>135237.74899200001</c:v>
                </c:pt>
                <c:pt idx="3">
                  <c:v>0</c:v>
                </c:pt>
                <c:pt idx="4">
                  <c:v>0</c:v>
                </c:pt>
                <c:pt idx="5">
                  <c:v>0</c:v>
                </c:pt>
                <c:pt idx="6">
                  <c:v>0</c:v>
                </c:pt>
                <c:pt idx="7">
                  <c:v>0</c:v>
                </c:pt>
                <c:pt idx="8">
                  <c:v>0</c:v>
                </c:pt>
                <c:pt idx="9">
                  <c:v>0</c:v>
                </c:pt>
                <c:pt idx="10">
                  <c:v>0</c:v>
                </c:pt>
                <c:pt idx="11">
                  <c:v>0</c:v>
                </c:pt>
                <c:pt idx="12">
                  <c:v>0</c:v>
                </c:pt>
                <c:pt idx="13">
                  <c:v>0</c:v>
                </c:pt>
                <c:pt idx="14">
                  <c:v>0</c:v>
                </c:pt>
                <c:pt idx="15">
                  <c:v>76188.873600000006</c:v>
                </c:pt>
                <c:pt idx="16">
                  <c:v>59743.199999999997</c:v>
                </c:pt>
                <c:pt idx="17">
                  <c:v>0</c:v>
                </c:pt>
                <c:pt idx="18">
                  <c:v>0</c:v>
                </c:pt>
                <c:pt idx="19">
                  <c:v>0</c:v>
                </c:pt>
                <c:pt idx="20">
                  <c:v>0</c:v>
                </c:pt>
                <c:pt idx="21">
                  <c:v>0</c:v>
                </c:pt>
                <c:pt idx="22">
                  <c:v>18466.080000000002</c:v>
                </c:pt>
                <c:pt idx="23">
                  <c:v>41.277119999999996</c:v>
                </c:pt>
                <c:pt idx="24">
                  <c:v>0</c:v>
                </c:pt>
                <c:pt idx="25">
                  <c:v>0</c:v>
                </c:pt>
                <c:pt idx="26">
                  <c:v>0</c:v>
                </c:pt>
                <c:pt idx="27">
                  <c:v>16291.427520000001</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再エネ比較シート!$BR$13:$BR$42</c:f>
              <c:numCache>
                <c:formatCode>#,##0_);[Red]\(#,##0\)</c:formatCode>
                <c:ptCount val="30"/>
                <c:pt idx="0">
                  <c:v>0</c:v>
                </c:pt>
                <c:pt idx="1">
                  <c:v>5146.6752000000006</c:v>
                </c:pt>
                <c:pt idx="2">
                  <c:v>0</c:v>
                </c:pt>
                <c:pt idx="3">
                  <c:v>0</c:v>
                </c:pt>
                <c:pt idx="4">
                  <c:v>177652.8</c:v>
                </c:pt>
                <c:pt idx="5">
                  <c:v>1997.28</c:v>
                </c:pt>
                <c:pt idx="6">
                  <c:v>0</c:v>
                </c:pt>
                <c:pt idx="7">
                  <c:v>0</c:v>
                </c:pt>
                <c:pt idx="8">
                  <c:v>0</c:v>
                </c:pt>
                <c:pt idx="9">
                  <c:v>0</c:v>
                </c:pt>
                <c:pt idx="10">
                  <c:v>0</c:v>
                </c:pt>
                <c:pt idx="11">
                  <c:v>0</c:v>
                </c:pt>
                <c:pt idx="12">
                  <c:v>0</c:v>
                </c:pt>
                <c:pt idx="13">
                  <c:v>0</c:v>
                </c:pt>
                <c:pt idx="14">
                  <c:v>0</c:v>
                </c:pt>
                <c:pt idx="15">
                  <c:v>2622.7440000000001</c:v>
                </c:pt>
                <c:pt idx="16">
                  <c:v>0</c:v>
                </c:pt>
                <c:pt idx="17">
                  <c:v>2207.52</c:v>
                </c:pt>
                <c:pt idx="18">
                  <c:v>0</c:v>
                </c:pt>
                <c:pt idx="19">
                  <c:v>0</c:v>
                </c:pt>
                <c:pt idx="20">
                  <c:v>0</c:v>
                </c:pt>
                <c:pt idx="21">
                  <c:v>0</c:v>
                </c:pt>
                <c:pt idx="22">
                  <c:v>115.63200000000001</c:v>
                </c:pt>
                <c:pt idx="23">
                  <c:v>0</c:v>
                </c:pt>
                <c:pt idx="24">
                  <c:v>0</c:v>
                </c:pt>
                <c:pt idx="25">
                  <c:v>178073.28</c:v>
                </c:pt>
                <c:pt idx="26">
                  <c:v>0</c:v>
                </c:pt>
                <c:pt idx="27">
                  <c:v>0</c:v>
                </c:pt>
                <c:pt idx="28">
                  <c:v>5760.576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700.8</c:v>
                </c:pt>
                <c:pt idx="9">
                  <c:v>0</c:v>
                </c:pt>
                <c:pt idx="10">
                  <c:v>0</c:v>
                </c:pt>
                <c:pt idx="11">
                  <c:v>0</c:v>
                </c:pt>
                <c:pt idx="12">
                  <c:v>0</c:v>
                </c:pt>
                <c:pt idx="13">
                  <c:v>0</c:v>
                </c:pt>
                <c:pt idx="14">
                  <c:v>0</c:v>
                </c:pt>
                <c:pt idx="15">
                  <c:v>0</c:v>
                </c:pt>
                <c:pt idx="16">
                  <c:v>0</c:v>
                </c:pt>
                <c:pt idx="17">
                  <c:v>140.16</c:v>
                </c:pt>
                <c:pt idx="18">
                  <c:v>0</c:v>
                </c:pt>
                <c:pt idx="19">
                  <c:v>0</c:v>
                </c:pt>
                <c:pt idx="20">
                  <c:v>0</c:v>
                </c:pt>
                <c:pt idx="21">
                  <c:v>0</c:v>
                </c:pt>
                <c:pt idx="22">
                  <c:v>51188.534399999997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1401.6</c:v>
                </c:pt>
                <c:pt idx="9">
                  <c:v>0</c:v>
                </c:pt>
                <c:pt idx="10">
                  <c:v>0</c:v>
                </c:pt>
                <c:pt idx="11">
                  <c:v>0</c:v>
                </c:pt>
                <c:pt idx="12">
                  <c:v>0</c:v>
                </c:pt>
                <c:pt idx="13">
                  <c:v>3363.84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再エネ比較シート!$BU$13:$BU$42</c:f>
              <c:numCache>
                <c:formatCode>#,##0_);[Red]\(#,##0\)</c:formatCode>
                <c:ptCount val="30"/>
                <c:pt idx="0">
                  <c:v>4262.9374919999991</c:v>
                </c:pt>
                <c:pt idx="1">
                  <c:v>10939.721016000003</c:v>
                </c:pt>
                <c:pt idx="2">
                  <c:v>139588.88742000001</c:v>
                </c:pt>
                <c:pt idx="3">
                  <c:v>44866.683299999997</c:v>
                </c:pt>
                <c:pt idx="4">
                  <c:v>177757.12897199998</c:v>
                </c:pt>
                <c:pt idx="5">
                  <c:v>27648.733355999997</c:v>
                </c:pt>
                <c:pt idx="6">
                  <c:v>538.36507199999983</c:v>
                </c:pt>
                <c:pt idx="7">
                  <c:v>323.39642400000002</c:v>
                </c:pt>
                <c:pt idx="8">
                  <c:v>23470.760891039983</c:v>
                </c:pt>
                <c:pt idx="9">
                  <c:v>10963.558526519995</c:v>
                </c:pt>
                <c:pt idx="10">
                  <c:v>24900.377088000037</c:v>
                </c:pt>
                <c:pt idx="11">
                  <c:v>3924.1376066400007</c:v>
                </c:pt>
                <c:pt idx="12">
                  <c:v>5812.6974218399992</c:v>
                </c:pt>
                <c:pt idx="13">
                  <c:v>4211.9507880000001</c:v>
                </c:pt>
                <c:pt idx="14">
                  <c:v>5973.7935240000024</c:v>
                </c:pt>
                <c:pt idx="15">
                  <c:v>111103.78605600003</c:v>
                </c:pt>
                <c:pt idx="16">
                  <c:v>72963.368891999999</c:v>
                </c:pt>
                <c:pt idx="17">
                  <c:v>8595.3917160000019</c:v>
                </c:pt>
                <c:pt idx="18">
                  <c:v>34432.392383999999</c:v>
                </c:pt>
                <c:pt idx="19">
                  <c:v>11007.860676</c:v>
                </c:pt>
                <c:pt idx="20">
                  <c:v>4481.7605400000011</c:v>
                </c:pt>
                <c:pt idx="21">
                  <c:v>66896.331299999991</c:v>
                </c:pt>
                <c:pt idx="22">
                  <c:v>111275.33392440001</c:v>
                </c:pt>
                <c:pt idx="23">
                  <c:v>15578.845057200004</c:v>
                </c:pt>
                <c:pt idx="24">
                  <c:v>11808.375756000007</c:v>
                </c:pt>
                <c:pt idx="25">
                  <c:v>178604.12286</c:v>
                </c:pt>
                <c:pt idx="26">
                  <c:v>2033.2018692000008</c:v>
                </c:pt>
                <c:pt idx="27">
                  <c:v>21040.199430000001</c:v>
                </c:pt>
                <c:pt idx="28">
                  <c:v>35103.735570000004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甲良町</c:v>
                </c:pt>
              </c:strCache>
            </c:strRef>
          </c:cat>
          <c:val>
            <c:numRef>
              <c:f>①CO2排出量の現状把握!$AX$43:$AX$45</c:f>
              <c:numCache>
                <c:formatCode>0%</c:formatCode>
                <c:ptCount val="3"/>
                <c:pt idx="0">
                  <c:v>0.42072759503743129</c:v>
                </c:pt>
                <c:pt idx="1">
                  <c:v>0.37818552272139616</c:v>
                </c:pt>
                <c:pt idx="2">
                  <c:v>0.49123050907438792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甲良町</c:v>
                </c:pt>
              </c:strCache>
            </c:strRef>
          </c:cat>
          <c:val>
            <c:numRef>
              <c:f>①CO2排出量の現状把握!$AY$43:$AY$45</c:f>
              <c:numCache>
                <c:formatCode>0%</c:formatCode>
                <c:ptCount val="3"/>
                <c:pt idx="0">
                  <c:v>0.19118662390594171</c:v>
                </c:pt>
                <c:pt idx="1">
                  <c:v>0.1694898192967744</c:v>
                </c:pt>
                <c:pt idx="2">
                  <c:v>8.1310809506368639E-2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甲良町</c:v>
                </c:pt>
              </c:strCache>
            </c:strRef>
          </c:cat>
          <c:val>
            <c:numRef>
              <c:f>①CO2排出量の現状把握!$AZ$43:$AZ$45</c:f>
              <c:numCache>
                <c:formatCode>0%</c:formatCode>
                <c:ptCount val="3"/>
                <c:pt idx="0">
                  <c:v>0.18034974026133399</c:v>
                </c:pt>
                <c:pt idx="1">
                  <c:v>0.17964330464604053</c:v>
                </c:pt>
                <c:pt idx="2">
                  <c:v>0.12471766113522585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甲良町</c:v>
                </c:pt>
              </c:strCache>
            </c:strRef>
          </c:cat>
          <c:val>
            <c:numRef>
              <c:f>①CO2排出量の現状把握!$BA$43:$BA$45</c:f>
              <c:numCache>
                <c:formatCode>0%</c:formatCode>
                <c:ptCount val="3"/>
                <c:pt idx="0">
                  <c:v>0.19226168778726088</c:v>
                </c:pt>
                <c:pt idx="1">
                  <c:v>0.25263428394578269</c:v>
                </c:pt>
                <c:pt idx="2">
                  <c:v>0.30274102028401761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甲良町</c:v>
                </c:pt>
              </c:strCache>
            </c:strRef>
          </c:cat>
          <c:val>
            <c:numRef>
              <c:f>①CO2排出量の現状把握!$BB$43:$BB$45</c:f>
              <c:numCache>
                <c:formatCode>0%</c:formatCode>
                <c:ptCount val="3"/>
                <c:pt idx="0">
                  <c:v>1.5474353008032191E-2</c:v>
                </c:pt>
                <c:pt idx="1">
                  <c:v>2.0047069390006257E-2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1486</c:v>
                </c:pt>
                <c:pt idx="1">
                  <c:v>1486</c:v>
                </c:pt>
                <c:pt idx="2">
                  <c:v>1486</c:v>
                </c:pt>
                <c:pt idx="3">
                  <c:v>1486</c:v>
                </c:pt>
                <c:pt idx="4">
                  <c:v>1486</c:v>
                </c:pt>
                <c:pt idx="5">
                  <c:v>1447</c:v>
                </c:pt>
                <c:pt idx="6">
                  <c:v>1447</c:v>
                </c:pt>
                <c:pt idx="7">
                  <c:v>1447</c:v>
                </c:pt>
                <c:pt idx="8">
                  <c:v>1447</c:v>
                </c:pt>
                <c:pt idx="9">
                  <c:v>1447</c:v>
                </c:pt>
                <c:pt idx="10">
                  <c:v>1447</c:v>
                </c:pt>
                <c:pt idx="11">
                  <c:v>1387</c:v>
                </c:pt>
                <c:pt idx="12">
                  <c:v>1387</c:v>
                </c:pt>
                <c:pt idx="13">
                  <c:v>1387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7888</c:v>
                </c:pt>
                <c:pt idx="1">
                  <c:v>7786</c:v>
                </c:pt>
                <c:pt idx="2">
                  <c:v>7685</c:v>
                </c:pt>
                <c:pt idx="3">
                  <c:v>7621</c:v>
                </c:pt>
                <c:pt idx="4">
                  <c:v>7579</c:v>
                </c:pt>
                <c:pt idx="5">
                  <c:v>7505</c:v>
                </c:pt>
                <c:pt idx="6">
                  <c:v>7427</c:v>
                </c:pt>
                <c:pt idx="7">
                  <c:v>7263</c:v>
                </c:pt>
                <c:pt idx="8">
                  <c:v>7146</c:v>
                </c:pt>
                <c:pt idx="9">
                  <c:v>6990</c:v>
                </c:pt>
                <c:pt idx="10">
                  <c:v>6903</c:v>
                </c:pt>
                <c:pt idx="11">
                  <c:v>6788</c:v>
                </c:pt>
                <c:pt idx="12">
                  <c:v>6681</c:v>
                </c:pt>
                <c:pt idx="13">
                  <c:v>6595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甲良町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1664</v>
      </c>
      <c r="B9" s="70">
        <v>188</v>
      </c>
      <c r="C9" s="70">
        <v>1</v>
      </c>
      <c r="D9" s="70">
        <v>12</v>
      </c>
      <c r="E9" s="70">
        <v>1990</v>
      </c>
      <c r="F9" s="70" t="s">
        <v>787</v>
      </c>
      <c r="G9" s="70" t="s">
        <v>1665</v>
      </c>
      <c r="H9" s="70" t="s">
        <v>1666</v>
      </c>
      <c r="I9" s="148"/>
      <c r="J9" s="71">
        <v>16.541750915359071</v>
      </c>
      <c r="K9" s="71">
        <v>1.5217438081917829</v>
      </c>
      <c r="L9" s="71">
        <v>0</v>
      </c>
      <c r="M9" s="71">
        <v>6.9074322709870701</v>
      </c>
      <c r="N9" s="71">
        <v>7.9233821639414046</v>
      </c>
      <c r="O9" s="71">
        <v>6.9339142149200796</v>
      </c>
      <c r="P9" s="71">
        <v>9.7647927310205791</v>
      </c>
      <c r="Q9" s="71">
        <v>0.72034750029404604</v>
      </c>
      <c r="R9" s="71">
        <v>0</v>
      </c>
      <c r="S9" s="71">
        <v>0.76887707637339964</v>
      </c>
      <c r="T9" s="72"/>
      <c r="U9" s="71">
        <v>400114</v>
      </c>
      <c r="V9" s="71">
        <v>517</v>
      </c>
      <c r="W9" s="71">
        <v>0</v>
      </c>
      <c r="X9" s="71">
        <v>2327</v>
      </c>
      <c r="Y9" s="71">
        <v>3566</v>
      </c>
      <c r="Z9" s="71">
        <v>2852</v>
      </c>
      <c r="AA9" s="71">
        <v>2371</v>
      </c>
      <c r="AB9" s="71">
        <v>11696</v>
      </c>
      <c r="AC9" s="71">
        <v>0</v>
      </c>
      <c r="AD9" s="71">
        <v>0.76887707637339964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1667</v>
      </c>
      <c r="B10" s="70">
        <v>189</v>
      </c>
      <c r="C10" s="70">
        <v>2</v>
      </c>
      <c r="D10" s="70">
        <v>12</v>
      </c>
      <c r="E10" s="70">
        <v>2005</v>
      </c>
      <c r="F10" s="70" t="s">
        <v>789</v>
      </c>
      <c r="G10" s="70" t="s">
        <v>1665</v>
      </c>
      <c r="H10" s="70" t="s">
        <v>1666</v>
      </c>
      <c r="I10" s="148"/>
      <c r="J10" s="71">
        <v>7.1573422143460448</v>
      </c>
      <c r="K10" s="71">
        <v>0.90377369256147655</v>
      </c>
      <c r="L10" s="71">
        <v>2.344992066238385</v>
      </c>
      <c r="M10" s="71">
        <v>9.4079266678253841</v>
      </c>
      <c r="N10" s="71">
        <v>9.8853381811396996</v>
      </c>
      <c r="O10" s="71">
        <v>9.3662141605404567</v>
      </c>
      <c r="P10" s="71">
        <v>9.6550339354257044</v>
      </c>
      <c r="Q10" s="71">
        <v>0.58808271169984005</v>
      </c>
      <c r="R10" s="71">
        <v>0</v>
      </c>
      <c r="S10" s="71">
        <v>1.240579085158281</v>
      </c>
      <c r="T10" s="72"/>
      <c r="U10" s="71">
        <v>181688</v>
      </c>
      <c r="V10" s="71">
        <v>382</v>
      </c>
      <c r="W10" s="71">
        <v>25</v>
      </c>
      <c r="X10" s="71">
        <v>1761</v>
      </c>
      <c r="Y10" s="71">
        <v>3765</v>
      </c>
      <c r="Z10" s="71">
        <v>4458</v>
      </c>
      <c r="AA10" s="71">
        <v>1920</v>
      </c>
      <c r="AB10" s="71">
        <v>9982</v>
      </c>
      <c r="AC10" s="71">
        <v>0</v>
      </c>
      <c r="AD10" s="71">
        <v>1.240579085158281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1668</v>
      </c>
      <c r="B11" s="70">
        <v>190</v>
      </c>
      <c r="C11" s="70">
        <v>3</v>
      </c>
      <c r="D11" s="70">
        <v>12</v>
      </c>
      <c r="E11" s="70">
        <v>2006</v>
      </c>
      <c r="F11" s="70" t="s">
        <v>790</v>
      </c>
      <c r="G11" s="70" t="s">
        <v>1665</v>
      </c>
      <c r="H11" s="70" t="s">
        <v>1666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1669</v>
      </c>
      <c r="B12" s="70">
        <v>191</v>
      </c>
      <c r="C12" s="70">
        <v>4</v>
      </c>
      <c r="D12" s="70">
        <v>12</v>
      </c>
      <c r="E12" s="70">
        <v>2007</v>
      </c>
      <c r="F12" s="70" t="s">
        <v>791</v>
      </c>
      <c r="G12" s="70" t="s">
        <v>1665</v>
      </c>
      <c r="H12" s="70" t="s">
        <v>1666</v>
      </c>
      <c r="I12" s="148"/>
      <c r="J12" s="71">
        <v>7.2428186553543163</v>
      </c>
      <c r="K12" s="71">
        <v>0.79566981429182759</v>
      </c>
      <c r="L12" s="71">
        <v>1.5482911572838991</v>
      </c>
      <c r="M12" s="71">
        <v>9.748745437864839</v>
      </c>
      <c r="N12" s="71">
        <v>11.782630225799521</v>
      </c>
      <c r="O12" s="71">
        <v>9.0139017823497909</v>
      </c>
      <c r="P12" s="71">
        <v>9.6972461783264023</v>
      </c>
      <c r="Q12" s="71">
        <v>0.59920752575705905</v>
      </c>
      <c r="R12" s="71">
        <v>0</v>
      </c>
      <c r="S12" s="71">
        <v>1.530072156105293</v>
      </c>
      <c r="T12" s="72"/>
      <c r="U12" s="71">
        <v>206577</v>
      </c>
      <c r="V12" s="71">
        <v>328</v>
      </c>
      <c r="W12" s="71">
        <v>19</v>
      </c>
      <c r="X12" s="71">
        <v>2185</v>
      </c>
      <c r="Y12" s="71">
        <v>3761</v>
      </c>
      <c r="Z12" s="71">
        <v>4460</v>
      </c>
      <c r="AA12" s="71">
        <v>1899</v>
      </c>
      <c r="AB12" s="71">
        <v>9633</v>
      </c>
      <c r="AC12" s="71">
        <v>0</v>
      </c>
      <c r="AD12" s="71">
        <v>1.530072156105293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1670</v>
      </c>
      <c r="B13" s="70">
        <v>192</v>
      </c>
      <c r="C13" s="70">
        <v>5</v>
      </c>
      <c r="D13" s="70">
        <v>12</v>
      </c>
      <c r="E13" s="70">
        <v>2008</v>
      </c>
      <c r="F13" s="70" t="s">
        <v>792</v>
      </c>
      <c r="G13" s="70" t="s">
        <v>1665</v>
      </c>
      <c r="H13" s="70" t="s">
        <v>1666</v>
      </c>
      <c r="I13" s="148"/>
      <c r="J13" s="71">
        <v>7.284978214153675</v>
      </c>
      <c r="K13" s="71">
        <v>0.62614064976269901</v>
      </c>
      <c r="L13" s="71">
        <v>1.3585921254686739</v>
      </c>
      <c r="M13" s="71">
        <v>11.0052260617218</v>
      </c>
      <c r="N13" s="71">
        <v>11.177462619675721</v>
      </c>
      <c r="O13" s="71">
        <v>8.7648804123048691</v>
      </c>
      <c r="P13" s="71">
        <v>9.436261322898952</v>
      </c>
      <c r="Q13" s="71">
        <v>0.57843465301483499</v>
      </c>
      <c r="R13" s="71">
        <v>0</v>
      </c>
      <c r="S13" s="71">
        <v>1.25421527940878</v>
      </c>
      <c r="T13" s="72"/>
      <c r="U13" s="71">
        <v>240031</v>
      </c>
      <c r="V13" s="71">
        <v>328</v>
      </c>
      <c r="W13" s="71">
        <v>19</v>
      </c>
      <c r="X13" s="71">
        <v>2185</v>
      </c>
      <c r="Y13" s="71">
        <v>3764</v>
      </c>
      <c r="Z13" s="71">
        <v>4489</v>
      </c>
      <c r="AA13" s="71">
        <v>1850</v>
      </c>
      <c r="AB13" s="71">
        <v>9452</v>
      </c>
      <c r="AC13" s="71">
        <v>0</v>
      </c>
      <c r="AD13" s="71">
        <v>1.25421527940878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1671</v>
      </c>
      <c r="B14" s="70">
        <v>193</v>
      </c>
      <c r="C14" s="70">
        <v>6</v>
      </c>
      <c r="D14" s="70">
        <v>12</v>
      </c>
      <c r="E14" s="70">
        <v>2009</v>
      </c>
      <c r="F14" s="70" t="s">
        <v>176</v>
      </c>
      <c r="G14" s="70" t="s">
        <v>1665</v>
      </c>
      <c r="H14" s="70" t="s">
        <v>1666</v>
      </c>
      <c r="I14" s="148"/>
      <c r="J14" s="71">
        <v>6.4556679599364246</v>
      </c>
      <c r="K14" s="71">
        <v>0.45743166698250592</v>
      </c>
      <c r="L14" s="71">
        <v>1.3307269889153659</v>
      </c>
      <c r="M14" s="71">
        <v>9.3680558281904052</v>
      </c>
      <c r="N14" s="71">
        <v>10.27443340228348</v>
      </c>
      <c r="O14" s="71">
        <v>8.935275497617555</v>
      </c>
      <c r="P14" s="71">
        <v>8.9432223810821512</v>
      </c>
      <c r="Q14" s="71">
        <v>0.54006672781549103</v>
      </c>
      <c r="R14" s="71">
        <v>0</v>
      </c>
      <c r="S14" s="71">
        <v>0.88852586858070992</v>
      </c>
      <c r="T14" s="72"/>
      <c r="U14" s="71">
        <v>183803</v>
      </c>
      <c r="V14" s="71">
        <v>308</v>
      </c>
      <c r="W14" s="71">
        <v>24</v>
      </c>
      <c r="X14" s="71">
        <v>2117</v>
      </c>
      <c r="Y14" s="71">
        <v>3755</v>
      </c>
      <c r="Z14" s="71">
        <v>4517</v>
      </c>
      <c r="AA14" s="71">
        <v>1800</v>
      </c>
      <c r="AB14" s="71">
        <v>9264</v>
      </c>
      <c r="AC14" s="71">
        <v>0</v>
      </c>
      <c r="AD14" s="71">
        <v>0.88852586858070992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1672</v>
      </c>
      <c r="B15" s="70">
        <v>194</v>
      </c>
      <c r="C15" s="70">
        <v>7</v>
      </c>
      <c r="D15" s="70">
        <v>12</v>
      </c>
      <c r="E15" s="70">
        <v>2010</v>
      </c>
      <c r="F15" s="70" t="s">
        <v>177</v>
      </c>
      <c r="G15" s="70" t="s">
        <v>1665</v>
      </c>
      <c r="H15" s="70" t="s">
        <v>1666</v>
      </c>
      <c r="I15" s="148"/>
      <c r="J15" s="71">
        <v>6.0106377841998997</v>
      </c>
      <c r="K15" s="71">
        <v>0.48749646577427369</v>
      </c>
      <c r="L15" s="71">
        <v>1.259874646746846</v>
      </c>
      <c r="M15" s="71">
        <v>9.3512234228424109</v>
      </c>
      <c r="N15" s="71">
        <v>10.43407713673059</v>
      </c>
      <c r="O15" s="71">
        <v>8.9215130280997208</v>
      </c>
      <c r="P15" s="71">
        <v>8.978651063545648</v>
      </c>
      <c r="Q15" s="71">
        <v>0.55363459242945301</v>
      </c>
      <c r="R15" s="71">
        <v>0</v>
      </c>
      <c r="S15" s="71">
        <v>1.0480597097131481</v>
      </c>
      <c r="T15" s="72"/>
      <c r="U15" s="71">
        <v>155295</v>
      </c>
      <c r="V15" s="71">
        <v>308</v>
      </c>
      <c r="W15" s="71">
        <v>24</v>
      </c>
      <c r="X15" s="71">
        <v>2117</v>
      </c>
      <c r="Y15" s="71">
        <v>3733</v>
      </c>
      <c r="Z15" s="71">
        <v>4531</v>
      </c>
      <c r="AA15" s="71">
        <v>1762</v>
      </c>
      <c r="AB15" s="71">
        <v>9100</v>
      </c>
      <c r="AC15" s="71">
        <v>0</v>
      </c>
      <c r="AD15" s="71">
        <v>1.0480597097131481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1673</v>
      </c>
      <c r="B16" s="70">
        <v>195</v>
      </c>
      <c r="C16" s="70">
        <v>8</v>
      </c>
      <c r="D16" s="70">
        <v>12</v>
      </c>
      <c r="E16" s="70">
        <v>2011</v>
      </c>
      <c r="F16" s="70" t="s">
        <v>178</v>
      </c>
      <c r="G16" s="70" t="s">
        <v>1665</v>
      </c>
      <c r="H16" s="70" t="s">
        <v>1666</v>
      </c>
      <c r="I16" s="148"/>
      <c r="J16" s="71">
        <v>2.3223426981506559</v>
      </c>
      <c r="K16" s="71">
        <v>0.76956013371510945</v>
      </c>
      <c r="L16" s="71">
        <v>1.2283045018554559</v>
      </c>
      <c r="M16" s="71">
        <v>10.83385706945052</v>
      </c>
      <c r="N16" s="71">
        <v>11.010966256486549</v>
      </c>
      <c r="O16" s="71">
        <v>8.8011909616350135</v>
      </c>
      <c r="P16" s="71">
        <v>8.5014503942158992</v>
      </c>
      <c r="Q16" s="71">
        <v>0.630119658354931</v>
      </c>
      <c r="R16" s="71">
        <v>0</v>
      </c>
      <c r="S16" s="71">
        <v>1.2691199624674501</v>
      </c>
      <c r="T16" s="72"/>
      <c r="U16" s="71">
        <v>62818</v>
      </c>
      <c r="V16" s="71">
        <v>308</v>
      </c>
      <c r="W16" s="71">
        <v>24</v>
      </c>
      <c r="X16" s="71">
        <v>2117</v>
      </c>
      <c r="Y16" s="71">
        <v>3749</v>
      </c>
      <c r="Z16" s="71">
        <v>4567</v>
      </c>
      <c r="AA16" s="71">
        <v>1718</v>
      </c>
      <c r="AB16" s="71">
        <v>8979</v>
      </c>
      <c r="AC16" s="71">
        <v>0</v>
      </c>
      <c r="AD16" s="71">
        <v>1.2691199624674501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1674</v>
      </c>
      <c r="B17" s="70">
        <v>196</v>
      </c>
      <c r="C17" s="70">
        <v>9</v>
      </c>
      <c r="D17" s="70">
        <v>12</v>
      </c>
      <c r="E17" s="70">
        <v>2012</v>
      </c>
      <c r="F17" s="70" t="s">
        <v>179</v>
      </c>
      <c r="G17" s="70" t="s">
        <v>1665</v>
      </c>
      <c r="H17" s="70" t="s">
        <v>1666</v>
      </c>
      <c r="I17" s="148"/>
      <c r="J17" s="71">
        <v>4.5838906787861964</v>
      </c>
      <c r="K17" s="71">
        <v>0.76353763408460384</v>
      </c>
      <c r="L17" s="71">
        <v>1.2332063487692091</v>
      </c>
      <c r="M17" s="71">
        <v>12.10686570804196</v>
      </c>
      <c r="N17" s="71">
        <v>12.127309606590019</v>
      </c>
      <c r="O17" s="71">
        <v>8.6917818277720809</v>
      </c>
      <c r="P17" s="71">
        <v>8.3855912364191028</v>
      </c>
      <c r="Q17" s="71">
        <v>0.67653024206175305</v>
      </c>
      <c r="R17" s="71">
        <v>0</v>
      </c>
      <c r="S17" s="71">
        <v>1.0907139169125499</v>
      </c>
      <c r="T17" s="72"/>
      <c r="U17" s="71">
        <v>124588</v>
      </c>
      <c r="V17" s="71">
        <v>308</v>
      </c>
      <c r="W17" s="71">
        <v>24</v>
      </c>
      <c r="X17" s="71">
        <v>2117</v>
      </c>
      <c r="Y17" s="71">
        <v>3756</v>
      </c>
      <c r="Z17" s="71">
        <v>4546</v>
      </c>
      <c r="AA17" s="71">
        <v>1685</v>
      </c>
      <c r="AB17" s="71">
        <v>8873</v>
      </c>
      <c r="AC17" s="71">
        <v>0</v>
      </c>
      <c r="AD17" s="71">
        <v>1.0907139169125499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1675</v>
      </c>
      <c r="B18" s="70">
        <v>197</v>
      </c>
      <c r="C18" s="70">
        <v>10</v>
      </c>
      <c r="D18" s="70">
        <v>12</v>
      </c>
      <c r="E18" s="70">
        <v>2013</v>
      </c>
      <c r="F18" s="70" t="s">
        <v>180</v>
      </c>
      <c r="G18" s="70" t="s">
        <v>1665</v>
      </c>
      <c r="H18" s="70" t="s">
        <v>1666</v>
      </c>
      <c r="I18" s="148"/>
      <c r="J18" s="71">
        <v>4.6619035764547387</v>
      </c>
      <c r="K18" s="71">
        <v>0.68053122693264334</v>
      </c>
      <c r="L18" s="71">
        <v>1.233519504485425</v>
      </c>
      <c r="M18" s="71">
        <v>12.003794943525399</v>
      </c>
      <c r="N18" s="71">
        <v>12.71510408144486</v>
      </c>
      <c r="O18" s="71">
        <v>8.3752033125894254</v>
      </c>
      <c r="P18" s="71">
        <v>8.3972067493306017</v>
      </c>
      <c r="Q18" s="71">
        <v>0.67639119136972503</v>
      </c>
      <c r="R18" s="71">
        <v>0</v>
      </c>
      <c r="S18" s="71">
        <v>1.0957209588392269</v>
      </c>
      <c r="T18" s="72"/>
      <c r="U18" s="71">
        <v>123428</v>
      </c>
      <c r="V18" s="71">
        <v>308</v>
      </c>
      <c r="W18" s="71">
        <v>24</v>
      </c>
      <c r="X18" s="71">
        <v>2117</v>
      </c>
      <c r="Y18" s="71">
        <v>3747</v>
      </c>
      <c r="Z18" s="71">
        <v>4576</v>
      </c>
      <c r="AA18" s="71">
        <v>1681</v>
      </c>
      <c r="AB18" s="71">
        <v>8744</v>
      </c>
      <c r="AC18" s="71">
        <v>0</v>
      </c>
      <c r="AD18" s="71">
        <v>1.0957209588392269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1676</v>
      </c>
      <c r="B19" s="70">
        <v>198</v>
      </c>
      <c r="C19" s="70">
        <v>11</v>
      </c>
      <c r="D19" s="70">
        <v>12</v>
      </c>
      <c r="E19" s="70">
        <v>2014</v>
      </c>
      <c r="F19" s="70" t="s">
        <v>181</v>
      </c>
      <c r="G19" s="70" t="s">
        <v>1665</v>
      </c>
      <c r="H19" s="70" t="s">
        <v>1666</v>
      </c>
      <c r="I19" s="148"/>
      <c r="J19" s="71">
        <v>4.472264520482951</v>
      </c>
      <c r="K19" s="71">
        <v>0.54752209152631404</v>
      </c>
      <c r="L19" s="71">
        <v>0.45845278676411633</v>
      </c>
      <c r="M19" s="71">
        <v>10.674314608346441</v>
      </c>
      <c r="N19" s="71">
        <v>10.373983674444791</v>
      </c>
      <c r="O19" s="71">
        <v>7.9380766846289168</v>
      </c>
      <c r="P19" s="71">
        <v>8.280171617640816</v>
      </c>
      <c r="Q19" s="71">
        <v>0.63552370825617499</v>
      </c>
      <c r="R19" s="71">
        <v>0</v>
      </c>
      <c r="S19" s="71">
        <v>0.82865205440748757</v>
      </c>
      <c r="T19" s="72"/>
      <c r="U19" s="71">
        <v>130348</v>
      </c>
      <c r="V19" s="71">
        <v>229</v>
      </c>
      <c r="W19" s="71">
        <v>8</v>
      </c>
      <c r="X19" s="71">
        <v>2047</v>
      </c>
      <c r="Y19" s="71">
        <v>3716</v>
      </c>
      <c r="Z19" s="71">
        <v>4568</v>
      </c>
      <c r="AA19" s="71">
        <v>1649</v>
      </c>
      <c r="AB19" s="71">
        <v>8563</v>
      </c>
      <c r="AC19" s="71">
        <v>0</v>
      </c>
      <c r="AD19" s="71">
        <v>0.82865205440748757</v>
      </c>
      <c r="AE19" s="72"/>
      <c r="AF19" s="71"/>
      <c r="AG19" s="71"/>
      <c r="AH19" s="71"/>
      <c r="AI19" s="71"/>
      <c r="AJ19" s="71"/>
      <c r="AK19" s="71"/>
      <c r="AL19" s="71"/>
      <c r="AM19" s="71"/>
      <c r="AN19" s="71"/>
      <c r="AO19" s="71"/>
      <c r="AP19" s="71"/>
      <c r="AQ19" s="72"/>
      <c r="AR19" s="71">
        <v>47</v>
      </c>
      <c r="AS19" s="71">
        <v>22</v>
      </c>
      <c r="AT19" s="71">
        <v>0</v>
      </c>
      <c r="AU19" s="71">
        <v>0</v>
      </c>
      <c r="AV19" s="71">
        <v>0</v>
      </c>
      <c r="AW19" s="71">
        <v>0</v>
      </c>
      <c r="AX19" s="71"/>
      <c r="AY19" s="72"/>
      <c r="AZ19" s="71">
        <v>219.7</v>
      </c>
      <c r="BA19" s="71">
        <v>697.9</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1677</v>
      </c>
      <c r="B20" s="70">
        <v>199</v>
      </c>
      <c r="C20" s="70">
        <v>12</v>
      </c>
      <c r="D20" s="70">
        <v>12</v>
      </c>
      <c r="E20" s="70">
        <v>2015</v>
      </c>
      <c r="F20" s="70" t="s">
        <v>182</v>
      </c>
      <c r="G20" s="70" t="s">
        <v>1665</v>
      </c>
      <c r="H20" s="70" t="s">
        <v>1666</v>
      </c>
      <c r="I20" s="148"/>
      <c r="J20" s="71">
        <v>5.2048572202013093</v>
      </c>
      <c r="K20" s="71">
        <v>0.54373493948336349</v>
      </c>
      <c r="L20" s="71">
        <v>0.48156668054696378</v>
      </c>
      <c r="M20" s="71">
        <v>10.84471999742907</v>
      </c>
      <c r="N20" s="71">
        <v>9.5770392947128951</v>
      </c>
      <c r="O20" s="71">
        <v>7.8744578632074997</v>
      </c>
      <c r="P20" s="71">
        <v>8.1460051434246452</v>
      </c>
      <c r="Q20" s="71">
        <v>0.60811451723837595</v>
      </c>
      <c r="R20" s="71">
        <v>0</v>
      </c>
      <c r="S20" s="71">
        <v>1.012201056358939</v>
      </c>
      <c r="T20" s="72"/>
      <c r="U20" s="71">
        <v>149983</v>
      </c>
      <c r="V20" s="71">
        <v>229</v>
      </c>
      <c r="W20" s="71">
        <v>8</v>
      </c>
      <c r="X20" s="71">
        <v>2047</v>
      </c>
      <c r="Y20" s="71">
        <v>3691</v>
      </c>
      <c r="Z20" s="71">
        <v>4575</v>
      </c>
      <c r="AA20" s="71">
        <v>1621</v>
      </c>
      <c r="AB20" s="71">
        <v>8370</v>
      </c>
      <c r="AC20" s="71">
        <v>0</v>
      </c>
      <c r="AD20" s="71">
        <v>1.012201056358939</v>
      </c>
      <c r="AE20" s="72"/>
      <c r="AF20" s="71">
        <v>1610817.4784201621</v>
      </c>
      <c r="AG20" s="71">
        <v>467908.16958682711</v>
      </c>
      <c r="AH20" s="71">
        <v>100634.2885622069</v>
      </c>
      <c r="AI20" s="71">
        <v>15386753.59035201</v>
      </c>
      <c r="AJ20" s="71">
        <v>13210695.08934295</v>
      </c>
      <c r="AK20" s="71">
        <v>0</v>
      </c>
      <c r="AL20" s="71">
        <v>0</v>
      </c>
      <c r="AM20" s="71">
        <v>1147073.389170544</v>
      </c>
      <c r="AN20" s="71">
        <v>0</v>
      </c>
      <c r="AO20" s="71">
        <v>0</v>
      </c>
      <c r="AP20" s="71">
        <v>31923882.005434699</v>
      </c>
      <c r="AQ20" s="72"/>
      <c r="AR20" s="71">
        <v>61</v>
      </c>
      <c r="AS20" s="71">
        <v>42</v>
      </c>
      <c r="AT20" s="71">
        <v>0</v>
      </c>
      <c r="AU20" s="71">
        <v>0</v>
      </c>
      <c r="AV20" s="71">
        <v>0</v>
      </c>
      <c r="AW20" s="71">
        <v>0</v>
      </c>
      <c r="AX20" s="71"/>
      <c r="AY20" s="72"/>
      <c r="AZ20" s="71">
        <v>284.39999999999998</v>
      </c>
      <c r="BA20" s="71">
        <v>1465.9</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1678</v>
      </c>
      <c r="B21" s="70">
        <v>200</v>
      </c>
      <c r="C21" s="70">
        <v>13</v>
      </c>
      <c r="D21" s="70">
        <v>12</v>
      </c>
      <c r="E21" s="70">
        <v>2016</v>
      </c>
      <c r="F21" s="70" t="s">
        <v>155</v>
      </c>
      <c r="G21" s="70" t="s">
        <v>1665</v>
      </c>
      <c r="H21" s="70" t="s">
        <v>1666</v>
      </c>
      <c r="I21" s="148"/>
      <c r="J21" s="71">
        <v>4.6411671007867303</v>
      </c>
      <c r="K21" s="71">
        <v>0.52400011259598522</v>
      </c>
      <c r="L21" s="71">
        <v>0.56014704128320714</v>
      </c>
      <c r="M21" s="71">
        <v>9.3267242242050852</v>
      </c>
      <c r="N21" s="71">
        <v>10.083321190896342</v>
      </c>
      <c r="O21" s="71">
        <v>7.8570479508666793</v>
      </c>
      <c r="P21" s="71">
        <v>7.8711295331783635</v>
      </c>
      <c r="Q21" s="71">
        <v>0.58151348529980296</v>
      </c>
      <c r="R21" s="71">
        <v>0</v>
      </c>
      <c r="S21" s="71">
        <v>0.86932661057526628</v>
      </c>
      <c r="T21" s="72"/>
      <c r="U21" s="71">
        <v>126354</v>
      </c>
      <c r="V21" s="71">
        <v>229</v>
      </c>
      <c r="W21" s="71">
        <v>8</v>
      </c>
      <c r="X21" s="71">
        <v>2047</v>
      </c>
      <c r="Y21" s="71">
        <v>3708</v>
      </c>
      <c r="Z21" s="71">
        <v>4621</v>
      </c>
      <c r="AA21" s="71">
        <v>1620</v>
      </c>
      <c r="AB21" s="71">
        <v>8233</v>
      </c>
      <c r="AC21" s="71">
        <v>0</v>
      </c>
      <c r="AD21" s="71">
        <v>0.86932661057526628</v>
      </c>
      <c r="AE21" s="72"/>
      <c r="AF21" s="71">
        <v>1490610.156644338</v>
      </c>
      <c r="AG21" s="71">
        <v>445842.64702668478</v>
      </c>
      <c r="AH21" s="71">
        <v>92666.65056123375</v>
      </c>
      <c r="AI21" s="71">
        <v>14318198.954641679</v>
      </c>
      <c r="AJ21" s="71">
        <v>13929908.217640329</v>
      </c>
      <c r="AK21" s="71">
        <v>0</v>
      </c>
      <c r="AL21" s="71">
        <v>0</v>
      </c>
      <c r="AM21" s="71">
        <v>1129174.6907907829</v>
      </c>
      <c r="AN21" s="71">
        <v>0</v>
      </c>
      <c r="AO21" s="71">
        <v>0</v>
      </c>
      <c r="AP21" s="71">
        <v>31406401.317305047</v>
      </c>
      <c r="AQ21" s="72"/>
      <c r="AR21" s="71">
        <v>72</v>
      </c>
      <c r="AS21" s="71">
        <v>48</v>
      </c>
      <c r="AT21" s="71">
        <v>0</v>
      </c>
      <c r="AU21" s="71">
        <v>0</v>
      </c>
      <c r="AV21" s="71">
        <v>0</v>
      </c>
      <c r="AW21" s="71">
        <v>0</v>
      </c>
      <c r="AX21" s="71"/>
      <c r="AY21" s="72"/>
      <c r="AZ21" s="71">
        <v>333.7</v>
      </c>
      <c r="BA21" s="71">
        <v>1676.8</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1679</v>
      </c>
      <c r="B22" s="70">
        <v>201</v>
      </c>
      <c r="C22" s="70">
        <v>14</v>
      </c>
      <c r="D22" s="70">
        <v>12</v>
      </c>
      <c r="E22" s="70">
        <v>2017</v>
      </c>
      <c r="F22" s="70" t="s">
        <v>156</v>
      </c>
      <c r="G22" s="70" t="s">
        <v>1665</v>
      </c>
      <c r="H22" s="70" t="s">
        <v>1666</v>
      </c>
      <c r="I22" s="148"/>
      <c r="J22" s="71">
        <v>4.67801448329051</v>
      </c>
      <c r="K22" s="71">
        <v>0.52450977963407275</v>
      </c>
      <c r="L22" s="71">
        <v>0.51380610031755058</v>
      </c>
      <c r="M22" s="71">
        <v>9.4630371814004253</v>
      </c>
      <c r="N22" s="71">
        <v>11.068823374659106</v>
      </c>
      <c r="O22" s="71">
        <v>7.7154592737056822</v>
      </c>
      <c r="P22" s="71">
        <v>7.7053980902901715</v>
      </c>
      <c r="Q22" s="71">
        <v>0.55161295351968698</v>
      </c>
      <c r="R22" s="71">
        <v>0</v>
      </c>
      <c r="S22" s="71">
        <v>1.3542901455007614</v>
      </c>
      <c r="T22" s="72"/>
      <c r="U22" s="71">
        <v>135678</v>
      </c>
      <c r="V22" s="71">
        <v>229</v>
      </c>
      <c r="W22" s="71">
        <v>8</v>
      </c>
      <c r="X22" s="71">
        <v>2047</v>
      </c>
      <c r="Y22" s="71">
        <v>3679</v>
      </c>
      <c r="Z22" s="71">
        <v>4613</v>
      </c>
      <c r="AA22" s="71">
        <v>1596</v>
      </c>
      <c r="AB22" s="71">
        <v>8076</v>
      </c>
      <c r="AC22" s="71">
        <v>0</v>
      </c>
      <c r="AD22" s="71">
        <v>1.354290145500761</v>
      </c>
      <c r="AE22" s="72"/>
      <c r="AF22" s="71">
        <v>1500709.9905255961</v>
      </c>
      <c r="AG22" s="71">
        <v>450526.78508902423</v>
      </c>
      <c r="AH22" s="71">
        <v>113945.17381212579</v>
      </c>
      <c r="AI22" s="71">
        <v>15228501.666955329</v>
      </c>
      <c r="AJ22" s="71">
        <v>15496883.62528106</v>
      </c>
      <c r="AK22" s="71">
        <v>0</v>
      </c>
      <c r="AL22" s="71">
        <v>0</v>
      </c>
      <c r="AM22" s="71">
        <v>1109374.9404487649</v>
      </c>
      <c r="AN22" s="71">
        <v>0</v>
      </c>
      <c r="AO22" s="71">
        <v>0</v>
      </c>
      <c r="AP22" s="71">
        <v>33899942.182111904</v>
      </c>
      <c r="AQ22" s="72"/>
      <c r="AR22" s="71">
        <v>80</v>
      </c>
      <c r="AS22" s="71">
        <v>54</v>
      </c>
      <c r="AT22" s="71">
        <v>0</v>
      </c>
      <c r="AU22" s="71">
        <v>0</v>
      </c>
      <c r="AV22" s="71">
        <v>0</v>
      </c>
      <c r="AW22" s="71">
        <v>0</v>
      </c>
      <c r="AX22" s="71"/>
      <c r="AY22" s="72"/>
      <c r="AZ22" s="71">
        <v>376.7</v>
      </c>
      <c r="BA22" s="71">
        <v>1835.3</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1680</v>
      </c>
      <c r="B23" s="70">
        <v>202</v>
      </c>
      <c r="C23" s="70">
        <v>15</v>
      </c>
      <c r="D23" s="70">
        <v>12</v>
      </c>
      <c r="E23" s="70">
        <v>2018</v>
      </c>
      <c r="F23" s="70" t="s">
        <v>183</v>
      </c>
      <c r="G23" s="70" t="s">
        <v>1665</v>
      </c>
      <c r="H23" s="70" t="s">
        <v>1666</v>
      </c>
      <c r="I23" s="148"/>
      <c r="J23" s="71">
        <v>2.8589928068939097</v>
      </c>
      <c r="K23" s="71">
        <v>0.49527171883826887</v>
      </c>
      <c r="L23" s="71">
        <v>0.48050926130020516</v>
      </c>
      <c r="M23" s="71">
        <v>9.6547296247509262</v>
      </c>
      <c r="N23" s="71">
        <v>9.2413589753927194</v>
      </c>
      <c r="O23" s="71">
        <v>7.5163455575285996</v>
      </c>
      <c r="P23" s="71">
        <v>7.4661806330443641</v>
      </c>
      <c r="Q23" s="71">
        <v>0.49937758620258899</v>
      </c>
      <c r="R23" s="71">
        <v>0</v>
      </c>
      <c r="S23" s="71">
        <v>1.3603165543907052</v>
      </c>
      <c r="T23" s="72"/>
      <c r="U23" s="71">
        <v>91989</v>
      </c>
      <c r="V23" s="71">
        <v>229</v>
      </c>
      <c r="W23" s="71">
        <v>8</v>
      </c>
      <c r="X23" s="71">
        <v>2047</v>
      </c>
      <c r="Y23" s="71">
        <v>3668</v>
      </c>
      <c r="Z23" s="71">
        <v>4580</v>
      </c>
      <c r="AA23" s="71">
        <v>1562</v>
      </c>
      <c r="AB23" s="71">
        <v>7879</v>
      </c>
      <c r="AC23" s="71">
        <v>0</v>
      </c>
      <c r="AD23" s="71">
        <v>1.360316554390705</v>
      </c>
      <c r="AE23" s="72"/>
      <c r="AF23" s="71">
        <v>947003.69698885595</v>
      </c>
      <c r="AG23" s="71">
        <v>410806.82564175728</v>
      </c>
      <c r="AH23" s="71">
        <v>107608.8529457433</v>
      </c>
      <c r="AI23" s="71">
        <v>15188207.840508301</v>
      </c>
      <c r="AJ23" s="71">
        <v>13869798.94846064</v>
      </c>
      <c r="AK23" s="71">
        <v>0</v>
      </c>
      <c r="AL23" s="71">
        <v>0</v>
      </c>
      <c r="AM23" s="71">
        <v>1084553.101297081</v>
      </c>
      <c r="AN23" s="71">
        <v>0</v>
      </c>
      <c r="AO23" s="71">
        <v>0</v>
      </c>
      <c r="AP23" s="71">
        <v>31607979.265842378</v>
      </c>
      <c r="AQ23" s="72"/>
      <c r="AR23" s="71">
        <v>88</v>
      </c>
      <c r="AS23" s="71">
        <v>60</v>
      </c>
      <c r="AT23" s="71">
        <v>0</v>
      </c>
      <c r="AU23" s="71">
        <v>0</v>
      </c>
      <c r="AV23" s="71">
        <v>0</v>
      </c>
      <c r="AW23" s="71">
        <v>0</v>
      </c>
      <c r="AX23" s="71"/>
      <c r="AY23" s="72"/>
      <c r="AZ23" s="71">
        <v>410.2</v>
      </c>
      <c r="BA23" s="71">
        <v>2058</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1681</v>
      </c>
      <c r="B24" s="70">
        <v>203</v>
      </c>
      <c r="C24" s="70">
        <v>16</v>
      </c>
      <c r="D24" s="70">
        <v>12</v>
      </c>
      <c r="E24" s="70">
        <v>2019</v>
      </c>
      <c r="F24" s="70" t="s">
        <v>158</v>
      </c>
      <c r="G24" s="70" t="s">
        <v>1665</v>
      </c>
      <c r="H24" s="70" t="s">
        <v>1666</v>
      </c>
      <c r="I24" s="148"/>
      <c r="J24" s="71">
        <v>4.7499977855219164</v>
      </c>
      <c r="K24" s="71">
        <v>0.45133451829104554</v>
      </c>
      <c r="L24" s="71">
        <v>0.48450329306773754</v>
      </c>
      <c r="M24" s="71">
        <v>8.8134583964584525</v>
      </c>
      <c r="N24" s="71">
        <v>8.6766858633614543</v>
      </c>
      <c r="O24" s="71">
        <v>7.2356471362346921</v>
      </c>
      <c r="P24" s="71">
        <v>7.4791435803920763</v>
      </c>
      <c r="Q24" s="71">
        <v>0.47214488973094798</v>
      </c>
      <c r="R24" s="71">
        <v>0</v>
      </c>
      <c r="S24" s="71">
        <v>1.5551120255782684</v>
      </c>
      <c r="T24" s="72"/>
      <c r="U24" s="71">
        <v>153432</v>
      </c>
      <c r="V24" s="71">
        <v>229</v>
      </c>
      <c r="W24" s="71">
        <v>8</v>
      </c>
      <c r="X24" s="71">
        <v>2047</v>
      </c>
      <c r="Y24" s="71">
        <v>3621</v>
      </c>
      <c r="Z24" s="71">
        <v>4530</v>
      </c>
      <c r="AA24" s="71">
        <v>1553</v>
      </c>
      <c r="AB24" s="71">
        <v>7651</v>
      </c>
      <c r="AC24" s="71">
        <v>0</v>
      </c>
      <c r="AD24" s="71">
        <v>1.555112025578268</v>
      </c>
      <c r="AE24" s="72"/>
      <c r="AF24" s="71">
        <v>1592254.8279220921</v>
      </c>
      <c r="AG24" s="71">
        <v>396778.5541968972</v>
      </c>
      <c r="AH24" s="71">
        <v>112142.3128831089</v>
      </c>
      <c r="AI24" s="71">
        <v>14427910.32985365</v>
      </c>
      <c r="AJ24" s="71">
        <v>12947685.66484197</v>
      </c>
      <c r="AK24" s="71">
        <v>0</v>
      </c>
      <c r="AL24" s="71">
        <v>0</v>
      </c>
      <c r="AM24" s="71">
        <v>1042008.6033028371</v>
      </c>
      <c r="AN24" s="71">
        <v>0</v>
      </c>
      <c r="AO24" s="71">
        <v>0</v>
      </c>
      <c r="AP24" s="71">
        <v>30518780.293000557</v>
      </c>
      <c r="AQ24" s="72"/>
      <c r="AR24" s="71">
        <v>96</v>
      </c>
      <c r="AS24" s="71">
        <v>62</v>
      </c>
      <c r="AT24" s="71">
        <v>0</v>
      </c>
      <c r="AU24" s="71">
        <v>0</v>
      </c>
      <c r="AV24" s="71">
        <v>0</v>
      </c>
      <c r="AW24" s="71">
        <v>0</v>
      </c>
      <c r="AX24" s="71"/>
      <c r="AY24" s="72"/>
      <c r="AZ24" s="71">
        <v>442.3</v>
      </c>
      <c r="BA24" s="71">
        <v>2080.4</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1682</v>
      </c>
      <c r="B25" s="70">
        <v>204</v>
      </c>
      <c r="C25" s="70">
        <v>17</v>
      </c>
      <c r="D25" s="70">
        <v>12</v>
      </c>
      <c r="E25" s="70">
        <v>2020</v>
      </c>
      <c r="F25" s="70" t="s">
        <v>159</v>
      </c>
      <c r="G25" s="70" t="s">
        <v>1665</v>
      </c>
      <c r="H25" s="70" t="s">
        <v>1666</v>
      </c>
      <c r="I25" s="148"/>
      <c r="J25" s="71">
        <v>4.5622506312540159</v>
      </c>
      <c r="K25" s="71">
        <v>0.46618207991294697</v>
      </c>
      <c r="L25" s="71">
        <v>0.28492300384896296</v>
      </c>
      <c r="M25" s="71">
        <v>8.5880764062224131</v>
      </c>
      <c r="N25" s="71">
        <v>8.2994157696244493</v>
      </c>
      <c r="O25" s="71">
        <v>6.2568831021107547</v>
      </c>
      <c r="P25" s="71">
        <v>7.0728278738359611</v>
      </c>
      <c r="Q25" s="71">
        <v>0.43683999966259701</v>
      </c>
      <c r="R25" s="71">
        <v>0</v>
      </c>
      <c r="S25" s="71">
        <v>1.363682788519295</v>
      </c>
      <c r="T25" s="72"/>
      <c r="U25" s="71">
        <v>156540</v>
      </c>
      <c r="V25" s="71">
        <v>222</v>
      </c>
      <c r="W25" s="71">
        <v>5</v>
      </c>
      <c r="X25" s="71">
        <v>2093</v>
      </c>
      <c r="Y25" s="71">
        <v>3543</v>
      </c>
      <c r="Z25" s="71">
        <v>4471</v>
      </c>
      <c r="AA25" s="71">
        <v>1561</v>
      </c>
      <c r="AB25" s="71">
        <v>7409</v>
      </c>
      <c r="AC25" s="71">
        <v>0</v>
      </c>
      <c r="AD25" s="71">
        <v>1.363682788519295</v>
      </c>
      <c r="AE25" s="72"/>
      <c r="AF25" s="71">
        <v>1589782.218881462</v>
      </c>
      <c r="AG25" s="71">
        <v>374803.51183713804</v>
      </c>
      <c r="AH25" s="71">
        <v>69770.610768203274</v>
      </c>
      <c r="AI25" s="71">
        <v>14378096.435547093</v>
      </c>
      <c r="AJ25" s="71">
        <v>12748187.445617139</v>
      </c>
      <c r="AK25" s="71"/>
      <c r="AL25" s="71"/>
      <c r="AM25" s="71">
        <v>966956.81570686249</v>
      </c>
      <c r="AN25" s="71"/>
      <c r="AO25" s="71"/>
      <c r="AP25" s="71">
        <v>30127597.038357899</v>
      </c>
      <c r="AQ25" s="72"/>
      <c r="AR25" s="71">
        <v>107</v>
      </c>
      <c r="AS25" s="71">
        <v>66</v>
      </c>
      <c r="AT25" s="71">
        <v>0</v>
      </c>
      <c r="AU25" s="71">
        <v>0</v>
      </c>
      <c r="AV25" s="71">
        <v>0</v>
      </c>
      <c r="AW25" s="71">
        <v>0</v>
      </c>
      <c r="AX25" s="71"/>
      <c r="AY25" s="72"/>
      <c r="AZ25" s="71">
        <v>495.6</v>
      </c>
      <c r="BA25" s="71">
        <v>2270.6</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1683</v>
      </c>
      <c r="B26" s="70">
        <v>204</v>
      </c>
      <c r="C26" s="70">
        <v>18</v>
      </c>
      <c r="D26" s="70">
        <v>12</v>
      </c>
      <c r="E26" s="70">
        <v>2021</v>
      </c>
      <c r="F26" s="70" t="s">
        <v>160</v>
      </c>
      <c r="G26" s="1064" t="s">
        <v>1665</v>
      </c>
      <c r="H26" s="70" t="s">
        <v>1666</v>
      </c>
      <c r="I26" s="148"/>
      <c r="J26" s="71">
        <v>3.9262774333900365</v>
      </c>
      <c r="K26" s="71">
        <v>0.50724395534262912</v>
      </c>
      <c r="L26" s="71">
        <v>0.26470007814161317</v>
      </c>
      <c r="M26" s="71">
        <v>9.4695097780638378</v>
      </c>
      <c r="N26" s="71">
        <v>8.422265600674093</v>
      </c>
      <c r="O26" s="71">
        <v>5.9829152072241456</v>
      </c>
      <c r="P26" s="71">
        <v>7.1975987376216892</v>
      </c>
      <c r="Q26" s="71">
        <v>0.41939459243578298</v>
      </c>
      <c r="R26" s="71">
        <v>0</v>
      </c>
      <c r="S26" s="71">
        <v>1.373309903932729</v>
      </c>
      <c r="T26" s="72"/>
      <c r="U26" s="71">
        <v>130557</v>
      </c>
      <c r="V26" s="71">
        <v>222</v>
      </c>
      <c r="W26" s="71">
        <v>5</v>
      </c>
      <c r="X26" s="71">
        <v>2093</v>
      </c>
      <c r="Y26" s="71">
        <v>3501</v>
      </c>
      <c r="Z26" s="71">
        <v>4402</v>
      </c>
      <c r="AA26" s="71">
        <v>1549</v>
      </c>
      <c r="AB26" s="71">
        <v>7183</v>
      </c>
      <c r="AC26" s="71">
        <v>0</v>
      </c>
      <c r="AD26" s="71">
        <v>1.373309903932729</v>
      </c>
      <c r="AE26" s="72"/>
      <c r="AF26" s="71">
        <v>1305345.308498675</v>
      </c>
      <c r="AG26" s="71">
        <v>406716.47225271876</v>
      </c>
      <c r="AH26" s="71">
        <v>56893.47931658692</v>
      </c>
      <c r="AI26" s="71">
        <v>15714380.105571138</v>
      </c>
      <c r="AJ26" s="71">
        <v>12623150.567186849</v>
      </c>
      <c r="AK26" s="71">
        <v>0</v>
      </c>
      <c r="AL26" s="71">
        <v>0</v>
      </c>
      <c r="AM26" s="71">
        <v>942868.50612344837</v>
      </c>
      <c r="AN26" s="71">
        <v>0</v>
      </c>
      <c r="AO26" s="71">
        <v>0</v>
      </c>
      <c r="AP26" s="71">
        <v>31049354.438949417</v>
      </c>
      <c r="AQ26" s="72"/>
      <c r="AR26" s="71">
        <v>118</v>
      </c>
      <c r="AS26" s="71">
        <v>72</v>
      </c>
      <c r="AT26" s="71">
        <v>0</v>
      </c>
      <c r="AU26" s="71">
        <v>0</v>
      </c>
      <c r="AV26" s="71">
        <v>0</v>
      </c>
      <c r="AW26" s="71">
        <v>0</v>
      </c>
      <c r="AX26" s="71"/>
      <c r="AY26" s="72"/>
      <c r="AZ26" s="71">
        <v>563.19999999999993</v>
      </c>
      <c r="BA26" s="71">
        <v>2529.1</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1684</v>
      </c>
      <c r="B27" s="70">
        <v>204</v>
      </c>
      <c r="C27" s="70">
        <v>19</v>
      </c>
      <c r="D27" s="70">
        <v>12</v>
      </c>
      <c r="E27" s="70">
        <v>2022</v>
      </c>
      <c r="F27" s="70" t="s">
        <v>161</v>
      </c>
      <c r="G27" s="1064" t="s">
        <v>1665</v>
      </c>
      <c r="H27" s="70" t="s">
        <v>1666</v>
      </c>
      <c r="I27" s="148"/>
      <c r="J27" s="71">
        <v>3.0302681300915917</v>
      </c>
      <c r="K27" s="71">
        <v>0.48638878014125342</v>
      </c>
      <c r="L27" s="71">
        <v>0.22384028560969513</v>
      </c>
      <c r="M27" s="71">
        <v>9.3520182376738124</v>
      </c>
      <c r="N27" s="71">
        <v>8.9190706405934534</v>
      </c>
      <c r="O27" s="71">
        <v>6.1712059285360894</v>
      </c>
      <c r="P27" s="71">
        <v>7.1261377708674996</v>
      </c>
      <c r="Q27" s="71">
        <v>0.41150019912451902</v>
      </c>
      <c r="R27" s="71">
        <v>0</v>
      </c>
      <c r="S27" s="71">
        <v>0.90473356438380359</v>
      </c>
      <c r="T27" s="72"/>
      <c r="U27" s="71">
        <v>135854</v>
      </c>
      <c r="V27" s="71">
        <v>222</v>
      </c>
      <c r="W27" s="71">
        <v>5</v>
      </c>
      <c r="X27" s="71">
        <v>2093</v>
      </c>
      <c r="Y27" s="71">
        <v>3463</v>
      </c>
      <c r="Z27" s="71">
        <v>4314</v>
      </c>
      <c r="AA27" s="71">
        <v>1557</v>
      </c>
      <c r="AB27" s="71">
        <v>6990</v>
      </c>
      <c r="AC27" s="71">
        <v>0</v>
      </c>
      <c r="AD27" s="71">
        <v>0.90473356438380359</v>
      </c>
      <c r="AE27" s="72"/>
      <c r="AF27" s="71">
        <v>1065574.3602696669</v>
      </c>
      <c r="AG27" s="71">
        <v>401573.84378692618</v>
      </c>
      <c r="AH27" s="71">
        <v>56877.367205041497</v>
      </c>
      <c r="AI27" s="71">
        <v>15261940.586692937</v>
      </c>
      <c r="AJ27" s="71">
        <v>14090294.716332858</v>
      </c>
      <c r="AK27" s="71">
        <v>0</v>
      </c>
      <c r="AL27" s="71">
        <v>0</v>
      </c>
      <c r="AM27" s="71">
        <v>902599.78790573776</v>
      </c>
      <c r="AN27" s="71">
        <v>0</v>
      </c>
      <c r="AO27" s="71">
        <v>0</v>
      </c>
      <c r="AP27" s="71">
        <v>31778860.662193164</v>
      </c>
      <c r="AQ27" s="72"/>
      <c r="AR27" s="71">
        <v>130</v>
      </c>
      <c r="AS27" s="71">
        <v>73</v>
      </c>
      <c r="AT27" s="71">
        <v>0</v>
      </c>
      <c r="AU27" s="71">
        <v>0</v>
      </c>
      <c r="AV27" s="71">
        <v>0</v>
      </c>
      <c r="AW27" s="71">
        <v>0</v>
      </c>
      <c r="AX27" s="71"/>
      <c r="AY27" s="72"/>
      <c r="AZ27" s="71">
        <v>631.19999999999982</v>
      </c>
      <c r="BA27" s="71">
        <v>2545.6</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1685</v>
      </c>
      <c r="B28" s="70">
        <v>204</v>
      </c>
      <c r="C28" s="70">
        <v>20</v>
      </c>
      <c r="D28" s="70">
        <v>12</v>
      </c>
      <c r="E28" s="70">
        <v>2023</v>
      </c>
      <c r="F28" s="70" t="s">
        <v>1539</v>
      </c>
      <c r="G28" s="70" t="s">
        <v>1665</v>
      </c>
      <c r="H28" s="70" t="s">
        <v>1666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139</v>
      </c>
      <c r="AS28" s="71">
        <v>74</v>
      </c>
      <c r="AT28" s="71">
        <v>0</v>
      </c>
      <c r="AU28" s="71">
        <v>0</v>
      </c>
      <c r="AV28" s="71">
        <v>0</v>
      </c>
      <c r="AW28" s="71">
        <v>0</v>
      </c>
      <c r="AX28" s="71"/>
      <c r="AY28" s="72"/>
      <c r="AZ28" s="71">
        <v>691.79999999999973</v>
      </c>
      <c r="BA28" s="71">
        <v>2595.1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1686</v>
      </c>
      <c r="B29" s="70">
        <v>204</v>
      </c>
      <c r="C29" s="70">
        <v>21</v>
      </c>
      <c r="D29" s="70">
        <v>12</v>
      </c>
      <c r="E29" s="70">
        <v>2024</v>
      </c>
      <c r="F29" s="70" t="s">
        <v>1554</v>
      </c>
      <c r="G29" s="70" t="s">
        <v>1665</v>
      </c>
      <c r="H29" s="70" t="s">
        <v>1666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1687</v>
      </c>
      <c r="B30" s="70">
        <v>137</v>
      </c>
      <c r="C30" s="70">
        <v>1</v>
      </c>
      <c r="D30" s="70">
        <v>9</v>
      </c>
      <c r="E30" s="70">
        <v>1990</v>
      </c>
      <c r="F30" s="70" t="s">
        <v>787</v>
      </c>
      <c r="G30" s="70" t="s">
        <v>1688</v>
      </c>
      <c r="H30" s="70" t="s">
        <v>1689</v>
      </c>
      <c r="I30" s="148"/>
      <c r="J30" s="71">
        <v>13.295186813696629</v>
      </c>
      <c r="K30" s="71">
        <v>1.947727136435331</v>
      </c>
      <c r="L30" s="71">
        <v>33.268884013297338</v>
      </c>
      <c r="M30" s="71">
        <v>11.538264274946339</v>
      </c>
      <c r="N30" s="71">
        <v>13.266629326443081</v>
      </c>
      <c r="O30" s="71">
        <v>8.0109562896780027</v>
      </c>
      <c r="P30" s="71">
        <v>9.9748325577949579</v>
      </c>
      <c r="Q30" s="71">
        <v>0.78193671885543903</v>
      </c>
      <c r="R30" s="71">
        <v>3.3193708168265261</v>
      </c>
      <c r="S30" s="71">
        <v>0.89123295607544872</v>
      </c>
      <c r="T30" s="72"/>
      <c r="U30" s="71">
        <v>1582687</v>
      </c>
      <c r="V30" s="71">
        <v>695</v>
      </c>
      <c r="W30" s="71">
        <v>328</v>
      </c>
      <c r="X30" s="71">
        <v>4021</v>
      </c>
      <c r="Y30" s="71">
        <v>4222</v>
      </c>
      <c r="Z30" s="71">
        <v>3295</v>
      </c>
      <c r="AA30" s="71">
        <v>2422</v>
      </c>
      <c r="AB30" s="71">
        <v>12696</v>
      </c>
      <c r="AC30" s="71">
        <v>574921</v>
      </c>
      <c r="AD30" s="71">
        <v>0.89123295607544872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1690</v>
      </c>
      <c r="B31" s="70">
        <v>138</v>
      </c>
      <c r="C31" s="70">
        <v>2</v>
      </c>
      <c r="D31" s="70">
        <v>9</v>
      </c>
      <c r="E31" s="70">
        <v>2005</v>
      </c>
      <c r="F31" s="70" t="s">
        <v>789</v>
      </c>
      <c r="G31" s="70" t="s">
        <v>1688</v>
      </c>
      <c r="H31" s="70" t="s">
        <v>1689</v>
      </c>
      <c r="I31" s="148"/>
      <c r="J31" s="71">
        <v>4.3897949573965134</v>
      </c>
      <c r="K31" s="71">
        <v>1.205439226725338</v>
      </c>
      <c r="L31" s="71">
        <v>11.342156046786259</v>
      </c>
      <c r="M31" s="71">
        <v>17.87793719000101</v>
      </c>
      <c r="N31" s="71">
        <v>15.11687549722417</v>
      </c>
      <c r="O31" s="71">
        <v>10.12257062034184</v>
      </c>
      <c r="P31" s="71">
        <v>10.0070403809881</v>
      </c>
      <c r="Q31" s="71">
        <v>0.62855684743794804</v>
      </c>
      <c r="R31" s="71">
        <v>1.365684352297587</v>
      </c>
      <c r="S31" s="71">
        <v>1.19611611</v>
      </c>
      <c r="T31" s="72"/>
      <c r="U31" s="71">
        <v>587631</v>
      </c>
      <c r="V31" s="71">
        <v>516</v>
      </c>
      <c r="W31" s="71">
        <v>99</v>
      </c>
      <c r="X31" s="71">
        <v>3339</v>
      </c>
      <c r="Y31" s="71">
        <v>4312</v>
      </c>
      <c r="Z31" s="71">
        <v>4818</v>
      </c>
      <c r="AA31" s="71">
        <v>1990</v>
      </c>
      <c r="AB31" s="71">
        <v>10669</v>
      </c>
      <c r="AC31" s="71">
        <v>241493</v>
      </c>
      <c r="AD31" s="71">
        <v>1.19611611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1691</v>
      </c>
      <c r="B32" s="70">
        <v>139</v>
      </c>
      <c r="C32" s="70">
        <v>3</v>
      </c>
      <c r="D32" s="70">
        <v>9</v>
      </c>
      <c r="E32" s="70">
        <v>2006</v>
      </c>
      <c r="F32" s="70" t="s">
        <v>790</v>
      </c>
      <c r="G32" s="70" t="s">
        <v>1688</v>
      </c>
      <c r="H32" s="70" t="s">
        <v>1689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1692</v>
      </c>
      <c r="B33" s="70">
        <v>140</v>
      </c>
      <c r="C33" s="70">
        <v>4</v>
      </c>
      <c r="D33" s="70">
        <v>9</v>
      </c>
      <c r="E33" s="70">
        <v>2007</v>
      </c>
      <c r="F33" s="70" t="s">
        <v>791</v>
      </c>
      <c r="G33" s="70" t="s">
        <v>1688</v>
      </c>
      <c r="H33" s="70" t="s">
        <v>1689</v>
      </c>
      <c r="I33" s="148"/>
      <c r="J33" s="71">
        <v>3.7373506870040072</v>
      </c>
      <c r="K33" s="71">
        <v>1.1772448165788161</v>
      </c>
      <c r="L33" s="71">
        <v>7.9858120596054176</v>
      </c>
      <c r="M33" s="71">
        <v>15.98274634496971</v>
      </c>
      <c r="N33" s="71">
        <v>15.45367510178475</v>
      </c>
      <c r="O33" s="71">
        <v>9.5676706362430295</v>
      </c>
      <c r="P33" s="71">
        <v>9.6359681614017507</v>
      </c>
      <c r="Q33" s="71">
        <v>0.64032412230283098</v>
      </c>
      <c r="R33" s="71">
        <v>1.0459091901151789</v>
      </c>
      <c r="S33" s="71">
        <v>1.1003243199999999</v>
      </c>
      <c r="T33" s="72"/>
      <c r="U33" s="71">
        <v>589257</v>
      </c>
      <c r="V33" s="71">
        <v>497</v>
      </c>
      <c r="W33" s="71">
        <v>78</v>
      </c>
      <c r="X33" s="71">
        <v>3587</v>
      </c>
      <c r="Y33" s="71">
        <v>4292</v>
      </c>
      <c r="Z33" s="71">
        <v>4734</v>
      </c>
      <c r="AA33" s="71">
        <v>1887</v>
      </c>
      <c r="AB33" s="71">
        <v>10294</v>
      </c>
      <c r="AC33" s="71">
        <v>190254</v>
      </c>
      <c r="AD33" s="71">
        <v>1.1003243199999999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1693</v>
      </c>
      <c r="B34" s="70">
        <v>141</v>
      </c>
      <c r="C34" s="70">
        <v>5</v>
      </c>
      <c r="D34" s="70">
        <v>9</v>
      </c>
      <c r="E34" s="70">
        <v>2008</v>
      </c>
      <c r="F34" s="70" t="s">
        <v>792</v>
      </c>
      <c r="G34" s="70" t="s">
        <v>1688</v>
      </c>
      <c r="H34" s="70" t="s">
        <v>1689</v>
      </c>
      <c r="I34" s="148"/>
      <c r="J34" s="71">
        <v>4.0700482827033682</v>
      </c>
      <c r="K34" s="71">
        <v>0.87612592738204609</v>
      </c>
      <c r="L34" s="71">
        <v>6.5141946380448079</v>
      </c>
      <c r="M34" s="71">
        <v>17.526518821305231</v>
      </c>
      <c r="N34" s="71">
        <v>15.86909889195957</v>
      </c>
      <c r="O34" s="71">
        <v>9.19834074902389</v>
      </c>
      <c r="P34" s="71">
        <v>9.3291470051795571</v>
      </c>
      <c r="Q34" s="71">
        <v>0.61790675957371899</v>
      </c>
      <c r="R34" s="71">
        <v>0.89938260802327441</v>
      </c>
      <c r="S34" s="71">
        <v>1.1053575899999999</v>
      </c>
      <c r="T34" s="72"/>
      <c r="U34" s="71">
        <v>665063</v>
      </c>
      <c r="V34" s="71">
        <v>497</v>
      </c>
      <c r="W34" s="71">
        <v>78</v>
      </c>
      <c r="X34" s="71">
        <v>3587</v>
      </c>
      <c r="Y34" s="71">
        <v>4269</v>
      </c>
      <c r="Z34" s="71">
        <v>4711</v>
      </c>
      <c r="AA34" s="71">
        <v>1829</v>
      </c>
      <c r="AB34" s="71">
        <v>10097</v>
      </c>
      <c r="AC34" s="71">
        <v>169881</v>
      </c>
      <c r="AD34" s="71">
        <v>1.1053575899999999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1694</v>
      </c>
      <c r="B35" s="70">
        <v>142</v>
      </c>
      <c r="C35" s="70">
        <v>6</v>
      </c>
      <c r="D35" s="70">
        <v>9</v>
      </c>
      <c r="E35" s="70">
        <v>2009</v>
      </c>
      <c r="F35" s="70" t="s">
        <v>176</v>
      </c>
      <c r="G35" s="70" t="s">
        <v>1688</v>
      </c>
      <c r="H35" s="70" t="s">
        <v>1689</v>
      </c>
      <c r="I35" s="148"/>
      <c r="J35" s="71">
        <v>4.2715684958595439</v>
      </c>
      <c r="K35" s="71">
        <v>0.66205602698217469</v>
      </c>
      <c r="L35" s="71">
        <v>6.1429663694056611</v>
      </c>
      <c r="M35" s="71">
        <v>16.134095840252449</v>
      </c>
      <c r="N35" s="71">
        <v>14.14515067008902</v>
      </c>
      <c r="O35" s="71">
        <v>9.2636473666909467</v>
      </c>
      <c r="P35" s="71">
        <v>8.9283170104470138</v>
      </c>
      <c r="Q35" s="71">
        <v>0.57661917150507602</v>
      </c>
      <c r="R35" s="71">
        <v>0.64243036540601328</v>
      </c>
      <c r="S35" s="71">
        <v>1.00280619</v>
      </c>
      <c r="T35" s="72"/>
      <c r="U35" s="71">
        <v>599804</v>
      </c>
      <c r="V35" s="71">
        <v>399</v>
      </c>
      <c r="W35" s="71">
        <v>99</v>
      </c>
      <c r="X35" s="71">
        <v>3541</v>
      </c>
      <c r="Y35" s="71">
        <v>4266</v>
      </c>
      <c r="Z35" s="71">
        <v>4683</v>
      </c>
      <c r="AA35" s="71">
        <v>1797</v>
      </c>
      <c r="AB35" s="71">
        <v>9891</v>
      </c>
      <c r="AC35" s="71">
        <v>118383</v>
      </c>
      <c r="AD35" s="71">
        <v>1.00280619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1695</v>
      </c>
      <c r="B36" s="70">
        <v>143</v>
      </c>
      <c r="C36" s="70">
        <v>7</v>
      </c>
      <c r="D36" s="70">
        <v>9</v>
      </c>
      <c r="E36" s="70">
        <v>2010</v>
      </c>
      <c r="F36" s="70" t="s">
        <v>177</v>
      </c>
      <c r="G36" s="70" t="s">
        <v>1688</v>
      </c>
      <c r="H36" s="70" t="s">
        <v>1689</v>
      </c>
      <c r="I36" s="148"/>
      <c r="J36" s="71">
        <v>3.9480339151588479</v>
      </c>
      <c r="K36" s="71">
        <v>0.70972789363571742</v>
      </c>
      <c r="L36" s="71">
        <v>5.7429901513739861</v>
      </c>
      <c r="M36" s="71">
        <v>16.203153968046941</v>
      </c>
      <c r="N36" s="71">
        <v>15.255188864443131</v>
      </c>
      <c r="O36" s="71">
        <v>9.2483660765800906</v>
      </c>
      <c r="P36" s="71">
        <v>8.8716410338439111</v>
      </c>
      <c r="Q36" s="71">
        <v>0.58819112523164296</v>
      </c>
      <c r="R36" s="71">
        <v>1.1022423451538641</v>
      </c>
      <c r="S36" s="71">
        <v>1.2593497140000001</v>
      </c>
      <c r="T36" s="72"/>
      <c r="U36" s="71">
        <v>602600</v>
      </c>
      <c r="V36" s="71">
        <v>399</v>
      </c>
      <c r="W36" s="71">
        <v>99</v>
      </c>
      <c r="X36" s="71">
        <v>3541</v>
      </c>
      <c r="Y36" s="71">
        <v>4209</v>
      </c>
      <c r="Z36" s="71">
        <v>4697</v>
      </c>
      <c r="AA36" s="71">
        <v>1741</v>
      </c>
      <c r="AB36" s="71">
        <v>9668</v>
      </c>
      <c r="AC36" s="71">
        <v>192483</v>
      </c>
      <c r="AD36" s="71">
        <v>1.2593497140000001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1696</v>
      </c>
      <c r="B37" s="70">
        <v>144</v>
      </c>
      <c r="C37" s="70">
        <v>8</v>
      </c>
      <c r="D37" s="70">
        <v>9</v>
      </c>
      <c r="E37" s="70">
        <v>2011</v>
      </c>
      <c r="F37" s="70" t="s">
        <v>178</v>
      </c>
      <c r="G37" s="70" t="s">
        <v>1688</v>
      </c>
      <c r="H37" s="70" t="s">
        <v>1689</v>
      </c>
      <c r="I37" s="148"/>
      <c r="J37" s="71">
        <v>5.1651667791970119</v>
      </c>
      <c r="K37" s="71">
        <v>0.99867575793256547</v>
      </c>
      <c r="L37" s="71">
        <v>5.7594436625003933</v>
      </c>
      <c r="M37" s="71">
        <v>18.397245498840832</v>
      </c>
      <c r="N37" s="71">
        <v>16.846180311160261</v>
      </c>
      <c r="O37" s="71">
        <v>8.9900494495352188</v>
      </c>
      <c r="P37" s="71">
        <v>8.2094913876625011</v>
      </c>
      <c r="Q37" s="71">
        <v>0.664295877713306</v>
      </c>
      <c r="R37" s="71">
        <v>0.56954882004102236</v>
      </c>
      <c r="S37" s="71">
        <v>1.2908304850000001</v>
      </c>
      <c r="T37" s="72"/>
      <c r="U37" s="71">
        <v>727512</v>
      </c>
      <c r="V37" s="71">
        <v>399</v>
      </c>
      <c r="W37" s="71">
        <v>99</v>
      </c>
      <c r="X37" s="71">
        <v>3541</v>
      </c>
      <c r="Y37" s="71">
        <v>4170</v>
      </c>
      <c r="Z37" s="71">
        <v>4665</v>
      </c>
      <c r="AA37" s="71">
        <v>1659</v>
      </c>
      <c r="AB37" s="71">
        <v>9466</v>
      </c>
      <c r="AC37" s="71">
        <v>99295</v>
      </c>
      <c r="AD37" s="71">
        <v>1.2908304850000001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1697</v>
      </c>
      <c r="B38" s="70">
        <v>145</v>
      </c>
      <c r="C38" s="70">
        <v>9</v>
      </c>
      <c r="D38" s="70">
        <v>9</v>
      </c>
      <c r="E38" s="70">
        <v>2012</v>
      </c>
      <c r="F38" s="70" t="s">
        <v>179</v>
      </c>
      <c r="G38" s="70" t="s">
        <v>1688</v>
      </c>
      <c r="H38" s="70" t="s">
        <v>1689</v>
      </c>
      <c r="I38" s="148"/>
      <c r="J38" s="71">
        <v>3.6823392018996088</v>
      </c>
      <c r="K38" s="71">
        <v>0.9207517527429504</v>
      </c>
      <c r="L38" s="71">
        <v>5.7458072480795792</v>
      </c>
      <c r="M38" s="71">
        <v>18.91252671357951</v>
      </c>
      <c r="N38" s="71">
        <v>16.65670981807023</v>
      </c>
      <c r="O38" s="71">
        <v>8.8332670577006187</v>
      </c>
      <c r="P38" s="71">
        <v>8.0023921116687937</v>
      </c>
      <c r="Q38" s="71">
        <v>0.70992596459337098</v>
      </c>
      <c r="R38" s="71">
        <v>0.55681106516340262</v>
      </c>
      <c r="S38" s="71">
        <v>1.396953815</v>
      </c>
      <c r="T38" s="72"/>
      <c r="U38" s="71">
        <v>530820</v>
      </c>
      <c r="V38" s="71">
        <v>399</v>
      </c>
      <c r="W38" s="71">
        <v>99</v>
      </c>
      <c r="X38" s="71">
        <v>3541</v>
      </c>
      <c r="Y38" s="71">
        <v>4140</v>
      </c>
      <c r="Z38" s="71">
        <v>4620</v>
      </c>
      <c r="AA38" s="71">
        <v>1608</v>
      </c>
      <c r="AB38" s="71">
        <v>9311</v>
      </c>
      <c r="AC38" s="71">
        <v>94560</v>
      </c>
      <c r="AD38" s="71">
        <v>1.396953815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1698</v>
      </c>
      <c r="B39" s="70">
        <v>146</v>
      </c>
      <c r="C39" s="70">
        <v>10</v>
      </c>
      <c r="D39" s="70">
        <v>9</v>
      </c>
      <c r="E39" s="70">
        <v>2013</v>
      </c>
      <c r="F39" s="70" t="s">
        <v>180</v>
      </c>
      <c r="G39" s="70" t="s">
        <v>1688</v>
      </c>
      <c r="H39" s="70" t="s">
        <v>1689</v>
      </c>
      <c r="I39" s="148"/>
      <c r="J39" s="71">
        <v>3.2152370637216809</v>
      </c>
      <c r="K39" s="71">
        <v>0.79565022873453128</v>
      </c>
      <c r="L39" s="71">
        <v>5.6607001036586384</v>
      </c>
      <c r="M39" s="71">
        <v>18.173066534082409</v>
      </c>
      <c r="N39" s="71">
        <v>15.80065181070872</v>
      </c>
      <c r="O39" s="71">
        <v>8.3257866846523783</v>
      </c>
      <c r="P39" s="71">
        <v>7.6379114335077292</v>
      </c>
      <c r="Q39" s="71">
        <v>0.70810669782690505</v>
      </c>
      <c r="R39" s="71">
        <v>0.56189891485823873</v>
      </c>
      <c r="S39" s="71">
        <v>1.3361360879999999</v>
      </c>
      <c r="T39" s="72"/>
      <c r="U39" s="71">
        <v>474732</v>
      </c>
      <c r="V39" s="71">
        <v>399</v>
      </c>
      <c r="W39" s="71">
        <v>99</v>
      </c>
      <c r="X39" s="71">
        <v>3541</v>
      </c>
      <c r="Y39" s="71">
        <v>4081</v>
      </c>
      <c r="Z39" s="71">
        <v>4549</v>
      </c>
      <c r="AA39" s="71">
        <v>1529</v>
      </c>
      <c r="AB39" s="71">
        <v>9154</v>
      </c>
      <c r="AC39" s="71">
        <v>93147</v>
      </c>
      <c r="AD39" s="71">
        <v>1.3361360879999999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1699</v>
      </c>
      <c r="B40" s="70">
        <v>147</v>
      </c>
      <c r="C40" s="70">
        <v>11</v>
      </c>
      <c r="D40" s="70">
        <v>9</v>
      </c>
      <c r="E40" s="70">
        <v>2014</v>
      </c>
      <c r="F40" s="70" t="s">
        <v>181</v>
      </c>
      <c r="G40" s="70" t="s">
        <v>1688</v>
      </c>
      <c r="H40" s="70" t="s">
        <v>1689</v>
      </c>
      <c r="I40" s="148"/>
      <c r="J40" s="71">
        <v>3.052812314133003</v>
      </c>
      <c r="K40" s="71">
        <v>0.56192514026952201</v>
      </c>
      <c r="L40" s="71">
        <v>3.4344856691782462</v>
      </c>
      <c r="M40" s="71">
        <v>13.49371316519251</v>
      </c>
      <c r="N40" s="71">
        <v>14.311010868623921</v>
      </c>
      <c r="O40" s="71">
        <v>7.9015837751768139</v>
      </c>
      <c r="P40" s="71">
        <v>7.4817802973225094</v>
      </c>
      <c r="Q40" s="71">
        <v>0.66053497646618697</v>
      </c>
      <c r="R40" s="71">
        <v>0.49810257130878399</v>
      </c>
      <c r="S40" s="71">
        <v>1.2012039843</v>
      </c>
      <c r="T40" s="72"/>
      <c r="U40" s="71">
        <v>475411</v>
      </c>
      <c r="V40" s="71">
        <v>243</v>
      </c>
      <c r="W40" s="71">
        <v>66</v>
      </c>
      <c r="X40" s="71">
        <v>2800</v>
      </c>
      <c r="Y40" s="71">
        <v>4011</v>
      </c>
      <c r="Z40" s="71">
        <v>4547</v>
      </c>
      <c r="AA40" s="71">
        <v>1490</v>
      </c>
      <c r="AB40" s="71">
        <v>8900</v>
      </c>
      <c r="AC40" s="71">
        <v>82831</v>
      </c>
      <c r="AD40" s="71">
        <v>1.2012039843</v>
      </c>
      <c r="AE40" s="72"/>
      <c r="AF40" s="71"/>
      <c r="AG40" s="71"/>
      <c r="AH40" s="71"/>
      <c r="AI40" s="71"/>
      <c r="AJ40" s="71"/>
      <c r="AK40" s="71"/>
      <c r="AL40" s="71"/>
      <c r="AM40" s="71"/>
      <c r="AN40" s="71"/>
      <c r="AO40" s="71"/>
      <c r="AP40" s="71"/>
      <c r="AQ40" s="72"/>
      <c r="AR40" s="71">
        <v>27</v>
      </c>
      <c r="AS40" s="71">
        <v>4</v>
      </c>
      <c r="AT40" s="71">
        <v>0</v>
      </c>
      <c r="AU40" s="71">
        <v>2</v>
      </c>
      <c r="AV40" s="71">
        <v>0</v>
      </c>
      <c r="AW40" s="71">
        <v>0</v>
      </c>
      <c r="AX40" s="71"/>
      <c r="AY40" s="72"/>
      <c r="AZ40" s="71">
        <v>128.9</v>
      </c>
      <c r="BA40" s="71">
        <v>1966.5</v>
      </c>
      <c r="BB40" s="71">
        <v>0</v>
      </c>
      <c r="BC40" s="71">
        <v>650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1700</v>
      </c>
      <c r="B41" s="70">
        <v>148</v>
      </c>
      <c r="C41" s="70">
        <v>12</v>
      </c>
      <c r="D41" s="70">
        <v>9</v>
      </c>
      <c r="E41" s="70">
        <v>2015</v>
      </c>
      <c r="F41" s="70" t="s">
        <v>182</v>
      </c>
      <c r="G41" s="70" t="s">
        <v>1688</v>
      </c>
      <c r="H41" s="70" t="s">
        <v>1689</v>
      </c>
      <c r="I41" s="148"/>
      <c r="J41" s="71">
        <v>3.0296345489698502</v>
      </c>
      <c r="K41" s="71">
        <v>0.52025530478189486</v>
      </c>
      <c r="L41" s="71">
        <v>3.689990580711942</v>
      </c>
      <c r="M41" s="71">
        <v>12.18376365737284</v>
      </c>
      <c r="N41" s="71">
        <v>13.48987113268435</v>
      </c>
      <c r="O41" s="71">
        <v>7.7315988462356477</v>
      </c>
      <c r="P41" s="71">
        <v>7.3821601207222711</v>
      </c>
      <c r="Q41" s="71">
        <v>0.62780376863283205</v>
      </c>
      <c r="R41" s="71">
        <v>0.40522732983570381</v>
      </c>
      <c r="S41" s="71">
        <v>1.1643553</v>
      </c>
      <c r="T41" s="72"/>
      <c r="U41" s="71">
        <v>529797</v>
      </c>
      <c r="V41" s="71">
        <v>243</v>
      </c>
      <c r="W41" s="71">
        <v>66</v>
      </c>
      <c r="X41" s="71">
        <v>2800</v>
      </c>
      <c r="Y41" s="71">
        <v>3987</v>
      </c>
      <c r="Z41" s="71">
        <v>4492</v>
      </c>
      <c r="AA41" s="71">
        <v>1469</v>
      </c>
      <c r="AB41" s="71">
        <v>8641</v>
      </c>
      <c r="AC41" s="71">
        <v>69267</v>
      </c>
      <c r="AD41" s="71">
        <v>1.1643553</v>
      </c>
      <c r="AE41" s="72"/>
      <c r="AF41" s="71">
        <v>3517901.311617862</v>
      </c>
      <c r="AG41" s="71">
        <v>412446.65303238953</v>
      </c>
      <c r="AH41" s="71">
        <v>507442.45201122621</v>
      </c>
      <c r="AI41" s="71">
        <v>17497271.099237319</v>
      </c>
      <c r="AJ41" s="71">
        <v>21863952.17034119</v>
      </c>
      <c r="AK41" s="71">
        <v>0</v>
      </c>
      <c r="AL41" s="71">
        <v>0</v>
      </c>
      <c r="AM41" s="71">
        <v>1184212.8023683</v>
      </c>
      <c r="AN41" s="71">
        <v>0</v>
      </c>
      <c r="AO41" s="71">
        <v>0</v>
      </c>
      <c r="AP41" s="71">
        <v>44983226.488608286</v>
      </c>
      <c r="AQ41" s="72"/>
      <c r="AR41" s="71">
        <v>40</v>
      </c>
      <c r="AS41" s="71">
        <v>16</v>
      </c>
      <c r="AT41" s="71">
        <v>0</v>
      </c>
      <c r="AU41" s="71">
        <v>2</v>
      </c>
      <c r="AV41" s="71">
        <v>0</v>
      </c>
      <c r="AW41" s="71">
        <v>0</v>
      </c>
      <c r="AX41" s="71"/>
      <c r="AY41" s="72"/>
      <c r="AZ41" s="71">
        <v>190.6</v>
      </c>
      <c r="BA41" s="71">
        <v>2346.6</v>
      </c>
      <c r="BB41" s="71">
        <v>0</v>
      </c>
      <c r="BC41" s="71">
        <v>650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1701</v>
      </c>
      <c r="B42" s="70">
        <v>149</v>
      </c>
      <c r="C42" s="70">
        <v>13</v>
      </c>
      <c r="D42" s="70">
        <v>9</v>
      </c>
      <c r="E42" s="70">
        <v>2016</v>
      </c>
      <c r="F42" s="70" t="s">
        <v>155</v>
      </c>
      <c r="G42" s="70" t="s">
        <v>1688</v>
      </c>
      <c r="H42" s="70" t="s">
        <v>1689</v>
      </c>
      <c r="I42" s="148"/>
      <c r="J42" s="71">
        <v>2.7979668798723409</v>
      </c>
      <c r="K42" s="71">
        <v>0.51095270708778839</v>
      </c>
      <c r="L42" s="71">
        <v>3.871356034117805</v>
      </c>
      <c r="M42" s="71">
        <v>11.646458294842487</v>
      </c>
      <c r="N42" s="71">
        <v>13.160318864332888</v>
      </c>
      <c r="O42" s="71">
        <v>7.7074222811682889</v>
      </c>
      <c r="P42" s="71">
        <v>6.9188200341024633</v>
      </c>
      <c r="Q42" s="71">
        <v>0.5944391463965919</v>
      </c>
      <c r="R42" s="71">
        <v>0.38296042360778187</v>
      </c>
      <c r="S42" s="71">
        <v>0.57130107176</v>
      </c>
      <c r="T42" s="72"/>
      <c r="U42" s="71">
        <v>497834</v>
      </c>
      <c r="V42" s="71">
        <v>243</v>
      </c>
      <c r="W42" s="71">
        <v>66</v>
      </c>
      <c r="X42" s="71">
        <v>2800</v>
      </c>
      <c r="Y42" s="71">
        <v>3912</v>
      </c>
      <c r="Z42" s="71">
        <v>4533</v>
      </c>
      <c r="AA42" s="71">
        <v>1424</v>
      </c>
      <c r="AB42" s="71">
        <v>8416</v>
      </c>
      <c r="AC42" s="71">
        <v>65405.870688920411</v>
      </c>
      <c r="AD42" s="71">
        <v>0.57130107176</v>
      </c>
      <c r="AE42" s="72"/>
      <c r="AF42" s="71">
        <v>3279717.4566012039</v>
      </c>
      <c r="AG42" s="71">
        <v>386975.46670371288</v>
      </c>
      <c r="AH42" s="71">
        <v>387222.50551494228</v>
      </c>
      <c r="AI42" s="71">
        <v>18043762.853067551</v>
      </c>
      <c r="AJ42" s="71">
        <v>20604273.192766599</v>
      </c>
      <c r="AK42" s="71">
        <v>0</v>
      </c>
      <c r="AL42" s="71">
        <v>0</v>
      </c>
      <c r="AM42" s="71">
        <v>1154273.557353969</v>
      </c>
      <c r="AN42" s="71">
        <v>0</v>
      </c>
      <c r="AO42" s="71">
        <v>0</v>
      </c>
      <c r="AP42" s="71">
        <v>43856225.03200797</v>
      </c>
      <c r="AQ42" s="72"/>
      <c r="AR42" s="71">
        <v>50</v>
      </c>
      <c r="AS42" s="71">
        <v>18</v>
      </c>
      <c r="AT42" s="71">
        <v>0</v>
      </c>
      <c r="AU42" s="71">
        <v>2</v>
      </c>
      <c r="AV42" s="71">
        <v>0</v>
      </c>
      <c r="AW42" s="71">
        <v>0</v>
      </c>
      <c r="AX42" s="71"/>
      <c r="AY42" s="72"/>
      <c r="AZ42" s="71">
        <v>243.5</v>
      </c>
      <c r="BA42" s="71">
        <v>2411.1</v>
      </c>
      <c r="BB42" s="71">
        <v>0</v>
      </c>
      <c r="BC42" s="71">
        <v>650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1702</v>
      </c>
      <c r="B43" s="70">
        <v>150</v>
      </c>
      <c r="C43" s="70">
        <v>14</v>
      </c>
      <c r="D43" s="70">
        <v>9</v>
      </c>
      <c r="E43" s="70">
        <v>2017</v>
      </c>
      <c r="F43" s="70" t="s">
        <v>156</v>
      </c>
      <c r="G43" s="70" t="s">
        <v>1688</v>
      </c>
      <c r="H43" s="70" t="s">
        <v>1689</v>
      </c>
      <c r="I43" s="148"/>
      <c r="J43" s="71">
        <v>2.4737580551723695</v>
      </c>
      <c r="K43" s="71">
        <v>0.51143030559511282</v>
      </c>
      <c r="L43" s="71">
        <v>3.503071834892006</v>
      </c>
      <c r="M43" s="71">
        <v>11.17835885377758</v>
      </c>
      <c r="N43" s="71">
        <v>12.428258873226493</v>
      </c>
      <c r="O43" s="71">
        <v>7.5281340106111596</v>
      </c>
      <c r="P43" s="71">
        <v>6.7011858078463415</v>
      </c>
      <c r="Q43" s="71">
        <v>0.55735038394262604</v>
      </c>
      <c r="R43" s="71">
        <v>0.6917654121443878</v>
      </c>
      <c r="S43" s="71">
        <v>0.5758001732800001</v>
      </c>
      <c r="T43" s="72"/>
      <c r="U43" s="71">
        <v>449704</v>
      </c>
      <c r="V43" s="71">
        <v>243</v>
      </c>
      <c r="W43" s="71">
        <v>66</v>
      </c>
      <c r="X43" s="71">
        <v>2800</v>
      </c>
      <c r="Y43" s="71">
        <v>3856</v>
      </c>
      <c r="Z43" s="71">
        <v>4501</v>
      </c>
      <c r="AA43" s="71">
        <v>1388</v>
      </c>
      <c r="AB43" s="71">
        <v>8160</v>
      </c>
      <c r="AC43" s="71">
        <v>120491</v>
      </c>
      <c r="AD43" s="71">
        <v>0.5758001732800001</v>
      </c>
      <c r="AE43" s="72"/>
      <c r="AF43" s="71">
        <v>3036898.955656908</v>
      </c>
      <c r="AG43" s="71">
        <v>391199.50415229291</v>
      </c>
      <c r="AH43" s="71">
        <v>481860.38222905382</v>
      </c>
      <c r="AI43" s="71">
        <v>18000796.03719572</v>
      </c>
      <c r="AJ43" s="71">
        <v>19480281.608778689</v>
      </c>
      <c r="AK43" s="71">
        <v>0</v>
      </c>
      <c r="AL43" s="71">
        <v>0</v>
      </c>
      <c r="AM43" s="71">
        <v>1120913.758551501</v>
      </c>
      <c r="AN43" s="71">
        <v>0</v>
      </c>
      <c r="AO43" s="71">
        <v>0</v>
      </c>
      <c r="AP43" s="71">
        <v>42511950.246564165</v>
      </c>
      <c r="AQ43" s="72"/>
      <c r="AR43" s="71">
        <v>55</v>
      </c>
      <c r="AS43" s="71">
        <v>24</v>
      </c>
      <c r="AT43" s="71">
        <v>0</v>
      </c>
      <c r="AU43" s="71">
        <v>2</v>
      </c>
      <c r="AV43" s="71">
        <v>0</v>
      </c>
      <c r="AW43" s="71">
        <v>0</v>
      </c>
      <c r="AX43" s="71"/>
      <c r="AY43" s="72"/>
      <c r="AZ43" s="71">
        <v>274.5</v>
      </c>
      <c r="BA43" s="71">
        <v>2536</v>
      </c>
      <c r="BB43" s="71">
        <v>0</v>
      </c>
      <c r="BC43" s="71">
        <v>650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1703</v>
      </c>
      <c r="B44" s="70">
        <v>151</v>
      </c>
      <c r="C44" s="70">
        <v>15</v>
      </c>
      <c r="D44" s="70">
        <v>9</v>
      </c>
      <c r="E44" s="70">
        <v>2018</v>
      </c>
      <c r="F44" s="70" t="s">
        <v>183</v>
      </c>
      <c r="G44" s="70" t="s">
        <v>1688</v>
      </c>
      <c r="H44" s="70" t="s">
        <v>1689</v>
      </c>
      <c r="I44" s="148"/>
      <c r="J44" s="71">
        <v>1.4509492756760958</v>
      </c>
      <c r="K44" s="71">
        <v>0.48038770583488427</v>
      </c>
      <c r="L44" s="71">
        <v>3.1239549922367345</v>
      </c>
      <c r="M44" s="71">
        <v>10.909451571510747</v>
      </c>
      <c r="N44" s="71">
        <v>11.471043831107332</v>
      </c>
      <c r="O44" s="71">
        <v>7.2915116401964122</v>
      </c>
      <c r="P44" s="71">
        <v>6.45284497734308</v>
      </c>
      <c r="Q44" s="71">
        <v>0.50413114870610398</v>
      </c>
      <c r="R44" s="71">
        <v>0.55532578058742754</v>
      </c>
      <c r="S44" s="71">
        <v>1.2282899328000001</v>
      </c>
      <c r="T44" s="72"/>
      <c r="U44" s="71">
        <v>274951</v>
      </c>
      <c r="V44" s="71">
        <v>243</v>
      </c>
      <c r="W44" s="71">
        <v>66</v>
      </c>
      <c r="X44" s="71">
        <v>2800</v>
      </c>
      <c r="Y44" s="71">
        <v>3805</v>
      </c>
      <c r="Z44" s="71">
        <v>4443</v>
      </c>
      <c r="AA44" s="71">
        <v>1350</v>
      </c>
      <c r="AB44" s="71">
        <v>7954</v>
      </c>
      <c r="AC44" s="71">
        <v>96347</v>
      </c>
      <c r="AD44" s="71">
        <v>1.2282899328000001</v>
      </c>
      <c r="AE44" s="72"/>
      <c r="AF44" s="71">
        <v>1804976.1347487341</v>
      </c>
      <c r="AG44" s="71">
        <v>347385.82290899049</v>
      </c>
      <c r="AH44" s="71">
        <v>435794.50567629578</v>
      </c>
      <c r="AI44" s="71">
        <v>17314637.345362108</v>
      </c>
      <c r="AJ44" s="71">
        <v>18991939.037392359</v>
      </c>
      <c r="AK44" s="71">
        <v>0</v>
      </c>
      <c r="AL44" s="71">
        <v>0</v>
      </c>
      <c r="AM44" s="71">
        <v>1094876.934600455</v>
      </c>
      <c r="AN44" s="71">
        <v>0</v>
      </c>
      <c r="AO44" s="71">
        <v>0</v>
      </c>
      <c r="AP44" s="71">
        <v>39989609.780688941</v>
      </c>
      <c r="AQ44" s="72"/>
      <c r="AR44" s="71">
        <v>57</v>
      </c>
      <c r="AS44" s="71">
        <v>25</v>
      </c>
      <c r="AT44" s="71">
        <v>0</v>
      </c>
      <c r="AU44" s="71">
        <v>2</v>
      </c>
      <c r="AV44" s="71">
        <v>0</v>
      </c>
      <c r="AW44" s="71">
        <v>0</v>
      </c>
      <c r="AX44" s="71"/>
      <c r="AY44" s="72"/>
      <c r="AZ44" s="71">
        <v>289.7</v>
      </c>
      <c r="BA44" s="71">
        <v>2554</v>
      </c>
      <c r="BB44" s="71">
        <v>0</v>
      </c>
      <c r="BC44" s="71">
        <v>650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1704</v>
      </c>
      <c r="B45" s="70">
        <v>152</v>
      </c>
      <c r="C45" s="70">
        <v>16</v>
      </c>
      <c r="D45" s="70">
        <v>9</v>
      </c>
      <c r="E45" s="70">
        <v>2019</v>
      </c>
      <c r="F45" s="70" t="s">
        <v>158</v>
      </c>
      <c r="G45" s="1064" t="s">
        <v>1688</v>
      </c>
      <c r="H45" s="70" t="s">
        <v>1689</v>
      </c>
      <c r="I45" s="148"/>
      <c r="J45" s="71">
        <v>1.3716287870529926</v>
      </c>
      <c r="K45" s="71">
        <v>0.43573074640207338</v>
      </c>
      <c r="L45" s="71">
        <v>3.1511440279723413</v>
      </c>
      <c r="M45" s="71">
        <v>10.045424825859916</v>
      </c>
      <c r="N45" s="71">
        <v>9.9143975720665765</v>
      </c>
      <c r="O45" s="71">
        <v>6.9673052556855906</v>
      </c>
      <c r="P45" s="71">
        <v>6.2655285242048233</v>
      </c>
      <c r="Q45" s="71">
        <v>0.47769880948990501</v>
      </c>
      <c r="R45" s="71">
        <v>0.33788515843421379</v>
      </c>
      <c r="S45" s="71">
        <v>0.81393710720000001</v>
      </c>
      <c r="T45" s="72"/>
      <c r="U45" s="71">
        <v>269422</v>
      </c>
      <c r="V45" s="71">
        <v>243</v>
      </c>
      <c r="W45" s="71">
        <v>66</v>
      </c>
      <c r="X45" s="71">
        <v>2800</v>
      </c>
      <c r="Y45" s="71">
        <v>3757</v>
      </c>
      <c r="Z45" s="71">
        <v>4362</v>
      </c>
      <c r="AA45" s="71">
        <v>1301</v>
      </c>
      <c r="AB45" s="71">
        <v>7741</v>
      </c>
      <c r="AC45" s="71">
        <v>59582</v>
      </c>
      <c r="AD45" s="71">
        <v>0.81393710720000001</v>
      </c>
      <c r="AE45" s="72"/>
      <c r="AF45" s="71">
        <v>1708805.6236193271</v>
      </c>
      <c r="AG45" s="71">
        <v>335331.86862448748</v>
      </c>
      <c r="AH45" s="71">
        <v>473953.50133565452</v>
      </c>
      <c r="AI45" s="71">
        <v>16898064.933738269</v>
      </c>
      <c r="AJ45" s="71">
        <v>17499135.407037821</v>
      </c>
      <c r="AK45" s="71">
        <v>0</v>
      </c>
      <c r="AL45" s="71">
        <v>0</v>
      </c>
      <c r="AM45" s="71">
        <v>1054265.9257832</v>
      </c>
      <c r="AN45" s="71">
        <v>0</v>
      </c>
      <c r="AO45" s="71">
        <v>0</v>
      </c>
      <c r="AP45" s="71">
        <v>37969557.260138765</v>
      </c>
      <c r="AQ45" s="72"/>
      <c r="AR45" s="71">
        <v>59</v>
      </c>
      <c r="AS45" s="71">
        <v>26</v>
      </c>
      <c r="AT45" s="71">
        <v>0</v>
      </c>
      <c r="AU45" s="71">
        <v>2</v>
      </c>
      <c r="AV45" s="71">
        <v>0</v>
      </c>
      <c r="AW45" s="71">
        <v>0</v>
      </c>
      <c r="AX45" s="71"/>
      <c r="AY45" s="72"/>
      <c r="AZ45" s="71">
        <v>298.49999999999989</v>
      </c>
      <c r="BA45" s="71">
        <v>2603.3000000000002</v>
      </c>
      <c r="BB45" s="71">
        <v>0</v>
      </c>
      <c r="BC45" s="71">
        <v>650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1705</v>
      </c>
      <c r="B46" s="70">
        <v>153</v>
      </c>
      <c r="C46" s="70">
        <v>17</v>
      </c>
      <c r="D46" s="70">
        <v>9</v>
      </c>
      <c r="E46" s="70">
        <v>2020</v>
      </c>
      <c r="F46" s="70" t="s">
        <v>159</v>
      </c>
      <c r="G46" s="1064" t="s">
        <v>1688</v>
      </c>
      <c r="H46" s="70" t="s">
        <v>1689</v>
      </c>
      <c r="I46" s="148"/>
      <c r="J46" s="71">
        <v>1.2672602348356889</v>
      </c>
      <c r="K46" s="71">
        <v>0.46903956631459259</v>
      </c>
      <c r="L46" s="71">
        <v>3.6014850192865557</v>
      </c>
      <c r="M46" s="71">
        <v>8.217751502453579</v>
      </c>
      <c r="N46" s="71">
        <v>10.07644743930355</v>
      </c>
      <c r="O46" s="71">
        <v>6.0511658540655127</v>
      </c>
      <c r="P46" s="71">
        <v>5.8675926307607753</v>
      </c>
      <c r="Q46" s="71">
        <v>0.44332567923647798</v>
      </c>
      <c r="R46" s="71">
        <v>0.85396964692205213</v>
      </c>
      <c r="S46" s="71">
        <v>0.70844667384820004</v>
      </c>
      <c r="T46" s="72"/>
      <c r="U46" s="71">
        <v>268816</v>
      </c>
      <c r="V46" s="71">
        <v>230</v>
      </c>
      <c r="W46" s="71">
        <v>73</v>
      </c>
      <c r="X46" s="71">
        <v>2485</v>
      </c>
      <c r="Y46" s="71">
        <v>3730</v>
      </c>
      <c r="Z46" s="71">
        <v>4324</v>
      </c>
      <c r="AA46" s="71">
        <v>1295</v>
      </c>
      <c r="AB46" s="71">
        <v>7519</v>
      </c>
      <c r="AC46" s="71">
        <v>151382.99999999997</v>
      </c>
      <c r="AD46" s="71">
        <v>0.70844667384820004</v>
      </c>
      <c r="AE46" s="72"/>
      <c r="AF46" s="71">
        <v>1665025.67290284</v>
      </c>
      <c r="AG46" s="71">
        <v>342471.9302954101</v>
      </c>
      <c r="AH46" s="71">
        <v>533454.62825559545</v>
      </c>
      <c r="AI46" s="71">
        <v>14164855.374936</v>
      </c>
      <c r="AJ46" s="71">
        <v>18381162.385437999</v>
      </c>
      <c r="AK46" s="71"/>
      <c r="AL46" s="71"/>
      <c r="AM46" s="71">
        <v>981313.03783235245</v>
      </c>
      <c r="AN46" s="71"/>
      <c r="AO46" s="71"/>
      <c r="AP46" s="71">
        <v>36068283.029660195</v>
      </c>
      <c r="AQ46" s="72"/>
      <c r="AR46" s="71">
        <v>64</v>
      </c>
      <c r="AS46" s="71">
        <v>27</v>
      </c>
      <c r="AT46" s="71">
        <v>0</v>
      </c>
      <c r="AU46" s="71">
        <v>2</v>
      </c>
      <c r="AV46" s="71">
        <v>0</v>
      </c>
      <c r="AW46" s="71">
        <v>0</v>
      </c>
      <c r="AX46" s="71"/>
      <c r="AY46" s="72"/>
      <c r="AZ46" s="71">
        <v>330.2</v>
      </c>
      <c r="BA46" s="71">
        <v>4103.3000000000011</v>
      </c>
      <c r="BB46" s="71">
        <v>0</v>
      </c>
      <c r="BC46" s="71">
        <v>650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1706</v>
      </c>
      <c r="B47" s="70">
        <v>153</v>
      </c>
      <c r="C47" s="70">
        <v>18</v>
      </c>
      <c r="D47" s="70">
        <v>9</v>
      </c>
      <c r="E47" s="70">
        <v>2021</v>
      </c>
      <c r="F47" s="70" t="s">
        <v>160</v>
      </c>
      <c r="G47" s="70" t="s">
        <v>1688</v>
      </c>
      <c r="H47" s="70" t="s">
        <v>1689</v>
      </c>
      <c r="I47" s="148"/>
      <c r="J47" s="71">
        <v>1.8695426426562545</v>
      </c>
      <c r="K47" s="71">
        <v>0.50909385530449869</v>
      </c>
      <c r="L47" s="71">
        <v>3.2466361469925915</v>
      </c>
      <c r="M47" s="71">
        <v>9.4062145987098855</v>
      </c>
      <c r="N47" s="71">
        <v>9.922093335140854</v>
      </c>
      <c r="O47" s="71">
        <v>5.8048684348147042</v>
      </c>
      <c r="P47" s="71">
        <v>6.0266530424114464</v>
      </c>
      <c r="Q47" s="71">
        <v>0.42564201292730902</v>
      </c>
      <c r="R47" s="71">
        <v>0.49366042444386599</v>
      </c>
      <c r="S47" s="71">
        <v>0.64669577700000003</v>
      </c>
      <c r="T47" s="72"/>
      <c r="U47" s="71">
        <v>394010</v>
      </c>
      <c r="V47" s="71">
        <v>230</v>
      </c>
      <c r="W47" s="71">
        <v>73</v>
      </c>
      <c r="X47" s="71">
        <v>2485</v>
      </c>
      <c r="Y47" s="71">
        <v>3660</v>
      </c>
      <c r="Z47" s="71">
        <v>4271</v>
      </c>
      <c r="AA47" s="71">
        <v>1297</v>
      </c>
      <c r="AB47" s="71">
        <v>7290</v>
      </c>
      <c r="AC47" s="71">
        <v>84896</v>
      </c>
      <c r="AD47" s="71">
        <v>0.64669577700000003</v>
      </c>
      <c r="AE47" s="72"/>
      <c r="AF47" s="71">
        <v>2398517.8022549376</v>
      </c>
      <c r="AG47" s="71">
        <v>363634.93813666678</v>
      </c>
      <c r="AH47" s="71">
        <v>501292.64020313893</v>
      </c>
      <c r="AI47" s="71">
        <v>15525788.889714453</v>
      </c>
      <c r="AJ47" s="71">
        <v>17538033.170829199</v>
      </c>
      <c r="AK47" s="71">
        <v>0</v>
      </c>
      <c r="AL47" s="71">
        <v>0</v>
      </c>
      <c r="AM47" s="71">
        <v>956913.7421188833</v>
      </c>
      <c r="AN47" s="71">
        <v>0</v>
      </c>
      <c r="AO47" s="71">
        <v>0</v>
      </c>
      <c r="AP47" s="71">
        <v>37284181.183257274</v>
      </c>
      <c r="AQ47" s="72"/>
      <c r="AR47" s="71">
        <v>68</v>
      </c>
      <c r="AS47" s="71">
        <v>27</v>
      </c>
      <c r="AT47" s="71">
        <v>0</v>
      </c>
      <c r="AU47" s="71">
        <v>2</v>
      </c>
      <c r="AV47" s="71">
        <v>0</v>
      </c>
      <c r="AW47" s="71">
        <v>0</v>
      </c>
      <c r="AX47" s="71"/>
      <c r="AY47" s="72"/>
      <c r="AZ47" s="71">
        <v>350.1</v>
      </c>
      <c r="BA47" s="71">
        <v>4103.3000000000011</v>
      </c>
      <c r="BB47" s="71">
        <v>0</v>
      </c>
      <c r="BC47" s="71">
        <v>650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1707</v>
      </c>
      <c r="B48" s="70">
        <v>153</v>
      </c>
      <c r="C48" s="70">
        <v>19</v>
      </c>
      <c r="D48" s="70">
        <v>9</v>
      </c>
      <c r="E48" s="70">
        <v>2022</v>
      </c>
      <c r="F48" s="70" t="s">
        <v>161</v>
      </c>
      <c r="G48" s="70" t="s">
        <v>1688</v>
      </c>
      <c r="H48" s="70" t="s">
        <v>1689</v>
      </c>
      <c r="I48" s="148"/>
      <c r="J48" s="71">
        <v>1.4168974602332847</v>
      </c>
      <c r="K48" s="71">
        <v>0.46660422609573826</v>
      </c>
      <c r="L48" s="71">
        <v>3.0084139429517442</v>
      </c>
      <c r="M48" s="71">
        <v>8.9744292221086397</v>
      </c>
      <c r="N48" s="71">
        <v>10.668395367223605</v>
      </c>
      <c r="O48" s="71">
        <v>5.9795180299677453</v>
      </c>
      <c r="P48" s="71">
        <v>5.8858144979676323</v>
      </c>
      <c r="Q48" s="71">
        <v>0.4178581421152841</v>
      </c>
      <c r="R48" s="71">
        <v>0.61930482188417468</v>
      </c>
      <c r="S48" s="71">
        <v>0.97579557270000006</v>
      </c>
      <c r="T48" s="72"/>
      <c r="U48" s="71">
        <v>361055</v>
      </c>
      <c r="V48" s="71">
        <v>230</v>
      </c>
      <c r="W48" s="71">
        <v>73</v>
      </c>
      <c r="X48" s="71">
        <v>2485</v>
      </c>
      <c r="Y48" s="71">
        <v>3654</v>
      </c>
      <c r="Z48" s="71">
        <v>4180</v>
      </c>
      <c r="AA48" s="71">
        <v>1286</v>
      </c>
      <c r="AB48" s="71">
        <v>7098</v>
      </c>
      <c r="AC48" s="71">
        <v>107840.99999999997</v>
      </c>
      <c r="AD48" s="71">
        <v>0.97579557270000006</v>
      </c>
      <c r="AE48" s="72"/>
      <c r="AF48" s="71">
        <v>1832950.1419147907</v>
      </c>
      <c r="AG48" s="71">
        <v>353851.70278559718</v>
      </c>
      <c r="AH48" s="71">
        <v>566425.13795268605</v>
      </c>
      <c r="AI48" s="71">
        <v>14469693.105937043</v>
      </c>
      <c r="AJ48" s="71">
        <v>19798835.675716713</v>
      </c>
      <c r="AK48" s="71">
        <v>0</v>
      </c>
      <c r="AL48" s="71">
        <v>0</v>
      </c>
      <c r="AM48" s="71">
        <v>916545.53570170631</v>
      </c>
      <c r="AN48" s="71">
        <v>0</v>
      </c>
      <c r="AO48" s="71">
        <v>0</v>
      </c>
      <c r="AP48" s="71">
        <v>37938301.300008535</v>
      </c>
      <c r="AQ48" s="72"/>
      <c r="AR48" s="71">
        <v>70</v>
      </c>
      <c r="AS48" s="71">
        <v>28</v>
      </c>
      <c r="AT48" s="71">
        <v>0</v>
      </c>
      <c r="AU48" s="71">
        <v>3</v>
      </c>
      <c r="AV48" s="71">
        <v>0</v>
      </c>
      <c r="AW48" s="71">
        <v>0</v>
      </c>
      <c r="AX48" s="71"/>
      <c r="AY48" s="72"/>
      <c r="AZ48" s="71">
        <v>364.09999999999997</v>
      </c>
      <c r="BA48" s="71">
        <v>4152.8</v>
      </c>
      <c r="BB48" s="71">
        <v>0</v>
      </c>
      <c r="BC48" s="71">
        <v>979.2</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1708</v>
      </c>
      <c r="B49" s="70">
        <v>153</v>
      </c>
      <c r="C49" s="70">
        <v>20</v>
      </c>
      <c r="D49" s="70">
        <v>9</v>
      </c>
      <c r="E49" s="70">
        <v>2023</v>
      </c>
      <c r="F49" s="70" t="s">
        <v>1539</v>
      </c>
      <c r="G49" s="70" t="s">
        <v>1688</v>
      </c>
      <c r="H49" s="70" t="s">
        <v>1689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71</v>
      </c>
      <c r="AS49" s="71">
        <v>28</v>
      </c>
      <c r="AT49" s="71">
        <v>0</v>
      </c>
      <c r="AU49" s="71">
        <v>3</v>
      </c>
      <c r="AV49" s="71">
        <v>0</v>
      </c>
      <c r="AW49" s="71">
        <v>0</v>
      </c>
      <c r="AX49" s="71"/>
      <c r="AY49" s="72"/>
      <c r="AZ49" s="71">
        <v>369.79999999999995</v>
      </c>
      <c r="BA49" s="71">
        <v>4044.0000000000005</v>
      </c>
      <c r="BB49" s="71">
        <v>0</v>
      </c>
      <c r="BC49" s="71">
        <v>979.2</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1709</v>
      </c>
      <c r="B50" s="70">
        <v>153</v>
      </c>
      <c r="C50" s="70">
        <v>21</v>
      </c>
      <c r="D50" s="70">
        <v>9</v>
      </c>
      <c r="E50" s="70">
        <v>2024</v>
      </c>
      <c r="F50" s="70" t="s">
        <v>1554</v>
      </c>
      <c r="G50" s="70" t="s">
        <v>1688</v>
      </c>
      <c r="H50" s="70" t="s">
        <v>1689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1710</v>
      </c>
      <c r="B51" s="70">
        <v>290</v>
      </c>
      <c r="C51" s="70">
        <v>1</v>
      </c>
      <c r="D51" s="70">
        <v>18</v>
      </c>
      <c r="E51" s="70">
        <v>1990</v>
      </c>
      <c r="F51" s="70" t="s">
        <v>787</v>
      </c>
      <c r="G51" s="70" t="s">
        <v>1633</v>
      </c>
      <c r="H51" s="70" t="s">
        <v>1634</v>
      </c>
      <c r="I51" s="148"/>
      <c r="J51" s="71">
        <v>13.98784302200791</v>
      </c>
      <c r="K51" s="71">
        <v>4.3886951961343952</v>
      </c>
      <c r="L51" s="71">
        <v>4.3602725262004416</v>
      </c>
      <c r="M51" s="71">
        <v>13.228926266764971</v>
      </c>
      <c r="N51" s="71">
        <v>20.249969745146771</v>
      </c>
      <c r="O51" s="71">
        <v>8.6965677232710821</v>
      </c>
      <c r="P51" s="71">
        <v>9.5382791923423298</v>
      </c>
      <c r="Q51" s="71">
        <v>0.75348249988007598</v>
      </c>
      <c r="R51" s="71">
        <v>5.5520612405399028</v>
      </c>
      <c r="S51" s="71">
        <v>0.61357018054460177</v>
      </c>
      <c r="T51" s="72"/>
      <c r="U51" s="71">
        <v>392729</v>
      </c>
      <c r="V51" s="71">
        <v>803</v>
      </c>
      <c r="W51" s="71">
        <v>51</v>
      </c>
      <c r="X51" s="71">
        <v>4436</v>
      </c>
      <c r="Y51" s="71">
        <v>4332</v>
      </c>
      <c r="Z51" s="71">
        <v>3577</v>
      </c>
      <c r="AA51" s="71">
        <v>2316</v>
      </c>
      <c r="AB51" s="71">
        <v>12234</v>
      </c>
      <c r="AC51" s="71">
        <v>961627</v>
      </c>
      <c r="AD51" s="71">
        <v>0.61357018054460177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1711</v>
      </c>
      <c r="B52" s="70">
        <v>291</v>
      </c>
      <c r="C52" s="70">
        <v>2</v>
      </c>
      <c r="D52" s="70">
        <v>18</v>
      </c>
      <c r="E52" s="70">
        <v>2005</v>
      </c>
      <c r="F52" s="70" t="s">
        <v>789</v>
      </c>
      <c r="G52" s="70" t="s">
        <v>1633</v>
      </c>
      <c r="H52" s="70" t="s">
        <v>1634</v>
      </c>
      <c r="I52" s="148"/>
      <c r="J52" s="71">
        <v>6.3866471895341901</v>
      </c>
      <c r="K52" s="71">
        <v>2.1866212054531009</v>
      </c>
      <c r="L52" s="71">
        <v>1.80182503107683</v>
      </c>
      <c r="M52" s="71">
        <v>16.829116483207638</v>
      </c>
      <c r="N52" s="71">
        <v>22.905814849620249</v>
      </c>
      <c r="O52" s="71">
        <v>10.37258845010952</v>
      </c>
      <c r="P52" s="71">
        <v>8.7750178215197163</v>
      </c>
      <c r="Q52" s="71">
        <v>0.58931991235559</v>
      </c>
      <c r="R52" s="71">
        <v>8.6655212173600642</v>
      </c>
      <c r="S52" s="71">
        <v>0.84174571081753102</v>
      </c>
      <c r="T52" s="72"/>
      <c r="U52" s="71">
        <v>197254</v>
      </c>
      <c r="V52" s="71">
        <v>667</v>
      </c>
      <c r="W52" s="71">
        <v>16</v>
      </c>
      <c r="X52" s="71">
        <v>2733</v>
      </c>
      <c r="Y52" s="71">
        <v>4670</v>
      </c>
      <c r="Z52" s="71">
        <v>4937</v>
      </c>
      <c r="AA52" s="71">
        <v>1745</v>
      </c>
      <c r="AB52" s="71">
        <v>10003</v>
      </c>
      <c r="AC52" s="71">
        <v>1532318</v>
      </c>
      <c r="AD52" s="71">
        <v>0.84174571081753102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1712</v>
      </c>
      <c r="B53" s="70">
        <v>292</v>
      </c>
      <c r="C53" s="70">
        <v>3</v>
      </c>
      <c r="D53" s="70">
        <v>18</v>
      </c>
      <c r="E53" s="70">
        <v>2006</v>
      </c>
      <c r="F53" s="70" t="s">
        <v>790</v>
      </c>
      <c r="G53" s="70" t="s">
        <v>1633</v>
      </c>
      <c r="H53" s="70" t="s">
        <v>1634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1713</v>
      </c>
      <c r="B54" s="70">
        <v>293</v>
      </c>
      <c r="C54" s="70">
        <v>4</v>
      </c>
      <c r="D54" s="70">
        <v>18</v>
      </c>
      <c r="E54" s="70">
        <v>2007</v>
      </c>
      <c r="F54" s="70" t="s">
        <v>791</v>
      </c>
      <c r="G54" s="70" t="s">
        <v>1633</v>
      </c>
      <c r="H54" s="70" t="s">
        <v>1634</v>
      </c>
      <c r="I54" s="148"/>
      <c r="J54" s="71">
        <v>6.391432095074995</v>
      </c>
      <c r="K54" s="71">
        <v>1.6590729875638319</v>
      </c>
      <c r="L54" s="71">
        <v>2.0517204143770482</v>
      </c>
      <c r="M54" s="71">
        <v>18.735508712748238</v>
      </c>
      <c r="N54" s="71">
        <v>22.483686849140849</v>
      </c>
      <c r="O54" s="71">
        <v>9.7495655152590572</v>
      </c>
      <c r="P54" s="71">
        <v>8.5533898623995395</v>
      </c>
      <c r="Q54" s="71">
        <v>0.595288697341955</v>
      </c>
      <c r="R54" s="71">
        <v>8.4924721285495686</v>
      </c>
      <c r="S54" s="71">
        <v>1.0856975567284961</v>
      </c>
      <c r="T54" s="72"/>
      <c r="U54" s="71">
        <v>209896</v>
      </c>
      <c r="V54" s="71">
        <v>552</v>
      </c>
      <c r="W54" s="71">
        <v>25</v>
      </c>
      <c r="X54" s="71">
        <v>3811</v>
      </c>
      <c r="Y54" s="71">
        <v>4596</v>
      </c>
      <c r="Z54" s="71">
        <v>4824</v>
      </c>
      <c r="AA54" s="71">
        <v>1675</v>
      </c>
      <c r="AB54" s="71">
        <v>9570</v>
      </c>
      <c r="AC54" s="71">
        <v>1544806</v>
      </c>
      <c r="AD54" s="71">
        <v>1.0856975567284961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1714</v>
      </c>
      <c r="B55" s="70">
        <v>294</v>
      </c>
      <c r="C55" s="70">
        <v>5</v>
      </c>
      <c r="D55" s="70">
        <v>18</v>
      </c>
      <c r="E55" s="70">
        <v>2008</v>
      </c>
      <c r="F55" s="70" t="s">
        <v>792</v>
      </c>
      <c r="G55" s="70" t="s">
        <v>1633</v>
      </c>
      <c r="H55" s="70" t="s">
        <v>1634</v>
      </c>
      <c r="I55" s="148"/>
      <c r="J55" s="71">
        <v>5.5131048054491876</v>
      </c>
      <c r="K55" s="71">
        <v>1.4560978081599929</v>
      </c>
      <c r="L55" s="71">
        <v>1.771583141927221</v>
      </c>
      <c r="M55" s="71">
        <v>21.922359455804191</v>
      </c>
      <c r="N55" s="71">
        <v>22.721864060639351</v>
      </c>
      <c r="O55" s="71">
        <v>9.3330649077338546</v>
      </c>
      <c r="P55" s="71">
        <v>8.2733058733741078</v>
      </c>
      <c r="Q55" s="71">
        <v>0.57598677043753999</v>
      </c>
      <c r="R55" s="71">
        <v>7.8509635883908526</v>
      </c>
      <c r="S55" s="71">
        <v>0.87765191133055331</v>
      </c>
      <c r="T55" s="72"/>
      <c r="U55" s="71">
        <v>190229</v>
      </c>
      <c r="V55" s="71">
        <v>552</v>
      </c>
      <c r="W55" s="71">
        <v>25</v>
      </c>
      <c r="X55" s="71">
        <v>3811</v>
      </c>
      <c r="Y55" s="71">
        <v>4583</v>
      </c>
      <c r="Z55" s="71">
        <v>4780</v>
      </c>
      <c r="AA55" s="71">
        <v>1622</v>
      </c>
      <c r="AB55" s="71">
        <v>9412</v>
      </c>
      <c r="AC55" s="71">
        <v>1482939</v>
      </c>
      <c r="AD55" s="71">
        <v>0.87765191133055331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1715</v>
      </c>
      <c r="B56" s="70">
        <v>295</v>
      </c>
      <c r="C56" s="70">
        <v>6</v>
      </c>
      <c r="D56" s="70">
        <v>18</v>
      </c>
      <c r="E56" s="70">
        <v>2009</v>
      </c>
      <c r="F56" s="70" t="s">
        <v>176</v>
      </c>
      <c r="G56" s="70" t="s">
        <v>1633</v>
      </c>
      <c r="H56" s="70" t="s">
        <v>1634</v>
      </c>
      <c r="I56" s="148"/>
      <c r="J56" s="71">
        <v>6.1361599974619851</v>
      </c>
      <c r="K56" s="71">
        <v>0.79904984145899938</v>
      </c>
      <c r="L56" s="71">
        <v>2.4117403424715231</v>
      </c>
      <c r="M56" s="71">
        <v>16.80297144343627</v>
      </c>
      <c r="N56" s="71">
        <v>19.380202528686201</v>
      </c>
      <c r="O56" s="71">
        <v>9.3190353927997123</v>
      </c>
      <c r="P56" s="71">
        <v>7.7458242733928184</v>
      </c>
      <c r="Q56" s="71">
        <v>0.53686037310587797</v>
      </c>
      <c r="R56" s="71">
        <v>7.6741892304577428</v>
      </c>
      <c r="S56" s="71">
        <v>0.93797173398372102</v>
      </c>
      <c r="T56" s="72"/>
      <c r="U56" s="71">
        <v>213815</v>
      </c>
      <c r="V56" s="71">
        <v>371</v>
      </c>
      <c r="W56" s="71">
        <v>39</v>
      </c>
      <c r="X56" s="71">
        <v>3689</v>
      </c>
      <c r="Y56" s="71">
        <v>4551</v>
      </c>
      <c r="Z56" s="71">
        <v>4711</v>
      </c>
      <c r="AA56" s="71">
        <v>1559</v>
      </c>
      <c r="AB56" s="71">
        <v>9209</v>
      </c>
      <c r="AC56" s="71">
        <v>1414151</v>
      </c>
      <c r="AD56" s="71">
        <v>0.93797173398372102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1716</v>
      </c>
      <c r="B57" s="70">
        <v>296</v>
      </c>
      <c r="C57" s="70">
        <v>7</v>
      </c>
      <c r="D57" s="70">
        <v>18</v>
      </c>
      <c r="E57" s="70">
        <v>2010</v>
      </c>
      <c r="F57" s="70" t="s">
        <v>177</v>
      </c>
      <c r="G57" s="70" t="s">
        <v>1633</v>
      </c>
      <c r="H57" s="70" t="s">
        <v>1634</v>
      </c>
      <c r="I57" s="148"/>
      <c r="J57" s="71">
        <v>3.9643213340666472</v>
      </c>
      <c r="K57" s="71">
        <v>0.83333405343464551</v>
      </c>
      <c r="L57" s="71">
        <v>2.195653841712343</v>
      </c>
      <c r="M57" s="71">
        <v>15.04100291603222</v>
      </c>
      <c r="N57" s="71">
        <v>18.76255338621673</v>
      </c>
      <c r="O57" s="71">
        <v>9.0928155294117214</v>
      </c>
      <c r="P57" s="71">
        <v>7.6792435600245694</v>
      </c>
      <c r="Q57" s="71">
        <v>0.54390035783728696</v>
      </c>
      <c r="R57" s="71">
        <v>7.9987600703389878</v>
      </c>
      <c r="S57" s="71">
        <v>0.85454656455779587</v>
      </c>
      <c r="T57" s="72"/>
      <c r="U57" s="71">
        <v>154633</v>
      </c>
      <c r="V57" s="71">
        <v>371</v>
      </c>
      <c r="W57" s="71">
        <v>39</v>
      </c>
      <c r="X57" s="71">
        <v>3689</v>
      </c>
      <c r="Y57" s="71">
        <v>4481</v>
      </c>
      <c r="Z57" s="71">
        <v>4618</v>
      </c>
      <c r="AA57" s="71">
        <v>1507</v>
      </c>
      <c r="AB57" s="71">
        <v>8940</v>
      </c>
      <c r="AC57" s="71">
        <v>1396812</v>
      </c>
      <c r="AD57" s="71">
        <v>0.85454656455779587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1717</v>
      </c>
      <c r="B58" s="70">
        <v>297</v>
      </c>
      <c r="C58" s="70">
        <v>8</v>
      </c>
      <c r="D58" s="70">
        <v>18</v>
      </c>
      <c r="E58" s="70">
        <v>2011</v>
      </c>
      <c r="F58" s="70" t="s">
        <v>178</v>
      </c>
      <c r="G58" s="70" t="s">
        <v>1633</v>
      </c>
      <c r="H58" s="70" t="s">
        <v>1634</v>
      </c>
      <c r="I58" s="148"/>
      <c r="J58" s="71">
        <v>4.1520726188252741</v>
      </c>
      <c r="K58" s="71">
        <v>1.1676560144724419</v>
      </c>
      <c r="L58" s="71">
        <v>2.0487050202859218</v>
      </c>
      <c r="M58" s="71">
        <v>19.001015377664551</v>
      </c>
      <c r="N58" s="71">
        <v>22.357288752699311</v>
      </c>
      <c r="O58" s="71">
        <v>8.731814374243104</v>
      </c>
      <c r="P58" s="71">
        <v>7.1010368543072255</v>
      </c>
      <c r="Q58" s="71">
        <v>0.61082097185892903</v>
      </c>
      <c r="R58" s="71">
        <v>7.8280827227524554</v>
      </c>
      <c r="S58" s="71">
        <v>0.66076038030445161</v>
      </c>
      <c r="T58" s="72"/>
      <c r="U58" s="71">
        <v>152530</v>
      </c>
      <c r="V58" s="71">
        <v>371</v>
      </c>
      <c r="W58" s="71">
        <v>39</v>
      </c>
      <c r="X58" s="71">
        <v>3689</v>
      </c>
      <c r="Y58" s="71">
        <v>4436</v>
      </c>
      <c r="Z58" s="71">
        <v>4531</v>
      </c>
      <c r="AA58" s="71">
        <v>1435</v>
      </c>
      <c r="AB58" s="71">
        <v>8704</v>
      </c>
      <c r="AC58" s="71">
        <v>1364746</v>
      </c>
      <c r="AD58" s="71">
        <v>0.66076038030445161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1718</v>
      </c>
      <c r="B59" s="70">
        <v>298</v>
      </c>
      <c r="C59" s="70">
        <v>9</v>
      </c>
      <c r="D59" s="70">
        <v>18</v>
      </c>
      <c r="E59" s="70">
        <v>2012</v>
      </c>
      <c r="F59" s="70" t="s">
        <v>179</v>
      </c>
      <c r="G59" s="70" t="s">
        <v>1633</v>
      </c>
      <c r="H59" s="70" t="s">
        <v>1634</v>
      </c>
      <c r="I59" s="148"/>
      <c r="J59" s="71">
        <v>3.5469933527986321</v>
      </c>
      <c r="K59" s="71">
        <v>1.3154096605964929</v>
      </c>
      <c r="L59" s="71">
        <v>2.067082445598369</v>
      </c>
      <c r="M59" s="71">
        <v>23.599200726431562</v>
      </c>
      <c r="N59" s="71">
        <v>24.40467865374643</v>
      </c>
      <c r="O59" s="71">
        <v>8.5350008973107272</v>
      </c>
      <c r="P59" s="71">
        <v>7.0568358298173823</v>
      </c>
      <c r="Q59" s="71">
        <v>0.65502888645920399</v>
      </c>
      <c r="R59" s="71">
        <v>7.7667253078161416</v>
      </c>
      <c r="S59" s="71">
        <v>0.79363247878421739</v>
      </c>
      <c r="T59" s="72"/>
      <c r="U59" s="71">
        <v>124847</v>
      </c>
      <c r="V59" s="71">
        <v>371</v>
      </c>
      <c r="W59" s="71">
        <v>39</v>
      </c>
      <c r="X59" s="71">
        <v>3689</v>
      </c>
      <c r="Y59" s="71">
        <v>4408</v>
      </c>
      <c r="Z59" s="71">
        <v>4464</v>
      </c>
      <c r="AA59" s="71">
        <v>1418</v>
      </c>
      <c r="AB59" s="71">
        <v>8591</v>
      </c>
      <c r="AC59" s="71">
        <v>1318978</v>
      </c>
      <c r="AD59" s="71">
        <v>0.79363247878421739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1719</v>
      </c>
      <c r="B60" s="70">
        <v>299</v>
      </c>
      <c r="C60" s="70">
        <v>10</v>
      </c>
      <c r="D60" s="70">
        <v>18</v>
      </c>
      <c r="E60" s="70">
        <v>2013</v>
      </c>
      <c r="F60" s="70" t="s">
        <v>180</v>
      </c>
      <c r="G60" s="70" t="s">
        <v>1633</v>
      </c>
      <c r="H60" s="70" t="s">
        <v>1634</v>
      </c>
      <c r="I60" s="148"/>
      <c r="J60" s="71">
        <v>4.4359775690614169</v>
      </c>
      <c r="K60" s="71">
        <v>1.0871905713014101</v>
      </c>
      <c r="L60" s="71">
        <v>1.825396792266613</v>
      </c>
      <c r="M60" s="71">
        <v>21.947820890019319</v>
      </c>
      <c r="N60" s="71">
        <v>23.866001995228789</v>
      </c>
      <c r="O60" s="71">
        <v>8.2415953926114902</v>
      </c>
      <c r="P60" s="71">
        <v>7.0184863074416999</v>
      </c>
      <c r="Q60" s="71">
        <v>0.66362763389305401</v>
      </c>
      <c r="R60" s="71">
        <v>8.1298804797687811</v>
      </c>
      <c r="S60" s="71">
        <v>0.75347316466203829</v>
      </c>
      <c r="T60" s="72"/>
      <c r="U60" s="71">
        <v>158980</v>
      </c>
      <c r="V60" s="71">
        <v>371</v>
      </c>
      <c r="W60" s="71">
        <v>39</v>
      </c>
      <c r="X60" s="71">
        <v>3689</v>
      </c>
      <c r="Y60" s="71">
        <v>4448</v>
      </c>
      <c r="Z60" s="71">
        <v>4503</v>
      </c>
      <c r="AA60" s="71">
        <v>1405</v>
      </c>
      <c r="AB60" s="71">
        <v>8579</v>
      </c>
      <c r="AC60" s="71">
        <v>1347705</v>
      </c>
      <c r="AD60" s="71">
        <v>0.75347316466203829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1720</v>
      </c>
      <c r="B61" s="70">
        <v>300</v>
      </c>
      <c r="C61" s="70">
        <v>11</v>
      </c>
      <c r="D61" s="70">
        <v>18</v>
      </c>
      <c r="E61" s="70">
        <v>2014</v>
      </c>
      <c r="F61" s="70" t="s">
        <v>181</v>
      </c>
      <c r="G61" s="70" t="s">
        <v>1633</v>
      </c>
      <c r="H61" s="70" t="s">
        <v>1634</v>
      </c>
      <c r="I61" s="148"/>
      <c r="J61" s="71">
        <v>3.7744274278940599</v>
      </c>
      <c r="K61" s="71">
        <v>1.008428846328755</v>
      </c>
      <c r="L61" s="71">
        <v>1.604857167641121</v>
      </c>
      <c r="M61" s="71">
        <v>22.916959061896112</v>
      </c>
      <c r="N61" s="71">
        <v>25.1062537830826</v>
      </c>
      <c r="O61" s="71">
        <v>7.6721997729064526</v>
      </c>
      <c r="P61" s="71">
        <v>6.949519417110305</v>
      </c>
      <c r="Q61" s="71">
        <v>0.62832461918682503</v>
      </c>
      <c r="R61" s="71">
        <v>7.7466793387600106</v>
      </c>
      <c r="S61" s="71">
        <v>0.6876259103864969</v>
      </c>
      <c r="T61" s="72"/>
      <c r="U61" s="71">
        <v>150234</v>
      </c>
      <c r="V61" s="71">
        <v>299</v>
      </c>
      <c r="W61" s="71">
        <v>35</v>
      </c>
      <c r="X61" s="71">
        <v>3662</v>
      </c>
      <c r="Y61" s="71">
        <v>4419</v>
      </c>
      <c r="Z61" s="71">
        <v>4415</v>
      </c>
      <c r="AA61" s="71">
        <v>1384</v>
      </c>
      <c r="AB61" s="71">
        <v>8466</v>
      </c>
      <c r="AC61" s="71">
        <v>1288219</v>
      </c>
      <c r="AD61" s="71">
        <v>0.6876259103864969</v>
      </c>
      <c r="AE61" s="72"/>
      <c r="AF61" s="71"/>
      <c r="AG61" s="71"/>
      <c r="AH61" s="71"/>
      <c r="AI61" s="71"/>
      <c r="AJ61" s="71"/>
      <c r="AK61" s="71"/>
      <c r="AL61" s="71"/>
      <c r="AM61" s="71"/>
      <c r="AN61" s="71"/>
      <c r="AO61" s="71"/>
      <c r="AP61" s="71"/>
      <c r="AQ61" s="72"/>
      <c r="AR61" s="71">
        <v>9</v>
      </c>
      <c r="AS61" s="71">
        <v>1</v>
      </c>
      <c r="AT61" s="71">
        <v>3</v>
      </c>
      <c r="AU61" s="71">
        <v>0</v>
      </c>
      <c r="AV61" s="71">
        <v>0</v>
      </c>
      <c r="AW61" s="71">
        <v>0</v>
      </c>
      <c r="AX61" s="71"/>
      <c r="AY61" s="72"/>
      <c r="AZ61" s="71">
        <v>49.1</v>
      </c>
      <c r="BA61" s="71">
        <v>1000</v>
      </c>
      <c r="BB61" s="71">
        <v>41300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1721</v>
      </c>
      <c r="B62" s="70">
        <v>301</v>
      </c>
      <c r="C62" s="70">
        <v>12</v>
      </c>
      <c r="D62" s="70">
        <v>18</v>
      </c>
      <c r="E62" s="70">
        <v>2015</v>
      </c>
      <c r="F62" s="70" t="s">
        <v>182</v>
      </c>
      <c r="G62" s="70" t="s">
        <v>1633</v>
      </c>
      <c r="H62" s="70" t="s">
        <v>1634</v>
      </c>
      <c r="I62" s="148"/>
      <c r="J62" s="71">
        <v>2.9910267585416328</v>
      </c>
      <c r="K62" s="71">
        <v>0.96697843463921374</v>
      </c>
      <c r="L62" s="71">
        <v>1.6892795936330649</v>
      </c>
      <c r="M62" s="71">
        <v>22.173827200106999</v>
      </c>
      <c r="N62" s="71">
        <v>23.086860879256019</v>
      </c>
      <c r="O62" s="71">
        <v>7.5457100048746826</v>
      </c>
      <c r="P62" s="71">
        <v>6.8344028347054389</v>
      </c>
      <c r="Q62" s="71">
        <v>0.59830621857324096</v>
      </c>
      <c r="R62" s="71">
        <v>7.2480857909438337</v>
      </c>
      <c r="S62" s="71">
        <v>0.59708610125865291</v>
      </c>
      <c r="T62" s="72"/>
      <c r="U62" s="71">
        <v>119363</v>
      </c>
      <c r="V62" s="71">
        <v>299</v>
      </c>
      <c r="W62" s="71">
        <v>35</v>
      </c>
      <c r="X62" s="71">
        <v>3662</v>
      </c>
      <c r="Y62" s="71">
        <v>4415</v>
      </c>
      <c r="Z62" s="71">
        <v>4384</v>
      </c>
      <c r="AA62" s="71">
        <v>1360</v>
      </c>
      <c r="AB62" s="71">
        <v>8235</v>
      </c>
      <c r="AC62" s="71">
        <v>1238942</v>
      </c>
      <c r="AD62" s="71">
        <v>0.59708610125865291</v>
      </c>
      <c r="AE62" s="72"/>
      <c r="AF62" s="71">
        <v>921160.14772156673</v>
      </c>
      <c r="AG62" s="71">
        <v>644220.24488566839</v>
      </c>
      <c r="AH62" s="71">
        <v>218427.00092501281</v>
      </c>
      <c r="AI62" s="71">
        <v>23290617.223378729</v>
      </c>
      <c r="AJ62" s="71">
        <v>19554245.25157642</v>
      </c>
      <c r="AK62" s="71">
        <v>0</v>
      </c>
      <c r="AL62" s="71">
        <v>0</v>
      </c>
      <c r="AM62" s="71">
        <v>1128572.205474244</v>
      </c>
      <c r="AN62" s="71">
        <v>0</v>
      </c>
      <c r="AO62" s="71">
        <v>0</v>
      </c>
      <c r="AP62" s="71">
        <v>45757242.073961638</v>
      </c>
      <c r="AQ62" s="72"/>
      <c r="AR62" s="71">
        <v>13</v>
      </c>
      <c r="AS62" s="71">
        <v>8</v>
      </c>
      <c r="AT62" s="71">
        <v>3</v>
      </c>
      <c r="AU62" s="71">
        <v>0</v>
      </c>
      <c r="AV62" s="71">
        <v>0</v>
      </c>
      <c r="AW62" s="71">
        <v>0</v>
      </c>
      <c r="AX62" s="71"/>
      <c r="AY62" s="72"/>
      <c r="AZ62" s="71">
        <v>76.7</v>
      </c>
      <c r="BA62" s="71">
        <v>2266.4</v>
      </c>
      <c r="BB62" s="71">
        <v>41300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1722</v>
      </c>
      <c r="B63" s="70">
        <v>302</v>
      </c>
      <c r="C63" s="70">
        <v>13</v>
      </c>
      <c r="D63" s="70">
        <v>18</v>
      </c>
      <c r="E63" s="70">
        <v>2016</v>
      </c>
      <c r="F63" s="70" t="s">
        <v>155</v>
      </c>
      <c r="G63" s="70" t="s">
        <v>1633</v>
      </c>
      <c r="H63" s="70" t="s">
        <v>1634</v>
      </c>
      <c r="I63" s="148"/>
      <c r="J63" s="71">
        <v>3.8752591889659596</v>
      </c>
      <c r="K63" s="71">
        <v>0.91212954003434366</v>
      </c>
      <c r="L63" s="71">
        <v>1.8165637262839829</v>
      </c>
      <c r="M63" s="71">
        <v>19.011485243191839</v>
      </c>
      <c r="N63" s="71">
        <v>23.318280073847834</v>
      </c>
      <c r="O63" s="71">
        <v>7.4710817347128744</v>
      </c>
      <c r="P63" s="71">
        <v>6.7681996541465805</v>
      </c>
      <c r="Q63" s="71">
        <v>0.57098931314995838</v>
      </c>
      <c r="R63" s="71">
        <v>7.2716810496423427</v>
      </c>
      <c r="S63" s="71">
        <v>0.91631571090594566</v>
      </c>
      <c r="T63" s="72"/>
      <c r="U63" s="71">
        <v>147206</v>
      </c>
      <c r="V63" s="71">
        <v>299</v>
      </c>
      <c r="W63" s="71">
        <v>35</v>
      </c>
      <c r="X63" s="71">
        <v>3662</v>
      </c>
      <c r="Y63" s="71">
        <v>4385</v>
      </c>
      <c r="Z63" s="71">
        <v>4394</v>
      </c>
      <c r="AA63" s="71">
        <v>1393</v>
      </c>
      <c r="AB63" s="71">
        <v>8084</v>
      </c>
      <c r="AC63" s="71">
        <v>1241931.544631589</v>
      </c>
      <c r="AD63" s="71">
        <v>0.91631571090594566</v>
      </c>
      <c r="AE63" s="72"/>
      <c r="AF63" s="71">
        <v>1214375.292691</v>
      </c>
      <c r="AG63" s="71">
        <v>614073.6433378954</v>
      </c>
      <c r="AH63" s="71">
        <v>185127.64640611279</v>
      </c>
      <c r="AI63" s="71">
        <v>23248679.614871189</v>
      </c>
      <c r="AJ63" s="71">
        <v>19291063.337735731</v>
      </c>
      <c r="AK63" s="71">
        <v>0</v>
      </c>
      <c r="AL63" s="71">
        <v>0</v>
      </c>
      <c r="AM63" s="71">
        <v>1108739.0016218501</v>
      </c>
      <c r="AN63" s="71">
        <v>0</v>
      </c>
      <c r="AO63" s="71">
        <v>0</v>
      </c>
      <c r="AP63" s="71">
        <v>45662058.536663778</v>
      </c>
      <c r="AQ63" s="72"/>
      <c r="AR63" s="71">
        <v>14</v>
      </c>
      <c r="AS63" s="71">
        <v>8</v>
      </c>
      <c r="AT63" s="71">
        <v>3</v>
      </c>
      <c r="AU63" s="71">
        <v>0</v>
      </c>
      <c r="AV63" s="71">
        <v>0</v>
      </c>
      <c r="AW63" s="71">
        <v>0</v>
      </c>
      <c r="AX63" s="71"/>
      <c r="AY63" s="72"/>
      <c r="AZ63" s="71">
        <v>84.5</v>
      </c>
      <c r="BA63" s="71">
        <v>2266.4</v>
      </c>
      <c r="BB63" s="71">
        <v>41300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1723</v>
      </c>
      <c r="B64" s="70">
        <v>303</v>
      </c>
      <c r="C64" s="70">
        <v>14</v>
      </c>
      <c r="D64" s="70">
        <v>18</v>
      </c>
      <c r="E64" s="70">
        <v>2017</v>
      </c>
      <c r="F64" s="70" t="s">
        <v>156</v>
      </c>
      <c r="G64" s="1064" t="s">
        <v>1633</v>
      </c>
      <c r="H64" s="70" t="s">
        <v>1634</v>
      </c>
      <c r="I64" s="148"/>
      <c r="J64" s="71">
        <v>4.0610133874722196</v>
      </c>
      <c r="K64" s="71">
        <v>0.93205981856875597</v>
      </c>
      <c r="L64" s="71">
        <v>1.6398303413641926</v>
      </c>
      <c r="M64" s="71">
        <v>19.062625577393948</v>
      </c>
      <c r="N64" s="71">
        <v>22.521671489845644</v>
      </c>
      <c r="O64" s="71">
        <v>7.2471461159693735</v>
      </c>
      <c r="P64" s="71">
        <v>6.7349814135055084</v>
      </c>
      <c r="Q64" s="71">
        <v>0.53925015701311696</v>
      </c>
      <c r="R64" s="71">
        <v>10.363620848006393</v>
      </c>
      <c r="S64" s="71">
        <v>0.89679557727743542</v>
      </c>
      <c r="T64" s="72"/>
      <c r="U64" s="71">
        <v>151791</v>
      </c>
      <c r="V64" s="71">
        <v>299</v>
      </c>
      <c r="W64" s="71">
        <v>35</v>
      </c>
      <c r="X64" s="71">
        <v>3662</v>
      </c>
      <c r="Y64" s="71">
        <v>4328</v>
      </c>
      <c r="Z64" s="71">
        <v>4333</v>
      </c>
      <c r="AA64" s="71">
        <v>1395</v>
      </c>
      <c r="AB64" s="71">
        <v>7895</v>
      </c>
      <c r="AC64" s="71">
        <v>1805125</v>
      </c>
      <c r="AD64" s="71">
        <v>0.89679557727743542</v>
      </c>
      <c r="AE64" s="72"/>
      <c r="AF64" s="71">
        <v>1230459.3437640241</v>
      </c>
      <c r="AG64" s="71">
        <v>615857.86388639093</v>
      </c>
      <c r="AH64" s="71">
        <v>226153.00717768201</v>
      </c>
      <c r="AI64" s="71">
        <v>22673492.64699759</v>
      </c>
      <c r="AJ64" s="71">
        <v>17265749.088578179</v>
      </c>
      <c r="AK64" s="71">
        <v>0</v>
      </c>
      <c r="AL64" s="71">
        <v>0</v>
      </c>
      <c r="AM64" s="71">
        <v>1084511.5347750131</v>
      </c>
      <c r="AN64" s="71">
        <v>0</v>
      </c>
      <c r="AO64" s="71">
        <v>0</v>
      </c>
      <c r="AP64" s="71">
        <v>43096223.48517888</v>
      </c>
      <c r="AQ64" s="72"/>
      <c r="AR64" s="71">
        <v>14</v>
      </c>
      <c r="AS64" s="71">
        <v>8</v>
      </c>
      <c r="AT64" s="71">
        <v>3</v>
      </c>
      <c r="AU64" s="71">
        <v>0</v>
      </c>
      <c r="AV64" s="71">
        <v>0</v>
      </c>
      <c r="AW64" s="71">
        <v>0</v>
      </c>
      <c r="AX64" s="71"/>
      <c r="AY64" s="72"/>
      <c r="AZ64" s="71">
        <v>84.5</v>
      </c>
      <c r="BA64" s="71">
        <v>2266.4</v>
      </c>
      <c r="BB64" s="71">
        <v>41300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1724</v>
      </c>
      <c r="B65" s="70">
        <v>304</v>
      </c>
      <c r="C65" s="70">
        <v>15</v>
      </c>
      <c r="D65" s="70">
        <v>18</v>
      </c>
      <c r="E65" s="70">
        <v>2018</v>
      </c>
      <c r="F65" s="70" t="s">
        <v>183</v>
      </c>
      <c r="G65" s="1064" t="s">
        <v>1633</v>
      </c>
      <c r="H65" s="70" t="s">
        <v>1634</v>
      </c>
      <c r="I65" s="148"/>
      <c r="J65" s="71">
        <v>3.3996250087621083</v>
      </c>
      <c r="K65" s="71">
        <v>0.8674952388503997</v>
      </c>
      <c r="L65" s="71">
        <v>1.5043331222758771</v>
      </c>
      <c r="M65" s="71">
        <v>19.156643902746954</v>
      </c>
      <c r="N65" s="71">
        <v>20.577220472292019</v>
      </c>
      <c r="O65" s="71">
        <v>7.0535487349908124</v>
      </c>
      <c r="P65" s="71">
        <v>6.639260498910768</v>
      </c>
      <c r="Q65" s="71">
        <v>0.49006060369569998</v>
      </c>
      <c r="R65" s="71">
        <v>11.388936527013202</v>
      </c>
      <c r="S65" s="71">
        <v>0.51048655823506506</v>
      </c>
      <c r="T65" s="72"/>
      <c r="U65" s="71">
        <v>132773</v>
      </c>
      <c r="V65" s="71">
        <v>299</v>
      </c>
      <c r="W65" s="71">
        <v>35</v>
      </c>
      <c r="X65" s="71">
        <v>3662</v>
      </c>
      <c r="Y65" s="71">
        <v>4295</v>
      </c>
      <c r="Z65" s="71">
        <v>4298</v>
      </c>
      <c r="AA65" s="71">
        <v>1389</v>
      </c>
      <c r="AB65" s="71">
        <v>7732</v>
      </c>
      <c r="AC65" s="71">
        <v>1975939</v>
      </c>
      <c r="AD65" s="71">
        <v>0.51048655823506506</v>
      </c>
      <c r="AE65" s="72"/>
      <c r="AF65" s="71">
        <v>1080410.235283358</v>
      </c>
      <c r="AG65" s="71">
        <v>557204.04014799499</v>
      </c>
      <c r="AH65" s="71">
        <v>213149.23709185611</v>
      </c>
      <c r="AI65" s="71">
        <v>23176940.87534216</v>
      </c>
      <c r="AJ65" s="71">
        <v>15916522.81304894</v>
      </c>
      <c r="AK65" s="71">
        <v>0</v>
      </c>
      <c r="AL65" s="71">
        <v>0</v>
      </c>
      <c r="AM65" s="71">
        <v>1064318.3880224689</v>
      </c>
      <c r="AN65" s="71">
        <v>0</v>
      </c>
      <c r="AO65" s="71">
        <v>0</v>
      </c>
      <c r="AP65" s="71">
        <v>42008545.588936776</v>
      </c>
      <c r="AQ65" s="72"/>
      <c r="AR65" s="71">
        <v>17</v>
      </c>
      <c r="AS65" s="71">
        <v>8</v>
      </c>
      <c r="AT65" s="71">
        <v>15</v>
      </c>
      <c r="AU65" s="71">
        <v>0</v>
      </c>
      <c r="AV65" s="71">
        <v>0</v>
      </c>
      <c r="AW65" s="71">
        <v>0</v>
      </c>
      <c r="AX65" s="71"/>
      <c r="AY65" s="72"/>
      <c r="AZ65" s="71">
        <v>102.5</v>
      </c>
      <c r="BA65" s="71">
        <v>2266</v>
      </c>
      <c r="BB65" s="71">
        <v>41537</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1725</v>
      </c>
      <c r="B66" s="70">
        <v>305</v>
      </c>
      <c r="C66" s="70">
        <v>16</v>
      </c>
      <c r="D66" s="70">
        <v>18</v>
      </c>
      <c r="E66" s="70">
        <v>2019</v>
      </c>
      <c r="F66" s="70" t="s">
        <v>158</v>
      </c>
      <c r="G66" s="70" t="s">
        <v>1633</v>
      </c>
      <c r="H66" s="70" t="s">
        <v>1634</v>
      </c>
      <c r="I66" s="148"/>
      <c r="J66" s="71">
        <v>2.8054406580703235</v>
      </c>
      <c r="K66" s="71">
        <v>0.80497170345406532</v>
      </c>
      <c r="L66" s="71">
        <v>1.5110730479587637</v>
      </c>
      <c r="M66" s="71">
        <v>17.185249060529053</v>
      </c>
      <c r="N66" s="71">
        <v>20.516092214112394</v>
      </c>
      <c r="O66" s="71">
        <v>6.7085470137275287</v>
      </c>
      <c r="P66" s="71">
        <v>6.2558966586795268</v>
      </c>
      <c r="Q66" s="71">
        <v>0.46208612394527998</v>
      </c>
      <c r="R66" s="71">
        <v>11.350938352056646</v>
      </c>
      <c r="S66" s="71">
        <v>0.49948585759462694</v>
      </c>
      <c r="T66" s="72"/>
      <c r="U66" s="71">
        <v>115259</v>
      </c>
      <c r="V66" s="71">
        <v>299</v>
      </c>
      <c r="W66" s="71">
        <v>35</v>
      </c>
      <c r="X66" s="71">
        <v>3662</v>
      </c>
      <c r="Y66" s="71">
        <v>4230</v>
      </c>
      <c r="Z66" s="71">
        <v>4200</v>
      </c>
      <c r="AA66" s="71">
        <v>1299</v>
      </c>
      <c r="AB66" s="71">
        <v>7488</v>
      </c>
      <c r="AC66" s="71">
        <v>2001602</v>
      </c>
      <c r="AD66" s="71">
        <v>0.49948585759462688</v>
      </c>
      <c r="AE66" s="72"/>
      <c r="AF66" s="71">
        <v>920323.53322914324</v>
      </c>
      <c r="AG66" s="71">
        <v>557039.03639390157</v>
      </c>
      <c r="AH66" s="71">
        <v>230137.5079235819</v>
      </c>
      <c r="AI66" s="71">
        <v>22711478.018747728</v>
      </c>
      <c r="AJ66" s="71">
        <v>16535377.061843939</v>
      </c>
      <c r="AK66" s="71">
        <v>0</v>
      </c>
      <c r="AL66" s="71">
        <v>0</v>
      </c>
      <c r="AM66" s="71">
        <v>1019809.2303661801</v>
      </c>
      <c r="AN66" s="71">
        <v>0</v>
      </c>
      <c r="AO66" s="71">
        <v>0</v>
      </c>
      <c r="AP66" s="71">
        <v>41974164.388504468</v>
      </c>
      <c r="AQ66" s="72"/>
      <c r="AR66" s="71">
        <v>18</v>
      </c>
      <c r="AS66" s="71">
        <v>10</v>
      </c>
      <c r="AT66" s="71">
        <v>20</v>
      </c>
      <c r="AU66" s="71">
        <v>0</v>
      </c>
      <c r="AV66" s="71">
        <v>0</v>
      </c>
      <c r="AW66" s="71">
        <v>0</v>
      </c>
      <c r="AX66" s="71"/>
      <c r="AY66" s="72"/>
      <c r="AZ66" s="71">
        <v>107.8</v>
      </c>
      <c r="BA66" s="71">
        <v>2332.4</v>
      </c>
      <c r="BB66" s="71">
        <v>41635.699999999997</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1726</v>
      </c>
      <c r="B67" s="70">
        <v>306</v>
      </c>
      <c r="C67" s="70">
        <v>17</v>
      </c>
      <c r="D67" s="70">
        <v>18</v>
      </c>
      <c r="E67" s="70">
        <v>2020</v>
      </c>
      <c r="F67" s="70" t="s">
        <v>159</v>
      </c>
      <c r="G67" s="70" t="s">
        <v>1633</v>
      </c>
      <c r="H67" s="70" t="s">
        <v>1634</v>
      </c>
      <c r="I67" s="148"/>
      <c r="J67" s="71">
        <v>2.388665590611402</v>
      </c>
      <c r="K67" s="71">
        <v>0.76530589562604934</v>
      </c>
      <c r="L67" s="71">
        <v>2.6237418116693476</v>
      </c>
      <c r="M67" s="71">
        <v>14.258372357826262</v>
      </c>
      <c r="N67" s="71">
        <v>18.724139107380246</v>
      </c>
      <c r="O67" s="71">
        <v>5.8006666200512376</v>
      </c>
      <c r="P67" s="71">
        <v>5.8358759138377438</v>
      </c>
      <c r="Q67" s="71">
        <v>0.43100288804610398</v>
      </c>
      <c r="R67" s="71">
        <v>7.974247538372766</v>
      </c>
      <c r="S67" s="71">
        <v>0.54042211447688482</v>
      </c>
      <c r="T67" s="72"/>
      <c r="U67" s="71">
        <v>111246</v>
      </c>
      <c r="V67" s="71">
        <v>263</v>
      </c>
      <c r="W67" s="71">
        <v>54</v>
      </c>
      <c r="X67" s="71">
        <v>3195</v>
      </c>
      <c r="Y67" s="71">
        <v>4212</v>
      </c>
      <c r="Z67" s="71">
        <v>4145</v>
      </c>
      <c r="AA67" s="71">
        <v>1288</v>
      </c>
      <c r="AB67" s="71">
        <v>7310</v>
      </c>
      <c r="AC67" s="71">
        <v>1413592.9999999998</v>
      </c>
      <c r="AD67" s="71">
        <v>0.54042211447688482</v>
      </c>
      <c r="AE67" s="72"/>
      <c r="AF67" s="71">
        <v>868598.47042473254</v>
      </c>
      <c r="AG67" s="71">
        <v>490331.94340296654</v>
      </c>
      <c r="AH67" s="71">
        <v>384767.24504593248</v>
      </c>
      <c r="AI67" s="71">
        <v>18344672.897515535</v>
      </c>
      <c r="AJ67" s="71">
        <v>17296526.700180359</v>
      </c>
      <c r="AK67" s="71"/>
      <c r="AL67" s="71"/>
      <c r="AM67" s="71">
        <v>954036.21579392161</v>
      </c>
      <c r="AN67" s="71"/>
      <c r="AO67" s="71"/>
      <c r="AP67" s="71">
        <v>38338933.47236345</v>
      </c>
      <c r="AQ67" s="72"/>
      <c r="AR67" s="71">
        <v>19</v>
      </c>
      <c r="AS67" s="71">
        <v>19</v>
      </c>
      <c r="AT67" s="71">
        <v>20</v>
      </c>
      <c r="AU67" s="71">
        <v>0</v>
      </c>
      <c r="AV67" s="71">
        <v>0</v>
      </c>
      <c r="AW67" s="71">
        <v>0</v>
      </c>
      <c r="AX67" s="71"/>
      <c r="AY67" s="72"/>
      <c r="AZ67" s="71">
        <v>115.3</v>
      </c>
      <c r="BA67" s="71">
        <v>2779.900000000001</v>
      </c>
      <c r="BB67" s="71">
        <v>40855.5</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1727</v>
      </c>
      <c r="B68" s="70">
        <v>306</v>
      </c>
      <c r="C68" s="70">
        <v>18</v>
      </c>
      <c r="D68" s="70">
        <v>18</v>
      </c>
      <c r="E68" s="70">
        <v>2021</v>
      </c>
      <c r="F68" s="70" t="s">
        <v>160</v>
      </c>
      <c r="G68" s="70" t="s">
        <v>1633</v>
      </c>
      <c r="H68" s="70" t="s">
        <v>1634</v>
      </c>
      <c r="I68" s="148"/>
      <c r="J68" s="71">
        <v>2.4259667140850891</v>
      </c>
      <c r="K68" s="71">
        <v>0.73720201334335134</v>
      </c>
      <c r="L68" s="71">
        <v>2.3943977685939259</v>
      </c>
      <c r="M68" s="71">
        <v>14.481038141099356</v>
      </c>
      <c r="N68" s="71">
        <v>18.397650415950352</v>
      </c>
      <c r="O68" s="71">
        <v>5.6009980847275571</v>
      </c>
      <c r="P68" s="71">
        <v>6.124231850345633</v>
      </c>
      <c r="Q68" s="71">
        <v>0.41781814053605199</v>
      </c>
      <c r="R68" s="71">
        <v>8.9510666790207711</v>
      </c>
      <c r="S68" s="71">
        <v>0.59361841260164205</v>
      </c>
      <c r="T68" s="72"/>
      <c r="U68" s="71">
        <v>116026</v>
      </c>
      <c r="V68" s="71">
        <v>263</v>
      </c>
      <c r="W68" s="71">
        <v>54</v>
      </c>
      <c r="X68" s="71">
        <v>3195</v>
      </c>
      <c r="Y68" s="71">
        <v>4189</v>
      </c>
      <c r="Z68" s="71">
        <v>4121</v>
      </c>
      <c r="AA68" s="71">
        <v>1318</v>
      </c>
      <c r="AB68" s="71">
        <v>7156</v>
      </c>
      <c r="AC68" s="71">
        <v>1539336.9999999998</v>
      </c>
      <c r="AD68" s="71">
        <v>0.59361841260164205</v>
      </c>
      <c r="AE68" s="72"/>
      <c r="AF68" s="71">
        <v>888709.21828364569</v>
      </c>
      <c r="AG68" s="71">
        <v>498799.20640891459</v>
      </c>
      <c r="AH68" s="71">
        <v>344966.22724483034</v>
      </c>
      <c r="AI68" s="71">
        <v>20129544.097265635</v>
      </c>
      <c r="AJ68" s="71">
        <v>16756853.960841799</v>
      </c>
      <c r="AK68" s="71">
        <v>0</v>
      </c>
      <c r="AL68" s="71">
        <v>0</v>
      </c>
      <c r="AM68" s="71">
        <v>939324.38115263777</v>
      </c>
      <c r="AN68" s="71">
        <v>0</v>
      </c>
      <c r="AO68" s="71">
        <v>0</v>
      </c>
      <c r="AP68" s="71">
        <v>39558197.091197461</v>
      </c>
      <c r="AQ68" s="72"/>
      <c r="AR68" s="71">
        <v>20</v>
      </c>
      <c r="AS68" s="71">
        <v>25</v>
      </c>
      <c r="AT68" s="71">
        <v>24</v>
      </c>
      <c r="AU68" s="71">
        <v>0</v>
      </c>
      <c r="AV68" s="71">
        <v>0</v>
      </c>
      <c r="AW68" s="71">
        <v>0</v>
      </c>
      <c r="AX68" s="71"/>
      <c r="AY68" s="72"/>
      <c r="AZ68" s="71">
        <v>119.3</v>
      </c>
      <c r="BA68" s="71">
        <v>3076.900000000001</v>
      </c>
      <c r="BB68" s="71">
        <v>40932.300000000003</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1635</v>
      </c>
      <c r="B69" s="70">
        <v>306</v>
      </c>
      <c r="C69" s="70">
        <v>19</v>
      </c>
      <c r="D69" s="70">
        <v>18</v>
      </c>
      <c r="E69" s="70">
        <v>2022</v>
      </c>
      <c r="F69" s="70" t="s">
        <v>161</v>
      </c>
      <c r="G69" s="70" t="s">
        <v>1633</v>
      </c>
      <c r="H69" s="70" t="s">
        <v>1634</v>
      </c>
      <c r="I69" s="148"/>
      <c r="J69" s="71">
        <v>2.575107577580003</v>
      </c>
      <c r="K69" s="71">
        <v>0.70517359154968584</v>
      </c>
      <c r="L69" s="71">
        <v>2.1468937357957492</v>
      </c>
      <c r="M69" s="71">
        <v>14.764177649922143</v>
      </c>
      <c r="N69" s="71">
        <v>17.893769306648078</v>
      </c>
      <c r="O69" s="71">
        <v>5.8493419197459602</v>
      </c>
      <c r="P69" s="71">
        <v>5.9453134003576631</v>
      </c>
      <c r="Q69" s="71">
        <v>0.41038167211688442</v>
      </c>
      <c r="R69" s="71">
        <v>10.028831890176251</v>
      </c>
      <c r="S69" s="71">
        <v>0.87721372422117228</v>
      </c>
      <c r="T69" s="72"/>
      <c r="U69" s="71">
        <v>151475</v>
      </c>
      <c r="V69" s="71">
        <v>263</v>
      </c>
      <c r="W69" s="71">
        <v>54</v>
      </c>
      <c r="X69" s="71">
        <v>3195</v>
      </c>
      <c r="Y69" s="71">
        <v>4137</v>
      </c>
      <c r="Z69" s="71">
        <v>4089</v>
      </c>
      <c r="AA69" s="71">
        <v>1299</v>
      </c>
      <c r="AB69" s="71">
        <v>6971</v>
      </c>
      <c r="AC69" s="71">
        <v>1746343.9999999995</v>
      </c>
      <c r="AD69" s="71">
        <v>0.87721372422117228</v>
      </c>
      <c r="AE69" s="72"/>
      <c r="AF69" s="71">
        <v>1034350.9443041334</v>
      </c>
      <c r="AG69" s="71">
        <v>503180.94382257736</v>
      </c>
      <c r="AH69" s="71">
        <v>382915.68357847724</v>
      </c>
      <c r="AI69" s="71">
        <v>19991140.909493357</v>
      </c>
      <c r="AJ69" s="71">
        <v>16845304.196896918</v>
      </c>
      <c r="AK69" s="71">
        <v>0</v>
      </c>
      <c r="AL69" s="71">
        <v>0</v>
      </c>
      <c r="AM69" s="71">
        <v>900146.36931200256</v>
      </c>
      <c r="AN69" s="71">
        <v>0</v>
      </c>
      <c r="AO69" s="71">
        <v>0</v>
      </c>
      <c r="AP69" s="71">
        <v>39657039.047407463</v>
      </c>
      <c r="AQ69" s="72"/>
      <c r="AR69" s="71">
        <v>22</v>
      </c>
      <c r="AS69" s="71">
        <v>25</v>
      </c>
      <c r="AT69" s="71">
        <v>35</v>
      </c>
      <c r="AU69" s="71">
        <v>0</v>
      </c>
      <c r="AV69" s="71">
        <v>0</v>
      </c>
      <c r="AW69" s="71">
        <v>0</v>
      </c>
      <c r="AX69" s="71"/>
      <c r="AY69" s="72"/>
      <c r="AZ69" s="71">
        <v>130.69999999999999</v>
      </c>
      <c r="BA69" s="71">
        <v>3076.900000000001</v>
      </c>
      <c r="BB69" s="71">
        <v>62094.700000000004</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1728</v>
      </c>
      <c r="B70" s="70">
        <v>306</v>
      </c>
      <c r="C70" s="70">
        <v>20</v>
      </c>
      <c r="D70" s="70">
        <v>18</v>
      </c>
      <c r="E70" s="70">
        <v>2023</v>
      </c>
      <c r="F70" s="70" t="s">
        <v>1539</v>
      </c>
      <c r="G70" s="70" t="s">
        <v>1633</v>
      </c>
      <c r="H70" s="70" t="s">
        <v>1634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26</v>
      </c>
      <c r="AT70" s="71">
        <v>43</v>
      </c>
      <c r="AU70" s="71">
        <v>0</v>
      </c>
      <c r="AV70" s="71">
        <v>0</v>
      </c>
      <c r="AW70" s="71">
        <v>0</v>
      </c>
      <c r="AX70" s="71"/>
      <c r="AY70" s="72"/>
      <c r="AZ70" s="71">
        <v>179.70000000000002</v>
      </c>
      <c r="BA70" s="71">
        <v>3126.400000000001</v>
      </c>
      <c r="BB70" s="71">
        <v>62250.400000000001</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1632</v>
      </c>
      <c r="B71" s="70">
        <v>306</v>
      </c>
      <c r="C71" s="70">
        <v>21</v>
      </c>
      <c r="D71" s="70">
        <v>18</v>
      </c>
      <c r="E71" s="70">
        <v>2024</v>
      </c>
      <c r="F71" s="70" t="s">
        <v>1554</v>
      </c>
      <c r="G71" s="70" t="s">
        <v>1633</v>
      </c>
      <c r="H71" s="70" t="s">
        <v>1634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1729</v>
      </c>
      <c r="B72" s="70">
        <v>171</v>
      </c>
      <c r="C72" s="70">
        <v>1</v>
      </c>
      <c r="D72" s="70">
        <v>11</v>
      </c>
      <c r="E72" s="70">
        <v>1990</v>
      </c>
      <c r="F72" s="70" t="s">
        <v>787</v>
      </c>
      <c r="G72" s="70" t="s">
        <v>1730</v>
      </c>
      <c r="H72" s="70" t="s">
        <v>1731</v>
      </c>
      <c r="I72" s="148"/>
      <c r="J72" s="71">
        <v>289.70368431691458</v>
      </c>
      <c r="K72" s="71">
        <v>1.380460050371269</v>
      </c>
      <c r="L72" s="71">
        <v>10.029659543110849</v>
      </c>
      <c r="M72" s="71">
        <v>6.2929765425408632</v>
      </c>
      <c r="N72" s="71">
        <v>4.828241571016453</v>
      </c>
      <c r="O72" s="71">
        <v>8.3367432829456369</v>
      </c>
      <c r="P72" s="71">
        <v>13.158377383218371</v>
      </c>
      <c r="Q72" s="71">
        <v>0.51408520733194296</v>
      </c>
      <c r="R72" s="71">
        <v>0</v>
      </c>
      <c r="S72" s="71">
        <v>0.54871896002810938</v>
      </c>
      <c r="T72" s="72"/>
      <c r="U72" s="71">
        <v>7007390</v>
      </c>
      <c r="V72" s="71">
        <v>469</v>
      </c>
      <c r="W72" s="71">
        <v>97</v>
      </c>
      <c r="X72" s="71">
        <v>2120</v>
      </c>
      <c r="Y72" s="71">
        <v>2173</v>
      </c>
      <c r="Z72" s="71">
        <v>3429</v>
      </c>
      <c r="AA72" s="71">
        <v>3195</v>
      </c>
      <c r="AB72" s="71">
        <v>8347</v>
      </c>
      <c r="AC72" s="71">
        <v>0</v>
      </c>
      <c r="AD72" s="71">
        <v>0.54871896002810938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1732</v>
      </c>
      <c r="B73" s="70">
        <v>172</v>
      </c>
      <c r="C73" s="70">
        <v>2</v>
      </c>
      <c r="D73" s="70">
        <v>11</v>
      </c>
      <c r="E73" s="70">
        <v>2005</v>
      </c>
      <c r="F73" s="70" t="s">
        <v>789</v>
      </c>
      <c r="G73" s="70" t="s">
        <v>1730</v>
      </c>
      <c r="H73" s="70" t="s">
        <v>1731</v>
      </c>
      <c r="I73" s="148"/>
      <c r="J73" s="71">
        <v>262.54163984523979</v>
      </c>
      <c r="K73" s="71">
        <v>1.0646548734362939</v>
      </c>
      <c r="L73" s="71">
        <v>10.69316382204703</v>
      </c>
      <c r="M73" s="71">
        <v>24.77260417870886</v>
      </c>
      <c r="N73" s="71">
        <v>7.2702527021449743</v>
      </c>
      <c r="O73" s="71">
        <v>12.219358806124561</v>
      </c>
      <c r="P73" s="71">
        <v>20.32082923596629</v>
      </c>
      <c r="Q73" s="71">
        <v>0.495292662518589</v>
      </c>
      <c r="R73" s="71">
        <v>0</v>
      </c>
      <c r="S73" s="71">
        <v>1.1399708905921</v>
      </c>
      <c r="T73" s="72"/>
      <c r="U73" s="71">
        <v>6664578</v>
      </c>
      <c r="V73" s="71">
        <v>450</v>
      </c>
      <c r="W73" s="71">
        <v>114</v>
      </c>
      <c r="X73" s="71">
        <v>4637</v>
      </c>
      <c r="Y73" s="71">
        <v>2769</v>
      </c>
      <c r="Z73" s="71">
        <v>5816</v>
      </c>
      <c r="AA73" s="71">
        <v>4041</v>
      </c>
      <c r="AB73" s="71">
        <v>8407</v>
      </c>
      <c r="AC73" s="71">
        <v>0</v>
      </c>
      <c r="AD73" s="71">
        <v>1.1399708905921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1733</v>
      </c>
      <c r="B74" s="70">
        <v>173</v>
      </c>
      <c r="C74" s="70">
        <v>3</v>
      </c>
      <c r="D74" s="70">
        <v>11</v>
      </c>
      <c r="E74" s="70">
        <v>2006</v>
      </c>
      <c r="F74" s="70" t="s">
        <v>790</v>
      </c>
      <c r="G74" s="70" t="s">
        <v>1730</v>
      </c>
      <c r="H74" s="70" t="s">
        <v>1731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1734</v>
      </c>
      <c r="B75" s="70">
        <v>174</v>
      </c>
      <c r="C75" s="70">
        <v>4</v>
      </c>
      <c r="D75" s="70">
        <v>11</v>
      </c>
      <c r="E75" s="70">
        <v>2007</v>
      </c>
      <c r="F75" s="70" t="s">
        <v>791</v>
      </c>
      <c r="G75" s="70" t="s">
        <v>1730</v>
      </c>
      <c r="H75" s="70" t="s">
        <v>1731</v>
      </c>
      <c r="I75" s="148"/>
      <c r="J75" s="71">
        <v>242.4275118212785</v>
      </c>
      <c r="K75" s="71">
        <v>1.0625103007921359</v>
      </c>
      <c r="L75" s="71">
        <v>7.4154997533070954</v>
      </c>
      <c r="M75" s="71">
        <v>24.110855993694091</v>
      </c>
      <c r="N75" s="71">
        <v>8.7750989796502168</v>
      </c>
      <c r="O75" s="71">
        <v>11.89390403343689</v>
      </c>
      <c r="P75" s="71">
        <v>21.033679309387281</v>
      </c>
      <c r="Q75" s="71">
        <v>0.51181143173768096</v>
      </c>
      <c r="R75" s="71">
        <v>0</v>
      </c>
      <c r="S75" s="71">
        <v>1.8220646416232431</v>
      </c>
      <c r="T75" s="72"/>
      <c r="U75" s="71">
        <v>6914428</v>
      </c>
      <c r="V75" s="71">
        <v>438</v>
      </c>
      <c r="W75" s="71">
        <v>91</v>
      </c>
      <c r="X75" s="71">
        <v>5404</v>
      </c>
      <c r="Y75" s="71">
        <v>2801</v>
      </c>
      <c r="Z75" s="71">
        <v>5885</v>
      </c>
      <c r="AA75" s="71">
        <v>4119</v>
      </c>
      <c r="AB75" s="71">
        <v>8228</v>
      </c>
      <c r="AC75" s="71">
        <v>0</v>
      </c>
      <c r="AD75" s="71">
        <v>1.8220646416232431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1735</v>
      </c>
      <c r="B76" s="70">
        <v>175</v>
      </c>
      <c r="C76" s="70">
        <v>5</v>
      </c>
      <c r="D76" s="70">
        <v>11</v>
      </c>
      <c r="E76" s="70">
        <v>2008</v>
      </c>
      <c r="F76" s="70" t="s">
        <v>792</v>
      </c>
      <c r="G76" s="70" t="s">
        <v>1730</v>
      </c>
      <c r="H76" s="70" t="s">
        <v>1731</v>
      </c>
      <c r="I76" s="148"/>
      <c r="J76" s="71">
        <v>182.20764513051651</v>
      </c>
      <c r="K76" s="71">
        <v>0.83612684328067732</v>
      </c>
      <c r="L76" s="71">
        <v>6.5069412325078604</v>
      </c>
      <c r="M76" s="71">
        <v>27.218417225420868</v>
      </c>
      <c r="N76" s="71">
        <v>8.3860665350595767</v>
      </c>
      <c r="O76" s="71">
        <v>11.584325125017781</v>
      </c>
      <c r="P76" s="71">
        <v>20.484338093384959</v>
      </c>
      <c r="Q76" s="71">
        <v>0.49630819254658398</v>
      </c>
      <c r="R76" s="71">
        <v>0</v>
      </c>
      <c r="S76" s="71">
        <v>1.9679336523380211</v>
      </c>
      <c r="T76" s="72"/>
      <c r="U76" s="71">
        <v>6003516</v>
      </c>
      <c r="V76" s="71">
        <v>438</v>
      </c>
      <c r="W76" s="71">
        <v>91</v>
      </c>
      <c r="X76" s="71">
        <v>5404</v>
      </c>
      <c r="Y76" s="71">
        <v>2824</v>
      </c>
      <c r="Z76" s="71">
        <v>5933</v>
      </c>
      <c r="AA76" s="71">
        <v>4016</v>
      </c>
      <c r="AB76" s="71">
        <v>8110</v>
      </c>
      <c r="AC76" s="71">
        <v>0</v>
      </c>
      <c r="AD76" s="71">
        <v>1.9679336523380211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1736</v>
      </c>
      <c r="B77" s="70">
        <v>176</v>
      </c>
      <c r="C77" s="70">
        <v>6</v>
      </c>
      <c r="D77" s="70">
        <v>11</v>
      </c>
      <c r="E77" s="70">
        <v>2009</v>
      </c>
      <c r="F77" s="70" t="s">
        <v>176</v>
      </c>
      <c r="G77" s="70" t="s">
        <v>1730</v>
      </c>
      <c r="H77" s="70" t="s">
        <v>1731</v>
      </c>
      <c r="I77" s="148"/>
      <c r="J77" s="71">
        <v>177.5779158301969</v>
      </c>
      <c r="K77" s="71">
        <v>0.69654367472336132</v>
      </c>
      <c r="L77" s="71">
        <v>6.9863166918056709</v>
      </c>
      <c r="M77" s="71">
        <v>26.103996849548981</v>
      </c>
      <c r="N77" s="71">
        <v>7.6805151957948699</v>
      </c>
      <c r="O77" s="71">
        <v>11.68885165273902</v>
      </c>
      <c r="P77" s="71">
        <v>19.660183867745591</v>
      </c>
      <c r="Q77" s="71">
        <v>0.46678694836125201</v>
      </c>
      <c r="R77" s="71">
        <v>0</v>
      </c>
      <c r="S77" s="71">
        <v>1.105693865559346</v>
      </c>
      <c r="T77" s="72"/>
      <c r="U77" s="71">
        <v>5055922</v>
      </c>
      <c r="V77" s="71">
        <v>469</v>
      </c>
      <c r="W77" s="71">
        <v>126</v>
      </c>
      <c r="X77" s="71">
        <v>5899</v>
      </c>
      <c r="Y77" s="71">
        <v>2807</v>
      </c>
      <c r="Z77" s="71">
        <v>5909</v>
      </c>
      <c r="AA77" s="71">
        <v>3957</v>
      </c>
      <c r="AB77" s="71">
        <v>8007</v>
      </c>
      <c r="AC77" s="71">
        <v>0</v>
      </c>
      <c r="AD77" s="71">
        <v>1.105693865559346</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18.7</v>
      </c>
      <c r="BK77" s="71">
        <v>0</v>
      </c>
      <c r="BL77" s="71">
        <v>7.8000000000000007</v>
      </c>
      <c r="BM77" s="71">
        <v>0</v>
      </c>
      <c r="BN77" s="72"/>
      <c r="BO77" s="71">
        <v>0</v>
      </c>
      <c r="BP77" s="71">
        <v>0</v>
      </c>
      <c r="BQ77" s="71">
        <v>3</v>
      </c>
      <c r="BR77" s="71">
        <v>0</v>
      </c>
      <c r="BS77" s="71">
        <v>2</v>
      </c>
      <c r="BT77" s="71">
        <v>0</v>
      </c>
      <c r="BU77"/>
      <c r="BV77" s="70">
        <v>26.5</v>
      </c>
      <c r="BW77" s="70">
        <v>0</v>
      </c>
      <c r="BX77" s="70">
        <v>0</v>
      </c>
      <c r="BY77" s="70">
        <v>0</v>
      </c>
      <c r="BZ77" s="70">
        <v>0</v>
      </c>
      <c r="CA77" s="70">
        <v>0</v>
      </c>
      <c r="CB77" s="70">
        <v>0</v>
      </c>
      <c r="CC77" s="70">
        <v>0</v>
      </c>
      <c r="CD77" s="70">
        <v>0</v>
      </c>
    </row>
    <row r="78" spans="1:82">
      <c r="A78" s="70" t="s">
        <v>1737</v>
      </c>
      <c r="B78" s="70">
        <v>177</v>
      </c>
      <c r="C78" s="70">
        <v>7</v>
      </c>
      <c r="D78" s="70">
        <v>11</v>
      </c>
      <c r="E78" s="70">
        <v>2010</v>
      </c>
      <c r="F78" s="70" t="s">
        <v>177</v>
      </c>
      <c r="G78" s="70" t="s">
        <v>1730</v>
      </c>
      <c r="H78" s="70" t="s">
        <v>1731</v>
      </c>
      <c r="I78" s="148"/>
      <c r="J78" s="71">
        <v>142.17473864996359</v>
      </c>
      <c r="K78" s="71">
        <v>0.7423241637926441</v>
      </c>
      <c r="L78" s="71">
        <v>6.6143418954209396</v>
      </c>
      <c r="M78" s="71">
        <v>26.05709351504364</v>
      </c>
      <c r="N78" s="71">
        <v>7.8905437334557904</v>
      </c>
      <c r="O78" s="71">
        <v>11.650539083484009</v>
      </c>
      <c r="P78" s="71">
        <v>19.557356856917249</v>
      </c>
      <c r="Q78" s="71">
        <v>0.48257467990663999</v>
      </c>
      <c r="R78" s="71">
        <v>0</v>
      </c>
      <c r="S78" s="71">
        <v>1.627456060596066</v>
      </c>
      <c r="T78" s="72"/>
      <c r="U78" s="71">
        <v>3673325</v>
      </c>
      <c r="V78" s="71">
        <v>469</v>
      </c>
      <c r="W78" s="71">
        <v>126</v>
      </c>
      <c r="X78" s="71">
        <v>5899</v>
      </c>
      <c r="Y78" s="71">
        <v>2823</v>
      </c>
      <c r="Z78" s="71">
        <v>5917</v>
      </c>
      <c r="AA78" s="71">
        <v>3838</v>
      </c>
      <c r="AB78" s="71">
        <v>7932</v>
      </c>
      <c r="AC78" s="71">
        <v>0</v>
      </c>
      <c r="AD78" s="71">
        <v>1.627456060596066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19.111000000000001</v>
      </c>
      <c r="BK78" s="71">
        <v>0</v>
      </c>
      <c r="BL78" s="71">
        <v>7.5299999999999994</v>
      </c>
      <c r="BM78" s="71">
        <v>0</v>
      </c>
      <c r="BN78" s="72"/>
      <c r="BO78" s="71">
        <v>0</v>
      </c>
      <c r="BP78" s="71">
        <v>0</v>
      </c>
      <c r="BQ78" s="71">
        <v>3</v>
      </c>
      <c r="BR78" s="71">
        <v>0</v>
      </c>
      <c r="BS78" s="71">
        <v>2</v>
      </c>
      <c r="BT78" s="71">
        <v>0</v>
      </c>
      <c r="BU78"/>
      <c r="BV78" s="70">
        <v>26.640999999999998</v>
      </c>
      <c r="BW78" s="70">
        <v>0</v>
      </c>
      <c r="BX78" s="70">
        <v>0</v>
      </c>
      <c r="BY78" s="70">
        <v>0</v>
      </c>
      <c r="BZ78" s="70">
        <v>0</v>
      </c>
      <c r="CA78" s="70">
        <v>0</v>
      </c>
      <c r="CB78" s="70">
        <v>0</v>
      </c>
      <c r="CC78" s="70">
        <v>0</v>
      </c>
      <c r="CD78" s="70">
        <v>0</v>
      </c>
    </row>
    <row r="79" spans="1:82">
      <c r="A79" s="70" t="s">
        <v>1738</v>
      </c>
      <c r="B79" s="70">
        <v>178</v>
      </c>
      <c r="C79" s="70">
        <v>8</v>
      </c>
      <c r="D79" s="70">
        <v>11</v>
      </c>
      <c r="E79" s="70">
        <v>2011</v>
      </c>
      <c r="F79" s="70" t="s">
        <v>178</v>
      </c>
      <c r="G79" s="70" t="s">
        <v>1730</v>
      </c>
      <c r="H79" s="70" t="s">
        <v>1731</v>
      </c>
      <c r="I79" s="148"/>
      <c r="J79" s="71">
        <v>140.76026013308379</v>
      </c>
      <c r="K79" s="71">
        <v>1.1718302036116439</v>
      </c>
      <c r="L79" s="71">
        <v>6.4485986347411428</v>
      </c>
      <c r="M79" s="71">
        <v>30.188437814212861</v>
      </c>
      <c r="N79" s="71">
        <v>8.3088886475327914</v>
      </c>
      <c r="O79" s="71">
        <v>11.460626811658294</v>
      </c>
      <c r="P79" s="71">
        <v>18.91795393311256</v>
      </c>
      <c r="Q79" s="71">
        <v>0.54794234240286199</v>
      </c>
      <c r="R79" s="71">
        <v>0</v>
      </c>
      <c r="S79" s="71">
        <v>1.8563149897143369</v>
      </c>
      <c r="T79" s="72"/>
      <c r="U79" s="71">
        <v>3807482</v>
      </c>
      <c r="V79" s="71">
        <v>469</v>
      </c>
      <c r="W79" s="71">
        <v>126</v>
      </c>
      <c r="X79" s="71">
        <v>5899</v>
      </c>
      <c r="Y79" s="71">
        <v>2829</v>
      </c>
      <c r="Z79" s="71">
        <v>5947</v>
      </c>
      <c r="AA79" s="71">
        <v>3823</v>
      </c>
      <c r="AB79" s="71">
        <v>7808</v>
      </c>
      <c r="AC79" s="71">
        <v>0</v>
      </c>
      <c r="AD79" s="71">
        <v>1.8563149897143369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17.812000000000001</v>
      </c>
      <c r="BK79" s="71">
        <v>0</v>
      </c>
      <c r="BL79" s="71">
        <v>6.0430000000000001</v>
      </c>
      <c r="BM79" s="71">
        <v>0</v>
      </c>
      <c r="BN79" s="72"/>
      <c r="BO79" s="71">
        <v>0</v>
      </c>
      <c r="BP79" s="71">
        <v>0</v>
      </c>
      <c r="BQ79" s="71">
        <v>3</v>
      </c>
      <c r="BR79" s="71">
        <v>0</v>
      </c>
      <c r="BS79" s="71">
        <v>2</v>
      </c>
      <c r="BT79" s="71">
        <v>0</v>
      </c>
      <c r="BU79"/>
      <c r="BV79" s="70">
        <v>23.855</v>
      </c>
      <c r="BW79" s="70">
        <v>0</v>
      </c>
      <c r="BX79" s="70">
        <v>0</v>
      </c>
      <c r="BY79" s="70">
        <v>0</v>
      </c>
      <c r="BZ79" s="70">
        <v>0</v>
      </c>
      <c r="CA79" s="70">
        <v>0</v>
      </c>
      <c r="CB79" s="70">
        <v>0</v>
      </c>
      <c r="CC79" s="70">
        <v>0</v>
      </c>
      <c r="CD79" s="70">
        <v>0</v>
      </c>
    </row>
    <row r="80" spans="1:82">
      <c r="A80" s="70" t="s">
        <v>1739</v>
      </c>
      <c r="B80" s="70">
        <v>179</v>
      </c>
      <c r="C80" s="70">
        <v>9</v>
      </c>
      <c r="D80" s="70">
        <v>11</v>
      </c>
      <c r="E80" s="70">
        <v>2012</v>
      </c>
      <c r="F80" s="70" t="s">
        <v>179</v>
      </c>
      <c r="G80" s="70" t="s">
        <v>1730</v>
      </c>
      <c r="H80" s="70" t="s">
        <v>1731</v>
      </c>
      <c r="I80" s="148"/>
      <c r="J80" s="71">
        <v>130.22325389066859</v>
      </c>
      <c r="K80" s="71">
        <v>1.1626595791742831</v>
      </c>
      <c r="L80" s="71">
        <v>6.4743333310383484</v>
      </c>
      <c r="M80" s="71">
        <v>33.735664058450418</v>
      </c>
      <c r="N80" s="71">
        <v>9.4215893056522031</v>
      </c>
      <c r="O80" s="71">
        <v>11.565461565374685</v>
      </c>
      <c r="P80" s="71">
        <v>18.881265964969778</v>
      </c>
      <c r="Q80" s="71">
        <v>0.604477827010659</v>
      </c>
      <c r="R80" s="71">
        <v>0</v>
      </c>
      <c r="S80" s="71">
        <v>1.6710585764343939</v>
      </c>
      <c r="T80" s="72"/>
      <c r="U80" s="71">
        <v>3539407</v>
      </c>
      <c r="V80" s="71">
        <v>469</v>
      </c>
      <c r="W80" s="71">
        <v>126</v>
      </c>
      <c r="X80" s="71">
        <v>5899</v>
      </c>
      <c r="Y80" s="71">
        <v>2918</v>
      </c>
      <c r="Z80" s="71">
        <v>6049</v>
      </c>
      <c r="AA80" s="71">
        <v>3794</v>
      </c>
      <c r="AB80" s="71">
        <v>7928</v>
      </c>
      <c r="AC80" s="71">
        <v>0</v>
      </c>
      <c r="AD80" s="71">
        <v>1.6710585764343939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18.335000000000001</v>
      </c>
      <c r="BK80" s="71">
        <v>0</v>
      </c>
      <c r="BL80" s="71">
        <v>6.8710000000000004</v>
      </c>
      <c r="BM80" s="71">
        <v>0</v>
      </c>
      <c r="BN80" s="72"/>
      <c r="BO80" s="71">
        <v>0</v>
      </c>
      <c r="BP80" s="71">
        <v>0</v>
      </c>
      <c r="BQ80" s="71">
        <v>3</v>
      </c>
      <c r="BR80" s="71">
        <v>0</v>
      </c>
      <c r="BS80" s="71">
        <v>2</v>
      </c>
      <c r="BT80" s="71">
        <v>0</v>
      </c>
      <c r="BU80"/>
      <c r="BV80" s="70">
        <v>25.206</v>
      </c>
      <c r="BW80" s="70">
        <v>0</v>
      </c>
      <c r="BX80" s="70">
        <v>0</v>
      </c>
      <c r="BY80" s="70">
        <v>0</v>
      </c>
      <c r="BZ80" s="70">
        <v>0</v>
      </c>
      <c r="CA80" s="70">
        <v>0</v>
      </c>
      <c r="CB80" s="70">
        <v>0</v>
      </c>
      <c r="CC80" s="70">
        <v>0</v>
      </c>
      <c r="CD80" s="70">
        <v>0</v>
      </c>
    </row>
    <row r="81" spans="1:82">
      <c r="A81" s="70" t="s">
        <v>1740</v>
      </c>
      <c r="B81" s="70">
        <v>180</v>
      </c>
      <c r="C81" s="70">
        <v>10</v>
      </c>
      <c r="D81" s="70">
        <v>11</v>
      </c>
      <c r="E81" s="70">
        <v>2013</v>
      </c>
      <c r="F81" s="70" t="s">
        <v>180</v>
      </c>
      <c r="G81" s="70" t="s">
        <v>1730</v>
      </c>
      <c r="H81" s="70" t="s">
        <v>1731</v>
      </c>
      <c r="I81" s="148"/>
      <c r="J81" s="71">
        <v>157.99622103354571</v>
      </c>
      <c r="K81" s="71">
        <v>1.036263459192889</v>
      </c>
      <c r="L81" s="71">
        <v>6.4759773985484816</v>
      </c>
      <c r="M81" s="71">
        <v>33.44845837121224</v>
      </c>
      <c r="N81" s="71">
        <v>9.9766228981713105</v>
      </c>
      <c r="O81" s="71">
        <v>11.179139386646899</v>
      </c>
      <c r="P81" s="71">
        <v>18.822531250135459</v>
      </c>
      <c r="Q81" s="71">
        <v>0.60947920823445301</v>
      </c>
      <c r="R81" s="71">
        <v>0</v>
      </c>
      <c r="S81" s="71">
        <v>1.3474553782207921</v>
      </c>
      <c r="T81" s="72"/>
      <c r="U81" s="71">
        <v>4183089</v>
      </c>
      <c r="V81" s="71">
        <v>469</v>
      </c>
      <c r="W81" s="71">
        <v>126</v>
      </c>
      <c r="X81" s="71">
        <v>5899</v>
      </c>
      <c r="Y81" s="71">
        <v>2940</v>
      </c>
      <c r="Z81" s="71">
        <v>6108</v>
      </c>
      <c r="AA81" s="71">
        <v>3768</v>
      </c>
      <c r="AB81" s="71">
        <v>7879</v>
      </c>
      <c r="AC81" s="71">
        <v>0</v>
      </c>
      <c r="AD81" s="71">
        <v>1.3474553782207921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17.741</v>
      </c>
      <c r="BK81" s="71">
        <v>0</v>
      </c>
      <c r="BL81" s="71">
        <v>6.9359999999999999</v>
      </c>
      <c r="BM81" s="71">
        <v>0</v>
      </c>
      <c r="BN81" s="72"/>
      <c r="BO81" s="71">
        <v>0</v>
      </c>
      <c r="BP81" s="71">
        <v>0</v>
      </c>
      <c r="BQ81" s="71">
        <v>2</v>
      </c>
      <c r="BR81" s="71">
        <v>0</v>
      </c>
      <c r="BS81" s="71">
        <v>2</v>
      </c>
      <c r="BT81" s="71">
        <v>0</v>
      </c>
      <c r="BU81"/>
      <c r="BV81" s="70">
        <v>24.677</v>
      </c>
      <c r="BW81" s="70">
        <v>0</v>
      </c>
      <c r="BX81" s="70">
        <v>0</v>
      </c>
      <c r="BY81" s="70">
        <v>0</v>
      </c>
      <c r="BZ81" s="70">
        <v>0</v>
      </c>
      <c r="CA81" s="70">
        <v>0</v>
      </c>
      <c r="CB81" s="70">
        <v>0</v>
      </c>
      <c r="CC81" s="70">
        <v>0</v>
      </c>
      <c r="CD81" s="70">
        <v>0</v>
      </c>
    </row>
    <row r="82" spans="1:82">
      <c r="A82" s="70" t="s">
        <v>1741</v>
      </c>
      <c r="B82" s="70">
        <v>181</v>
      </c>
      <c r="C82" s="70">
        <v>11</v>
      </c>
      <c r="D82" s="70">
        <v>11</v>
      </c>
      <c r="E82" s="70">
        <v>2014</v>
      </c>
      <c r="F82" s="70" t="s">
        <v>181</v>
      </c>
      <c r="G82" s="70" t="s">
        <v>1730</v>
      </c>
      <c r="H82" s="70" t="s">
        <v>1731</v>
      </c>
      <c r="I82" s="148"/>
      <c r="J82" s="71">
        <v>165.5169151654876</v>
      </c>
      <c r="K82" s="71">
        <v>0.872688049812684</v>
      </c>
      <c r="L82" s="71">
        <v>8.3094567600996072</v>
      </c>
      <c r="M82" s="71">
        <v>37.159338494908027</v>
      </c>
      <c r="N82" s="71">
        <v>8.1685350461317121</v>
      </c>
      <c r="O82" s="71">
        <v>10.701111257431014</v>
      </c>
      <c r="P82" s="71">
        <v>19.156370358580787</v>
      </c>
      <c r="Q82" s="71">
        <v>0.57258734195917205</v>
      </c>
      <c r="R82" s="71">
        <v>0</v>
      </c>
      <c r="S82" s="71">
        <v>2.0826735580228828</v>
      </c>
      <c r="T82" s="72"/>
      <c r="U82" s="71">
        <v>4824133</v>
      </c>
      <c r="V82" s="71">
        <v>365</v>
      </c>
      <c r="W82" s="71">
        <v>145</v>
      </c>
      <c r="X82" s="71">
        <v>7126</v>
      </c>
      <c r="Y82" s="71">
        <v>2926</v>
      </c>
      <c r="Z82" s="71">
        <v>6158</v>
      </c>
      <c r="AA82" s="71">
        <v>3815</v>
      </c>
      <c r="AB82" s="71">
        <v>7715</v>
      </c>
      <c r="AC82" s="71">
        <v>0</v>
      </c>
      <c r="AD82" s="71">
        <v>2.0826735580228828</v>
      </c>
      <c r="AE82" s="72"/>
      <c r="AF82" s="71"/>
      <c r="AG82" s="71"/>
      <c r="AH82" s="71"/>
      <c r="AI82" s="71"/>
      <c r="AJ82" s="71"/>
      <c r="AK82" s="71"/>
      <c r="AL82" s="71"/>
      <c r="AM82" s="71"/>
      <c r="AN82" s="71"/>
      <c r="AO82" s="71"/>
      <c r="AP82" s="71"/>
      <c r="AQ82" s="72"/>
      <c r="AR82" s="71">
        <v>73</v>
      </c>
      <c r="AS82" s="71">
        <v>83</v>
      </c>
      <c r="AT82" s="71">
        <v>0</v>
      </c>
      <c r="AU82" s="71">
        <v>0</v>
      </c>
      <c r="AV82" s="71">
        <v>0</v>
      </c>
      <c r="AW82" s="71">
        <v>0</v>
      </c>
      <c r="AX82" s="71"/>
      <c r="AY82" s="72"/>
      <c r="AZ82" s="71">
        <v>363.4</v>
      </c>
      <c r="BA82" s="71">
        <v>10020.5</v>
      </c>
      <c r="BB82" s="71">
        <v>0</v>
      </c>
      <c r="BC82" s="71">
        <v>0</v>
      </c>
      <c r="BD82" s="71">
        <v>0</v>
      </c>
      <c r="BE82" s="71">
        <v>0</v>
      </c>
      <c r="BF82" s="71"/>
      <c r="BG82" s="72"/>
      <c r="BH82" s="71">
        <v>0</v>
      </c>
      <c r="BI82" s="71">
        <v>0</v>
      </c>
      <c r="BJ82" s="71">
        <v>17.466999999999999</v>
      </c>
      <c r="BK82" s="71">
        <v>0</v>
      </c>
      <c r="BL82" s="71">
        <v>7.9320000000000004</v>
      </c>
      <c r="BM82" s="71">
        <v>0</v>
      </c>
      <c r="BN82" s="72"/>
      <c r="BO82" s="71">
        <v>0</v>
      </c>
      <c r="BP82" s="71">
        <v>0</v>
      </c>
      <c r="BQ82" s="71">
        <v>2</v>
      </c>
      <c r="BR82" s="71">
        <v>0</v>
      </c>
      <c r="BS82" s="71">
        <v>2</v>
      </c>
      <c r="BT82" s="71">
        <v>0</v>
      </c>
      <c r="BU82"/>
      <c r="BV82" s="70">
        <v>25.399000000000001</v>
      </c>
      <c r="BW82" s="70">
        <v>0</v>
      </c>
      <c r="BX82" s="70">
        <v>0</v>
      </c>
      <c r="BY82" s="70">
        <v>0</v>
      </c>
      <c r="BZ82" s="70">
        <v>0</v>
      </c>
      <c r="CA82" s="70">
        <v>0</v>
      </c>
      <c r="CB82" s="70">
        <v>0</v>
      </c>
      <c r="CC82" s="70">
        <v>0</v>
      </c>
      <c r="CD82" s="70">
        <v>0</v>
      </c>
    </row>
    <row r="83" spans="1:82">
      <c r="A83" s="70" t="s">
        <v>1742</v>
      </c>
      <c r="B83" s="70">
        <v>182</v>
      </c>
      <c r="C83" s="70">
        <v>12</v>
      </c>
      <c r="D83" s="70">
        <v>11</v>
      </c>
      <c r="E83" s="70">
        <v>2015</v>
      </c>
      <c r="F83" s="70" t="s">
        <v>182</v>
      </c>
      <c r="G83" s="1064" t="s">
        <v>1730</v>
      </c>
      <c r="H83" s="70" t="s">
        <v>1731</v>
      </c>
      <c r="I83" s="148"/>
      <c r="J83" s="71">
        <v>166.7578535354269</v>
      </c>
      <c r="K83" s="71">
        <v>0.86665175943854877</v>
      </c>
      <c r="L83" s="71">
        <v>8.7283960849137188</v>
      </c>
      <c r="M83" s="71">
        <v>37.752552370141451</v>
      </c>
      <c r="N83" s="71">
        <v>7.5998775654874224</v>
      </c>
      <c r="O83" s="71">
        <v>10.754013711326877</v>
      </c>
      <c r="P83" s="71">
        <v>19.302162711840875</v>
      </c>
      <c r="Q83" s="71">
        <v>0.55369662316292301</v>
      </c>
      <c r="R83" s="71">
        <v>0</v>
      </c>
      <c r="S83" s="71">
        <v>1.8063670262666001</v>
      </c>
      <c r="T83" s="72"/>
      <c r="U83" s="71">
        <v>4805289</v>
      </c>
      <c r="V83" s="71">
        <v>365</v>
      </c>
      <c r="W83" s="71">
        <v>145</v>
      </c>
      <c r="X83" s="71">
        <v>7126</v>
      </c>
      <c r="Y83" s="71">
        <v>2929</v>
      </c>
      <c r="Z83" s="71">
        <v>6248</v>
      </c>
      <c r="AA83" s="71">
        <v>3841</v>
      </c>
      <c r="AB83" s="71">
        <v>7621</v>
      </c>
      <c r="AC83" s="71">
        <v>0</v>
      </c>
      <c r="AD83" s="71">
        <v>1.8063670262666001</v>
      </c>
      <c r="AE83" s="72"/>
      <c r="AF83" s="71">
        <v>51608805.731717229</v>
      </c>
      <c r="AG83" s="71">
        <v>745792.49737638386</v>
      </c>
      <c r="AH83" s="71">
        <v>1823996.48019</v>
      </c>
      <c r="AI83" s="71">
        <v>53564243.324303091</v>
      </c>
      <c r="AJ83" s="71">
        <v>10483371.96333934</v>
      </c>
      <c r="AK83" s="71">
        <v>0</v>
      </c>
      <c r="AL83" s="71">
        <v>0</v>
      </c>
      <c r="AM83" s="71">
        <v>1044426.081107373</v>
      </c>
      <c r="AN83" s="71">
        <v>0</v>
      </c>
      <c r="AO83" s="71">
        <v>0</v>
      </c>
      <c r="AP83" s="71">
        <v>119270636.07803343</v>
      </c>
      <c r="AQ83" s="72"/>
      <c r="AR83" s="71">
        <v>85</v>
      </c>
      <c r="AS83" s="71">
        <v>116</v>
      </c>
      <c r="AT83" s="71">
        <v>0</v>
      </c>
      <c r="AU83" s="71">
        <v>0</v>
      </c>
      <c r="AV83" s="71">
        <v>0</v>
      </c>
      <c r="AW83" s="71">
        <v>0</v>
      </c>
      <c r="AX83" s="71"/>
      <c r="AY83" s="72"/>
      <c r="AZ83" s="71">
        <v>431.1</v>
      </c>
      <c r="BA83" s="71">
        <v>14128.1</v>
      </c>
      <c r="BB83" s="71">
        <v>0</v>
      </c>
      <c r="BC83" s="71">
        <v>0</v>
      </c>
      <c r="BD83" s="71">
        <v>0</v>
      </c>
      <c r="BE83" s="71">
        <v>0</v>
      </c>
      <c r="BF83" s="71"/>
      <c r="BG83" s="72"/>
      <c r="BH83" s="71">
        <v>0</v>
      </c>
      <c r="BI83" s="71">
        <v>0</v>
      </c>
      <c r="BJ83" s="71">
        <v>9.9550000000000001</v>
      </c>
      <c r="BK83" s="71">
        <v>0</v>
      </c>
      <c r="BL83" s="71">
        <v>7.2110000000000003</v>
      </c>
      <c r="BM83" s="71">
        <v>0</v>
      </c>
      <c r="BN83" s="72"/>
      <c r="BO83" s="71">
        <v>0</v>
      </c>
      <c r="BP83" s="71">
        <v>0</v>
      </c>
      <c r="BQ83" s="71">
        <v>1</v>
      </c>
      <c r="BR83" s="71">
        <v>0</v>
      </c>
      <c r="BS83" s="71">
        <v>2</v>
      </c>
      <c r="BT83" s="71">
        <v>0</v>
      </c>
      <c r="BU83"/>
      <c r="BV83" s="70">
        <v>17.166</v>
      </c>
      <c r="BW83" s="70">
        <v>0</v>
      </c>
      <c r="BX83" s="70">
        <v>0</v>
      </c>
      <c r="BY83" s="70">
        <v>0</v>
      </c>
      <c r="BZ83" s="70">
        <v>0</v>
      </c>
      <c r="CA83" s="70">
        <v>0</v>
      </c>
      <c r="CB83" s="70">
        <v>0</v>
      </c>
      <c r="CC83" s="70">
        <v>0</v>
      </c>
      <c r="CD83" s="70">
        <v>0</v>
      </c>
    </row>
    <row r="84" spans="1:82">
      <c r="A84" s="70" t="s">
        <v>1743</v>
      </c>
      <c r="B84" s="70">
        <v>183</v>
      </c>
      <c r="C84" s="70">
        <v>13</v>
      </c>
      <c r="D84" s="70">
        <v>11</v>
      </c>
      <c r="E84" s="70">
        <v>2016</v>
      </c>
      <c r="F84" s="70" t="s">
        <v>155</v>
      </c>
      <c r="G84" s="1064" t="s">
        <v>1730</v>
      </c>
      <c r="H84" s="70" t="s">
        <v>1731</v>
      </c>
      <c r="I84" s="148"/>
      <c r="J84" s="71">
        <v>214.0856876030239</v>
      </c>
      <c r="K84" s="71">
        <v>0.83519668601543495</v>
      </c>
      <c r="L84" s="71">
        <v>10.15266512325813</v>
      </c>
      <c r="M84" s="71">
        <v>32.468117646158007</v>
      </c>
      <c r="N84" s="71">
        <v>7.9567955244235984</v>
      </c>
      <c r="O84" s="71">
        <v>10.711837717043947</v>
      </c>
      <c r="P84" s="71">
        <v>18.949015542836804</v>
      </c>
      <c r="Q84" s="71">
        <v>0.53023463307975471</v>
      </c>
      <c r="R84" s="71">
        <v>0</v>
      </c>
      <c r="S84" s="71">
        <v>1.5547573766834606</v>
      </c>
      <c r="T84" s="72"/>
      <c r="U84" s="71">
        <v>5828401</v>
      </c>
      <c r="V84" s="71">
        <v>365</v>
      </c>
      <c r="W84" s="71">
        <v>145</v>
      </c>
      <c r="X84" s="71">
        <v>7126</v>
      </c>
      <c r="Y84" s="71">
        <v>2926</v>
      </c>
      <c r="Z84" s="71">
        <v>6300</v>
      </c>
      <c r="AA84" s="71">
        <v>3900</v>
      </c>
      <c r="AB84" s="71">
        <v>7507</v>
      </c>
      <c r="AC84" s="71">
        <v>0</v>
      </c>
      <c r="AD84" s="71">
        <v>1.554757376683461</v>
      </c>
      <c r="AE84" s="72"/>
      <c r="AF84" s="71">
        <v>68758200.987669691</v>
      </c>
      <c r="AG84" s="71">
        <v>710622.55967135343</v>
      </c>
      <c r="AH84" s="71">
        <v>1679583.041422362</v>
      </c>
      <c r="AI84" s="71">
        <v>49844399.487433627</v>
      </c>
      <c r="AJ84" s="71">
        <v>10992155.190079721</v>
      </c>
      <c r="AK84" s="71">
        <v>0</v>
      </c>
      <c r="AL84" s="71">
        <v>0</v>
      </c>
      <c r="AM84" s="71">
        <v>1029602.138195847</v>
      </c>
      <c r="AN84" s="71">
        <v>0</v>
      </c>
      <c r="AO84" s="71">
        <v>0</v>
      </c>
      <c r="AP84" s="71">
        <v>133014563.40447259</v>
      </c>
      <c r="AQ84" s="72"/>
      <c r="AR84" s="71">
        <v>96</v>
      </c>
      <c r="AS84" s="71">
        <v>149</v>
      </c>
      <c r="AT84" s="71">
        <v>0</v>
      </c>
      <c r="AU84" s="71">
        <v>0</v>
      </c>
      <c r="AV84" s="71">
        <v>0</v>
      </c>
      <c r="AW84" s="71">
        <v>0</v>
      </c>
      <c r="AX84" s="71"/>
      <c r="AY84" s="72"/>
      <c r="AZ84" s="71">
        <v>486.9</v>
      </c>
      <c r="BA84" s="71">
        <v>18058.5</v>
      </c>
      <c r="BB84" s="71">
        <v>0</v>
      </c>
      <c r="BC84" s="71">
        <v>0</v>
      </c>
      <c r="BD84" s="71">
        <v>0</v>
      </c>
      <c r="BE84" s="71">
        <v>0</v>
      </c>
      <c r="BF84" s="71"/>
      <c r="BG84" s="72"/>
      <c r="BH84" s="71">
        <v>0</v>
      </c>
      <c r="BI84" s="71">
        <v>0</v>
      </c>
      <c r="BJ84" s="71">
        <v>16.937000000000001</v>
      </c>
      <c r="BK84" s="71">
        <v>0</v>
      </c>
      <c r="BL84" s="71">
        <v>7.0719999999999992</v>
      </c>
      <c r="BM84" s="71">
        <v>0</v>
      </c>
      <c r="BN84" s="72"/>
      <c r="BO84" s="71">
        <v>0</v>
      </c>
      <c r="BP84" s="71">
        <v>0</v>
      </c>
      <c r="BQ84" s="71">
        <v>2</v>
      </c>
      <c r="BR84" s="71">
        <v>0</v>
      </c>
      <c r="BS84" s="71">
        <v>2</v>
      </c>
      <c r="BT84" s="71">
        <v>0</v>
      </c>
      <c r="BU84"/>
      <c r="BV84" s="70">
        <v>24.009</v>
      </c>
      <c r="BW84" s="70">
        <v>0</v>
      </c>
      <c r="BX84" s="70">
        <v>0</v>
      </c>
      <c r="BY84" s="70">
        <v>0</v>
      </c>
      <c r="BZ84" s="70">
        <v>0</v>
      </c>
      <c r="CA84" s="70">
        <v>0</v>
      </c>
      <c r="CB84" s="70">
        <v>0</v>
      </c>
      <c r="CC84" s="70">
        <v>0</v>
      </c>
      <c r="CD84" s="70">
        <v>0</v>
      </c>
    </row>
    <row r="85" spans="1:82">
      <c r="A85" s="70" t="s">
        <v>1744</v>
      </c>
      <c r="B85" s="70">
        <v>184</v>
      </c>
      <c r="C85" s="70">
        <v>14</v>
      </c>
      <c r="D85" s="70">
        <v>11</v>
      </c>
      <c r="E85" s="70">
        <v>2017</v>
      </c>
      <c r="F85" s="70" t="s">
        <v>156</v>
      </c>
      <c r="G85" s="70" t="s">
        <v>1730</v>
      </c>
      <c r="H85" s="70" t="s">
        <v>1731</v>
      </c>
      <c r="I85" s="148"/>
      <c r="J85" s="71">
        <v>172.96323969672073</v>
      </c>
      <c r="K85" s="71">
        <v>0.83600903740801991</v>
      </c>
      <c r="L85" s="71">
        <v>9.3127355682556043</v>
      </c>
      <c r="M85" s="71">
        <v>32.942649220644569</v>
      </c>
      <c r="N85" s="71">
        <v>8.9507337699404292</v>
      </c>
      <c r="O85" s="71">
        <v>10.560461706953756</v>
      </c>
      <c r="P85" s="71">
        <v>19.224871676400671</v>
      </c>
      <c r="Q85" s="71">
        <v>0.51227057347667804</v>
      </c>
      <c r="R85" s="71">
        <v>0</v>
      </c>
      <c r="S85" s="71">
        <v>1.3463821981480417</v>
      </c>
      <c r="T85" s="72"/>
      <c r="U85" s="71">
        <v>5016510</v>
      </c>
      <c r="V85" s="71">
        <v>365</v>
      </c>
      <c r="W85" s="71">
        <v>145</v>
      </c>
      <c r="X85" s="71">
        <v>7126</v>
      </c>
      <c r="Y85" s="71">
        <v>2975</v>
      </c>
      <c r="Z85" s="71">
        <v>6314</v>
      </c>
      <c r="AA85" s="71">
        <v>3982</v>
      </c>
      <c r="AB85" s="71">
        <v>7500</v>
      </c>
      <c r="AC85" s="71">
        <v>0</v>
      </c>
      <c r="AD85" s="71">
        <v>1.3463821981480419</v>
      </c>
      <c r="AE85" s="72"/>
      <c r="AF85" s="71">
        <v>55486716.155688867</v>
      </c>
      <c r="AG85" s="71">
        <v>718088.54391918727</v>
      </c>
      <c r="AH85" s="71">
        <v>2065256.275344779</v>
      </c>
      <c r="AI85" s="71">
        <v>53013337.99644538</v>
      </c>
      <c r="AJ85" s="71">
        <v>12531456.58744527</v>
      </c>
      <c r="AK85" s="71">
        <v>0</v>
      </c>
      <c r="AL85" s="71">
        <v>0</v>
      </c>
      <c r="AM85" s="71">
        <v>1030251.616315718</v>
      </c>
      <c r="AN85" s="71">
        <v>0</v>
      </c>
      <c r="AO85" s="71">
        <v>0</v>
      </c>
      <c r="AP85" s="71">
        <v>124845107.1751592</v>
      </c>
      <c r="AQ85" s="72"/>
      <c r="AR85" s="71">
        <v>99</v>
      </c>
      <c r="AS85" s="71">
        <v>164</v>
      </c>
      <c r="AT85" s="71">
        <v>0</v>
      </c>
      <c r="AU85" s="71">
        <v>0</v>
      </c>
      <c r="AV85" s="71">
        <v>0</v>
      </c>
      <c r="AW85" s="71">
        <v>0</v>
      </c>
      <c r="AX85" s="71"/>
      <c r="AY85" s="72"/>
      <c r="AZ85" s="71">
        <v>500.9</v>
      </c>
      <c r="BA85" s="71">
        <v>22643.1</v>
      </c>
      <c r="BB85" s="71">
        <v>0</v>
      </c>
      <c r="BC85" s="71">
        <v>0</v>
      </c>
      <c r="BD85" s="71">
        <v>0</v>
      </c>
      <c r="BE85" s="71">
        <v>0</v>
      </c>
      <c r="BF85" s="71"/>
      <c r="BG85" s="72"/>
      <c r="BH85" s="71">
        <v>0</v>
      </c>
      <c r="BI85" s="71">
        <v>0</v>
      </c>
      <c r="BJ85" s="71">
        <v>17.332000000000001</v>
      </c>
      <c r="BK85" s="71">
        <v>0</v>
      </c>
      <c r="BL85" s="71">
        <v>6.8810000000000002</v>
      </c>
      <c r="BM85" s="71">
        <v>0</v>
      </c>
      <c r="BN85" s="72"/>
      <c r="BO85" s="71">
        <v>0</v>
      </c>
      <c r="BP85" s="71">
        <v>0</v>
      </c>
      <c r="BQ85" s="71">
        <v>2</v>
      </c>
      <c r="BR85" s="71">
        <v>0</v>
      </c>
      <c r="BS85" s="71">
        <v>2</v>
      </c>
      <c r="BT85" s="71">
        <v>0</v>
      </c>
      <c r="BU85"/>
      <c r="BV85" s="70">
        <v>24.213000000000001</v>
      </c>
      <c r="BW85" s="70">
        <v>0</v>
      </c>
      <c r="BX85" s="70">
        <v>0</v>
      </c>
      <c r="BY85" s="70">
        <v>0</v>
      </c>
      <c r="BZ85" s="70">
        <v>0</v>
      </c>
      <c r="CA85" s="70">
        <v>0</v>
      </c>
      <c r="CB85" s="70">
        <v>0</v>
      </c>
      <c r="CC85" s="70">
        <v>0</v>
      </c>
      <c r="CD85" s="70">
        <v>0</v>
      </c>
    </row>
    <row r="86" spans="1:82">
      <c r="A86" s="70" t="s">
        <v>1745</v>
      </c>
      <c r="B86" s="70">
        <v>185</v>
      </c>
      <c r="C86" s="70">
        <v>15</v>
      </c>
      <c r="D86" s="70">
        <v>11</v>
      </c>
      <c r="E86" s="70">
        <v>2018</v>
      </c>
      <c r="F86" s="70" t="s">
        <v>183</v>
      </c>
      <c r="G86" s="70" t="s">
        <v>1730</v>
      </c>
      <c r="H86" s="70" t="s">
        <v>1731</v>
      </c>
      <c r="I86" s="148"/>
      <c r="J86" s="71">
        <v>156.75892151933036</v>
      </c>
      <c r="K86" s="71">
        <v>0.78940688810466442</v>
      </c>
      <c r="L86" s="71">
        <v>8.7092303610662185</v>
      </c>
      <c r="M86" s="71">
        <v>33.60996741864929</v>
      </c>
      <c r="N86" s="71">
        <v>7.4475073967450598</v>
      </c>
      <c r="O86" s="71">
        <v>10.337436826828089</v>
      </c>
      <c r="P86" s="71">
        <v>19.310736080345215</v>
      </c>
      <c r="Q86" s="71">
        <v>0.463123749509115</v>
      </c>
      <c r="R86" s="71">
        <v>0</v>
      </c>
      <c r="S86" s="71">
        <v>1.5114561786566567</v>
      </c>
      <c r="T86" s="72"/>
      <c r="U86" s="71">
        <v>5043768</v>
      </c>
      <c r="V86" s="71">
        <v>365</v>
      </c>
      <c r="W86" s="71">
        <v>145</v>
      </c>
      <c r="X86" s="71">
        <v>7126</v>
      </c>
      <c r="Y86" s="71">
        <v>2956</v>
      </c>
      <c r="Z86" s="71">
        <v>6299</v>
      </c>
      <c r="AA86" s="71">
        <v>4040</v>
      </c>
      <c r="AB86" s="71">
        <v>7307</v>
      </c>
      <c r="AC86" s="71">
        <v>0</v>
      </c>
      <c r="AD86" s="71">
        <v>1.5114561786566569</v>
      </c>
      <c r="AE86" s="72"/>
      <c r="AF86" s="71">
        <v>51924327.286459133</v>
      </c>
      <c r="AG86" s="71">
        <v>654779.43824996252</v>
      </c>
      <c r="AH86" s="71">
        <v>1950410.459641597</v>
      </c>
      <c r="AI86" s="71">
        <v>52873067.450641021</v>
      </c>
      <c r="AJ86" s="71">
        <v>11177515.183110589</v>
      </c>
      <c r="AK86" s="71">
        <v>0</v>
      </c>
      <c r="AL86" s="71">
        <v>0</v>
      </c>
      <c r="AM86" s="71">
        <v>1005816.665970018</v>
      </c>
      <c r="AN86" s="71">
        <v>0</v>
      </c>
      <c r="AO86" s="71">
        <v>0</v>
      </c>
      <c r="AP86" s="71">
        <v>119585916.48407231</v>
      </c>
      <c r="AQ86" s="72"/>
      <c r="AR86" s="71">
        <v>104</v>
      </c>
      <c r="AS86" s="71">
        <v>183</v>
      </c>
      <c r="AT86" s="71">
        <v>0</v>
      </c>
      <c r="AU86" s="71">
        <v>0</v>
      </c>
      <c r="AV86" s="71">
        <v>0</v>
      </c>
      <c r="AW86" s="71">
        <v>0</v>
      </c>
      <c r="AX86" s="71"/>
      <c r="AY86" s="72"/>
      <c r="AZ86" s="71">
        <v>533.29999999999995</v>
      </c>
      <c r="BA86" s="71">
        <v>26565</v>
      </c>
      <c r="BB86" s="71">
        <v>0</v>
      </c>
      <c r="BC86" s="71">
        <v>0</v>
      </c>
      <c r="BD86" s="71">
        <v>0</v>
      </c>
      <c r="BE86" s="71">
        <v>0</v>
      </c>
      <c r="BF86" s="71"/>
      <c r="BG86" s="72"/>
      <c r="BH86" s="71">
        <v>0</v>
      </c>
      <c r="BI86" s="71">
        <v>0</v>
      </c>
      <c r="BJ86" s="71">
        <v>16.38</v>
      </c>
      <c r="BK86" s="71">
        <v>0</v>
      </c>
      <c r="BL86" s="71">
        <v>6.7759999999999998</v>
      </c>
      <c r="BM86" s="71">
        <v>0</v>
      </c>
      <c r="BN86" s="72"/>
      <c r="BO86" s="71">
        <v>0</v>
      </c>
      <c r="BP86" s="71">
        <v>0</v>
      </c>
      <c r="BQ86" s="71">
        <v>2</v>
      </c>
      <c r="BR86" s="71">
        <v>0</v>
      </c>
      <c r="BS86" s="71">
        <v>2</v>
      </c>
      <c r="BT86" s="71">
        <v>0</v>
      </c>
      <c r="BU86"/>
      <c r="BV86" s="70">
        <v>23.155999999999999</v>
      </c>
      <c r="BW86" s="70">
        <v>0</v>
      </c>
      <c r="BX86" s="70">
        <v>0</v>
      </c>
      <c r="BY86" s="70">
        <v>0</v>
      </c>
      <c r="BZ86" s="70">
        <v>0</v>
      </c>
      <c r="CA86" s="70">
        <v>0</v>
      </c>
      <c r="CB86" s="70">
        <v>0</v>
      </c>
      <c r="CC86" s="70">
        <v>0</v>
      </c>
      <c r="CD86" s="70">
        <v>0</v>
      </c>
    </row>
    <row r="87" spans="1:82">
      <c r="A87" s="70" t="s">
        <v>1746</v>
      </c>
      <c r="B87" s="70">
        <v>186</v>
      </c>
      <c r="C87" s="70">
        <v>16</v>
      </c>
      <c r="D87" s="70">
        <v>11</v>
      </c>
      <c r="E87" s="70">
        <v>2019</v>
      </c>
      <c r="F87" s="70" t="s">
        <v>158</v>
      </c>
      <c r="G87" s="70" t="s">
        <v>1730</v>
      </c>
      <c r="H87" s="70" t="s">
        <v>1731</v>
      </c>
      <c r="I87" s="148"/>
      <c r="J87" s="71">
        <v>173.17660013892277</v>
      </c>
      <c r="K87" s="71">
        <v>0.71937597893550931</v>
      </c>
      <c r="L87" s="71">
        <v>8.7816221868527435</v>
      </c>
      <c r="M87" s="71">
        <v>30.681340758750821</v>
      </c>
      <c r="N87" s="71">
        <v>7.2125999582209266</v>
      </c>
      <c r="O87" s="71">
        <v>10.120322352137528</v>
      </c>
      <c r="P87" s="71">
        <v>19.340785974793672</v>
      </c>
      <c r="Q87" s="71">
        <v>0.44770764279153402</v>
      </c>
      <c r="R87" s="71">
        <v>0</v>
      </c>
      <c r="S87" s="71">
        <v>1.3943501835881473</v>
      </c>
      <c r="T87" s="72"/>
      <c r="U87" s="71">
        <v>5593862</v>
      </c>
      <c r="V87" s="71">
        <v>365</v>
      </c>
      <c r="W87" s="71">
        <v>145</v>
      </c>
      <c r="X87" s="71">
        <v>7126</v>
      </c>
      <c r="Y87" s="71">
        <v>3010</v>
      </c>
      <c r="Z87" s="71">
        <v>6336</v>
      </c>
      <c r="AA87" s="71">
        <v>4016</v>
      </c>
      <c r="AB87" s="71">
        <v>7255</v>
      </c>
      <c r="AC87" s="71">
        <v>0</v>
      </c>
      <c r="AD87" s="71">
        <v>1.3943501835881471</v>
      </c>
      <c r="AE87" s="72"/>
      <c r="AF87" s="71">
        <v>58050822.359285727</v>
      </c>
      <c r="AG87" s="71">
        <v>632419.96629636444</v>
      </c>
      <c r="AH87" s="71">
        <v>2032579.4210063489</v>
      </c>
      <c r="AI87" s="71">
        <v>50226325.847844213</v>
      </c>
      <c r="AJ87" s="71">
        <v>10762920.14669271</v>
      </c>
      <c r="AK87" s="71">
        <v>0</v>
      </c>
      <c r="AL87" s="71">
        <v>0</v>
      </c>
      <c r="AM87" s="71">
        <v>988076.38438924111</v>
      </c>
      <c r="AN87" s="71">
        <v>0</v>
      </c>
      <c r="AO87" s="71">
        <v>0</v>
      </c>
      <c r="AP87" s="71">
        <v>122693144.1255146</v>
      </c>
      <c r="AQ87" s="72"/>
      <c r="AR87" s="71">
        <v>114</v>
      </c>
      <c r="AS87" s="71">
        <v>204</v>
      </c>
      <c r="AT87" s="71">
        <v>0</v>
      </c>
      <c r="AU87" s="71">
        <v>0</v>
      </c>
      <c r="AV87" s="71">
        <v>0</v>
      </c>
      <c r="AW87" s="71">
        <v>0</v>
      </c>
      <c r="AX87" s="71"/>
      <c r="AY87" s="72"/>
      <c r="AZ87" s="71">
        <v>591.70000000000005</v>
      </c>
      <c r="BA87" s="71">
        <v>27631.9</v>
      </c>
      <c r="BB87" s="71">
        <v>0</v>
      </c>
      <c r="BC87" s="71">
        <v>0</v>
      </c>
      <c r="BD87" s="71">
        <v>0</v>
      </c>
      <c r="BE87" s="71">
        <v>0</v>
      </c>
      <c r="BF87" s="71"/>
      <c r="BG87" s="72"/>
      <c r="BH87" s="71">
        <v>0</v>
      </c>
      <c r="BI87" s="71">
        <v>0</v>
      </c>
      <c r="BJ87" s="71">
        <v>16.271999999999998</v>
      </c>
      <c r="BK87" s="71">
        <v>0</v>
      </c>
      <c r="BL87" s="71">
        <v>6.3410000000000002</v>
      </c>
      <c r="BM87" s="71">
        <v>0</v>
      </c>
      <c r="BN87" s="72"/>
      <c r="BO87" s="71">
        <v>0</v>
      </c>
      <c r="BP87" s="71">
        <v>0</v>
      </c>
      <c r="BQ87" s="71">
        <v>2</v>
      </c>
      <c r="BR87" s="71">
        <v>0</v>
      </c>
      <c r="BS87" s="71">
        <v>2</v>
      </c>
      <c r="BT87" s="71">
        <v>0</v>
      </c>
      <c r="BU87"/>
      <c r="BV87" s="70">
        <v>22.613</v>
      </c>
      <c r="BW87" s="70">
        <v>0</v>
      </c>
      <c r="BX87" s="70">
        <v>0</v>
      </c>
      <c r="BY87" s="70">
        <v>0</v>
      </c>
      <c r="BZ87" s="70">
        <v>0</v>
      </c>
      <c r="CA87" s="70">
        <v>0</v>
      </c>
      <c r="CB87" s="70">
        <v>0</v>
      </c>
      <c r="CC87" s="70">
        <v>0</v>
      </c>
      <c r="CD87" s="70">
        <v>0</v>
      </c>
    </row>
    <row r="88" spans="1:82">
      <c r="A88" s="70" t="s">
        <v>1747</v>
      </c>
      <c r="B88" s="70">
        <v>187</v>
      </c>
      <c r="C88" s="70">
        <v>17</v>
      </c>
      <c r="D88" s="70">
        <v>11</v>
      </c>
      <c r="E88" s="70">
        <v>2020</v>
      </c>
      <c r="F88" s="70" t="s">
        <v>159</v>
      </c>
      <c r="G88" s="70" t="s">
        <v>1730</v>
      </c>
      <c r="H88" s="70" t="s">
        <v>1731</v>
      </c>
      <c r="I88" s="148"/>
      <c r="J88" s="71">
        <v>153.77474647341779</v>
      </c>
      <c r="K88" s="71">
        <v>0.95756319117253963</v>
      </c>
      <c r="L88" s="71">
        <v>9.3454745262459848</v>
      </c>
      <c r="M88" s="71">
        <v>26.305856588768222</v>
      </c>
      <c r="N88" s="71">
        <v>7.116462068337305</v>
      </c>
      <c r="O88" s="71">
        <v>8.9466011343757685</v>
      </c>
      <c r="P88" s="71">
        <v>18.531624602171096</v>
      </c>
      <c r="Q88" s="71">
        <v>0.419564507706714</v>
      </c>
      <c r="R88" s="71">
        <v>0</v>
      </c>
      <c r="S88" s="71">
        <v>1.571682060655764</v>
      </c>
      <c r="T88" s="72"/>
      <c r="U88" s="71">
        <v>5276321</v>
      </c>
      <c r="V88" s="71">
        <v>456</v>
      </c>
      <c r="W88" s="71">
        <v>164</v>
      </c>
      <c r="X88" s="71">
        <v>6411</v>
      </c>
      <c r="Y88" s="71">
        <v>3038</v>
      </c>
      <c r="Z88" s="71">
        <v>6393</v>
      </c>
      <c r="AA88" s="71">
        <v>4090</v>
      </c>
      <c r="AB88" s="71">
        <v>7116</v>
      </c>
      <c r="AC88" s="71">
        <v>0</v>
      </c>
      <c r="AD88" s="71">
        <v>1.571682060655764</v>
      </c>
      <c r="AE88" s="72"/>
      <c r="AF88" s="71">
        <v>53585034.540123001</v>
      </c>
      <c r="AG88" s="71">
        <v>769866.6729627701</v>
      </c>
      <c r="AH88" s="71">
        <v>2288476.0331970672</v>
      </c>
      <c r="AI88" s="71">
        <v>44041077.997273013</v>
      </c>
      <c r="AJ88" s="71">
        <v>10931129.963247219</v>
      </c>
      <c r="AK88" s="71"/>
      <c r="AL88" s="71"/>
      <c r="AM88" s="71">
        <v>928717.06040896662</v>
      </c>
      <c r="AN88" s="71"/>
      <c r="AO88" s="71"/>
      <c r="AP88" s="71">
        <v>112544302.26721203</v>
      </c>
      <c r="AQ88" s="72"/>
      <c r="AR88" s="71">
        <v>129</v>
      </c>
      <c r="AS88" s="71">
        <v>215</v>
      </c>
      <c r="AT88" s="71">
        <v>0</v>
      </c>
      <c r="AU88" s="71">
        <v>0</v>
      </c>
      <c r="AV88" s="71">
        <v>0</v>
      </c>
      <c r="AW88" s="71">
        <v>0</v>
      </c>
      <c r="AX88" s="71"/>
      <c r="AY88" s="72"/>
      <c r="AZ88" s="71">
        <v>665.40000000000009</v>
      </c>
      <c r="BA88" s="71">
        <v>29447.5</v>
      </c>
      <c r="BB88" s="71">
        <v>0</v>
      </c>
      <c r="BC88" s="71">
        <v>0</v>
      </c>
      <c r="BD88" s="71">
        <v>0</v>
      </c>
      <c r="BE88" s="71">
        <v>0</v>
      </c>
      <c r="BF88" s="71"/>
      <c r="BG88" s="72"/>
      <c r="BH88" s="71">
        <v>0</v>
      </c>
      <c r="BI88" s="71">
        <v>0</v>
      </c>
      <c r="BJ88" s="71">
        <v>13.54</v>
      </c>
      <c r="BK88" s="71">
        <v>0</v>
      </c>
      <c r="BL88" s="71">
        <v>0.98</v>
      </c>
      <c r="BM88" s="71">
        <v>0</v>
      </c>
      <c r="BN88" s="72"/>
      <c r="BO88" s="71">
        <v>0</v>
      </c>
      <c r="BP88" s="71">
        <v>0</v>
      </c>
      <c r="BQ88" s="71">
        <v>2</v>
      </c>
      <c r="BR88" s="71">
        <v>0</v>
      </c>
      <c r="BS88" s="71">
        <v>2</v>
      </c>
      <c r="BT88" s="71">
        <v>0</v>
      </c>
      <c r="BU88"/>
      <c r="BV88" s="70">
        <v>14.52</v>
      </c>
      <c r="BW88" s="70">
        <v>0</v>
      </c>
      <c r="BX88" s="70">
        <v>0</v>
      </c>
      <c r="BY88" s="70">
        <v>0</v>
      </c>
      <c r="BZ88" s="70">
        <v>0</v>
      </c>
      <c r="CA88" s="70">
        <v>0</v>
      </c>
      <c r="CB88" s="70">
        <v>0</v>
      </c>
      <c r="CC88" s="70">
        <v>0</v>
      </c>
      <c r="CD88" s="70">
        <v>0</v>
      </c>
    </row>
    <row r="89" spans="1:82">
      <c r="A89" s="70" t="s">
        <v>1748</v>
      </c>
      <c r="B89" s="70">
        <v>187</v>
      </c>
      <c r="C89" s="70">
        <v>18</v>
      </c>
      <c r="D89" s="70">
        <v>11</v>
      </c>
      <c r="E89" s="70">
        <v>2021</v>
      </c>
      <c r="F89" s="70" t="s">
        <v>160</v>
      </c>
      <c r="G89" s="70" t="s">
        <v>1730</v>
      </c>
      <c r="H89" s="70" t="s">
        <v>1731</v>
      </c>
      <c r="I89" s="148"/>
      <c r="J89" s="71">
        <v>154.12830516456702</v>
      </c>
      <c r="K89" s="71">
        <v>1.0419065028659409</v>
      </c>
      <c r="L89" s="71">
        <v>8.682162563044912</v>
      </c>
      <c r="M89" s="71">
        <v>29.005746386606429</v>
      </c>
      <c r="N89" s="71">
        <v>7.2603249308295963</v>
      </c>
      <c r="O89" s="71">
        <v>8.5897374170051339</v>
      </c>
      <c r="P89" s="71">
        <v>18.75371756297039</v>
      </c>
      <c r="Q89" s="71">
        <v>0.40859297756725699</v>
      </c>
      <c r="R89" s="71">
        <v>0</v>
      </c>
      <c r="S89" s="71">
        <v>1.8283044781725759</v>
      </c>
      <c r="T89" s="72"/>
      <c r="U89" s="71">
        <v>5125091</v>
      </c>
      <c r="V89" s="71">
        <v>456</v>
      </c>
      <c r="W89" s="71">
        <v>164</v>
      </c>
      <c r="X89" s="71">
        <v>6411</v>
      </c>
      <c r="Y89" s="71">
        <v>3018</v>
      </c>
      <c r="Z89" s="71">
        <v>6320</v>
      </c>
      <c r="AA89" s="71">
        <v>4036</v>
      </c>
      <c r="AB89" s="71">
        <v>6998</v>
      </c>
      <c r="AC89" s="71">
        <v>0</v>
      </c>
      <c r="AD89" s="71">
        <v>1.8283044781725759</v>
      </c>
      <c r="AE89" s="72"/>
      <c r="AF89" s="71">
        <v>51242089.604378022</v>
      </c>
      <c r="AG89" s="71">
        <v>835417.61868125992</v>
      </c>
      <c r="AH89" s="71">
        <v>1866106.1215840508</v>
      </c>
      <c r="AI89" s="71">
        <v>48134204.900533475</v>
      </c>
      <c r="AJ89" s="71">
        <v>10881653.359545819</v>
      </c>
      <c r="AK89" s="71">
        <v>0</v>
      </c>
      <c r="AL89" s="71">
        <v>0</v>
      </c>
      <c r="AM89" s="71">
        <v>918584.68687900482</v>
      </c>
      <c r="AN89" s="71">
        <v>0</v>
      </c>
      <c r="AO89" s="71">
        <v>0</v>
      </c>
      <c r="AP89" s="71">
        <v>113878056.29160163</v>
      </c>
      <c r="AQ89" s="72"/>
      <c r="AR89" s="71">
        <v>147</v>
      </c>
      <c r="AS89" s="71">
        <v>269</v>
      </c>
      <c r="AT89" s="71">
        <v>0</v>
      </c>
      <c r="AU89" s="71">
        <v>0</v>
      </c>
      <c r="AV89" s="71">
        <v>0</v>
      </c>
      <c r="AW89" s="71">
        <v>0</v>
      </c>
      <c r="AX89" s="71"/>
      <c r="AY89" s="72"/>
      <c r="AZ89" s="71">
        <v>757.4</v>
      </c>
      <c r="BA89" s="71">
        <v>32082</v>
      </c>
      <c r="BB89" s="71">
        <v>0</v>
      </c>
      <c r="BC89" s="71">
        <v>0</v>
      </c>
      <c r="BD89" s="71">
        <v>0</v>
      </c>
      <c r="BE89" s="71">
        <v>0</v>
      </c>
      <c r="BF89" s="71"/>
      <c r="BG89" s="72"/>
      <c r="BH89" s="71">
        <v>3.125</v>
      </c>
      <c r="BI89" s="71">
        <v>0</v>
      </c>
      <c r="BJ89" s="71">
        <v>14.337999999999999</v>
      </c>
      <c r="BK89" s="71">
        <v>0</v>
      </c>
      <c r="BL89" s="71">
        <v>0.66100000000000003</v>
      </c>
      <c r="BM89" s="71">
        <v>0</v>
      </c>
      <c r="BN89" s="72"/>
      <c r="BO89" s="71">
        <v>1</v>
      </c>
      <c r="BP89" s="71">
        <v>0</v>
      </c>
      <c r="BQ89" s="71">
        <v>2</v>
      </c>
      <c r="BR89" s="71">
        <v>0</v>
      </c>
      <c r="BS89" s="71">
        <v>2</v>
      </c>
      <c r="BT89" s="71">
        <v>0</v>
      </c>
      <c r="BU89"/>
      <c r="BV89" s="70">
        <v>18.123999999999999</v>
      </c>
      <c r="BW89" s="70">
        <v>0</v>
      </c>
      <c r="BX89" s="70">
        <v>0</v>
      </c>
      <c r="BY89" s="70">
        <v>0</v>
      </c>
      <c r="BZ89" s="70">
        <v>0</v>
      </c>
      <c r="CA89" s="70">
        <v>0</v>
      </c>
      <c r="CB89" s="70">
        <v>0</v>
      </c>
      <c r="CC89" s="70">
        <v>0</v>
      </c>
      <c r="CD89" s="70">
        <v>0</v>
      </c>
    </row>
    <row r="90" spans="1:82">
      <c r="A90" s="70" t="s">
        <v>1749</v>
      </c>
      <c r="B90" s="70">
        <v>187</v>
      </c>
      <c r="C90" s="70">
        <v>19</v>
      </c>
      <c r="D90" s="70">
        <v>11</v>
      </c>
      <c r="E90" s="70">
        <v>2022</v>
      </c>
      <c r="F90" s="70" t="s">
        <v>161</v>
      </c>
      <c r="G90" s="70" t="s">
        <v>1730</v>
      </c>
      <c r="H90" s="70" t="s">
        <v>1731</v>
      </c>
      <c r="I90" s="148"/>
      <c r="J90" s="71">
        <v>131.93126843802946</v>
      </c>
      <c r="K90" s="71">
        <v>0.99906884569554755</v>
      </c>
      <c r="L90" s="71">
        <v>7.3419613679979996</v>
      </c>
      <c r="M90" s="71">
        <v>28.645861883290401</v>
      </c>
      <c r="N90" s="71">
        <v>7.7781095392989403</v>
      </c>
      <c r="O90" s="71">
        <v>9.0307888332981783</v>
      </c>
      <c r="P90" s="71">
        <v>18.765038446086542</v>
      </c>
      <c r="Q90" s="71">
        <v>0.40649626251141685</v>
      </c>
      <c r="R90" s="71">
        <v>0</v>
      </c>
      <c r="S90" s="71">
        <v>1.5404347127896401</v>
      </c>
      <c r="T90" s="72"/>
      <c r="U90" s="71">
        <v>5914787</v>
      </c>
      <c r="V90" s="71">
        <v>456</v>
      </c>
      <c r="W90" s="71">
        <v>164</v>
      </c>
      <c r="X90" s="71">
        <v>6411</v>
      </c>
      <c r="Y90" s="71">
        <v>3020</v>
      </c>
      <c r="Z90" s="71">
        <v>6313</v>
      </c>
      <c r="AA90" s="71">
        <v>4100</v>
      </c>
      <c r="AB90" s="71">
        <v>6905</v>
      </c>
      <c r="AC90" s="71">
        <v>0</v>
      </c>
      <c r="AD90" s="71">
        <v>1.5404347127896401</v>
      </c>
      <c r="AE90" s="72"/>
      <c r="AF90" s="71">
        <v>46392784.707526773</v>
      </c>
      <c r="AG90" s="71">
        <v>824854.38183260511</v>
      </c>
      <c r="AH90" s="71">
        <v>1865577.6443253611</v>
      </c>
      <c r="AI90" s="71">
        <v>46748352.174528629</v>
      </c>
      <c r="AJ90" s="71">
        <v>12287811.158915747</v>
      </c>
      <c r="AK90" s="71">
        <v>0</v>
      </c>
      <c r="AL90" s="71">
        <v>0</v>
      </c>
      <c r="AM90" s="71">
        <v>891623.96788113296</v>
      </c>
      <c r="AN90" s="71">
        <v>0</v>
      </c>
      <c r="AO90" s="71">
        <v>0</v>
      </c>
      <c r="AP90" s="71">
        <v>109011004.03501025</v>
      </c>
      <c r="AQ90" s="72"/>
      <c r="AR90" s="71">
        <v>170</v>
      </c>
      <c r="AS90" s="71">
        <v>285</v>
      </c>
      <c r="AT90" s="71">
        <v>0</v>
      </c>
      <c r="AU90" s="71">
        <v>0</v>
      </c>
      <c r="AV90" s="71">
        <v>0</v>
      </c>
      <c r="AW90" s="71">
        <v>0</v>
      </c>
      <c r="AX90" s="71"/>
      <c r="AY90" s="72"/>
      <c r="AZ90" s="71">
        <v>890.89999999999975</v>
      </c>
      <c r="BA90" s="71">
        <v>32874.6</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1750</v>
      </c>
      <c r="B91" s="70">
        <v>187</v>
      </c>
      <c r="C91" s="70">
        <v>20</v>
      </c>
      <c r="D91" s="70">
        <v>11</v>
      </c>
      <c r="E91" s="70">
        <v>2023</v>
      </c>
      <c r="F91" s="70" t="s">
        <v>1539</v>
      </c>
      <c r="G91" s="70" t="s">
        <v>1730</v>
      </c>
      <c r="H91" s="70" t="s">
        <v>1731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184</v>
      </c>
      <c r="AS91" s="71">
        <v>288</v>
      </c>
      <c r="AT91" s="71">
        <v>0</v>
      </c>
      <c r="AU91" s="71">
        <v>0</v>
      </c>
      <c r="AV91" s="71">
        <v>0</v>
      </c>
      <c r="AW91" s="71">
        <v>0</v>
      </c>
      <c r="AX91" s="71"/>
      <c r="AY91" s="72"/>
      <c r="AZ91" s="71">
        <v>986.99999999999955</v>
      </c>
      <c r="BA91" s="71">
        <v>33023.5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1751</v>
      </c>
      <c r="B92" s="70">
        <v>187</v>
      </c>
      <c r="C92" s="70">
        <v>21</v>
      </c>
      <c r="D92" s="70">
        <v>11</v>
      </c>
      <c r="E92" s="70">
        <v>2024</v>
      </c>
      <c r="F92" s="70" t="s">
        <v>1554</v>
      </c>
      <c r="G92" s="70" t="s">
        <v>1730</v>
      </c>
      <c r="H92" s="70" t="s">
        <v>1731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1752</v>
      </c>
      <c r="B93" s="70">
        <v>375</v>
      </c>
      <c r="C93" s="70">
        <v>1</v>
      </c>
      <c r="D93" s="70">
        <v>23</v>
      </c>
      <c r="E93" s="70">
        <v>1990</v>
      </c>
      <c r="F93" s="70" t="s">
        <v>787</v>
      </c>
      <c r="G93" s="70" t="s">
        <v>1753</v>
      </c>
      <c r="H93" s="70" t="s">
        <v>1754</v>
      </c>
      <c r="I93" s="148"/>
      <c r="J93" s="71">
        <v>24.565798229750119</v>
      </c>
      <c r="K93" s="71">
        <v>2.5813826761006111</v>
      </c>
      <c r="L93" s="71">
        <v>8.9110259381427426</v>
      </c>
      <c r="M93" s="71">
        <v>5.6790629767308554</v>
      </c>
      <c r="N93" s="71">
        <v>12.37565232156307</v>
      </c>
      <c r="O93" s="71">
        <v>8.0304062594253232</v>
      </c>
      <c r="P93" s="71">
        <v>10.543175618478569</v>
      </c>
      <c r="Q93" s="71">
        <v>0.69688200802215605</v>
      </c>
      <c r="R93" s="71">
        <v>0</v>
      </c>
      <c r="S93" s="71">
        <v>0.56854577313074639</v>
      </c>
      <c r="T93" s="72"/>
      <c r="U93" s="71">
        <v>3991659</v>
      </c>
      <c r="V93" s="71">
        <v>742</v>
      </c>
      <c r="W93" s="71">
        <v>128</v>
      </c>
      <c r="X93" s="71">
        <v>2382</v>
      </c>
      <c r="Y93" s="71">
        <v>3217</v>
      </c>
      <c r="Z93" s="71">
        <v>3303</v>
      </c>
      <c r="AA93" s="71">
        <v>2560</v>
      </c>
      <c r="AB93" s="71">
        <v>11315</v>
      </c>
      <c r="AC93" s="71">
        <v>0</v>
      </c>
      <c r="AD93" s="71">
        <v>0.56854577313074639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1755</v>
      </c>
      <c r="B94" s="70">
        <v>376</v>
      </c>
      <c r="C94" s="70">
        <v>2</v>
      </c>
      <c r="D94" s="70">
        <v>23</v>
      </c>
      <c r="E94" s="70">
        <v>2005</v>
      </c>
      <c r="F94" s="70" t="s">
        <v>789</v>
      </c>
      <c r="G94" s="70" t="s">
        <v>1753</v>
      </c>
      <c r="H94" s="70" t="s">
        <v>1754</v>
      </c>
      <c r="I94" s="148"/>
      <c r="J94" s="71">
        <v>28.445866672912629</v>
      </c>
      <c r="K94" s="71">
        <v>1.8601166152392501</v>
      </c>
      <c r="L94" s="71">
        <v>3.6573535528435461</v>
      </c>
      <c r="M94" s="71">
        <v>9.511182138768115</v>
      </c>
      <c r="N94" s="71">
        <v>17.477238211646402</v>
      </c>
      <c r="O94" s="71">
        <v>10.332669636953341</v>
      </c>
      <c r="P94" s="71">
        <v>9.3784574424838212</v>
      </c>
      <c r="Q94" s="71">
        <v>0.57370761836636397</v>
      </c>
      <c r="R94" s="71">
        <v>0</v>
      </c>
      <c r="S94" s="71">
        <v>1.492346372496306</v>
      </c>
      <c r="T94" s="72"/>
      <c r="U94" s="71">
        <v>3674050</v>
      </c>
      <c r="V94" s="71">
        <v>686</v>
      </c>
      <c r="W94" s="71">
        <v>41</v>
      </c>
      <c r="X94" s="71">
        <v>1584</v>
      </c>
      <c r="Y94" s="71">
        <v>3246</v>
      </c>
      <c r="Z94" s="71">
        <v>4918</v>
      </c>
      <c r="AA94" s="71">
        <v>1865</v>
      </c>
      <c r="AB94" s="71">
        <v>9738</v>
      </c>
      <c r="AC94" s="71">
        <v>0</v>
      </c>
      <c r="AD94" s="71">
        <v>1.492346372496306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1756</v>
      </c>
      <c r="B95" s="70">
        <v>377</v>
      </c>
      <c r="C95" s="70">
        <v>3</v>
      </c>
      <c r="D95" s="70">
        <v>23</v>
      </c>
      <c r="E95" s="70">
        <v>2006</v>
      </c>
      <c r="F95" s="70" t="s">
        <v>790</v>
      </c>
      <c r="G95" s="70" t="s">
        <v>1753</v>
      </c>
      <c r="H95" s="70" t="s">
        <v>1754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1757</v>
      </c>
      <c r="B96" s="70">
        <v>378</v>
      </c>
      <c r="C96" s="70">
        <v>4</v>
      </c>
      <c r="D96" s="70">
        <v>23</v>
      </c>
      <c r="E96" s="70">
        <v>2007</v>
      </c>
      <c r="F96" s="70" t="s">
        <v>791</v>
      </c>
      <c r="G96" s="70" t="s">
        <v>1753</v>
      </c>
      <c r="H96" s="70" t="s">
        <v>1754</v>
      </c>
      <c r="I96" s="148"/>
      <c r="J96" s="71">
        <v>34.444368364844117</v>
      </c>
      <c r="K96" s="71">
        <v>1.7418788784847461</v>
      </c>
      <c r="L96" s="71">
        <v>5.6967788389458196</v>
      </c>
      <c r="M96" s="71">
        <v>10.736285761783209</v>
      </c>
      <c r="N96" s="71">
        <v>17.346862504337821</v>
      </c>
      <c r="O96" s="71">
        <v>9.8587024426686725</v>
      </c>
      <c r="P96" s="71">
        <v>9.0793595076694817</v>
      </c>
      <c r="Q96" s="71">
        <v>0.58539832086574095</v>
      </c>
      <c r="R96" s="71">
        <v>0</v>
      </c>
      <c r="S96" s="71">
        <v>1.11680183304453</v>
      </c>
      <c r="T96" s="72"/>
      <c r="U96" s="71">
        <v>4951527</v>
      </c>
      <c r="V96" s="71">
        <v>678</v>
      </c>
      <c r="W96" s="71">
        <v>66</v>
      </c>
      <c r="X96" s="71">
        <v>2203</v>
      </c>
      <c r="Y96" s="71">
        <v>3231</v>
      </c>
      <c r="Z96" s="71">
        <v>4878</v>
      </c>
      <c r="AA96" s="71">
        <v>1778</v>
      </c>
      <c r="AB96" s="71">
        <v>9411</v>
      </c>
      <c r="AC96" s="71">
        <v>0</v>
      </c>
      <c r="AD96" s="71">
        <v>1.11680183304453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1758</v>
      </c>
      <c r="B97" s="70">
        <v>379</v>
      </c>
      <c r="C97" s="70">
        <v>5</v>
      </c>
      <c r="D97" s="70">
        <v>23</v>
      </c>
      <c r="E97" s="70">
        <v>2008</v>
      </c>
      <c r="F97" s="70" t="s">
        <v>792</v>
      </c>
      <c r="G97" s="70" t="s">
        <v>1753</v>
      </c>
      <c r="H97" s="70" t="s">
        <v>1754</v>
      </c>
      <c r="I97" s="148"/>
      <c r="J97" s="71">
        <v>24.227043091419691</v>
      </c>
      <c r="K97" s="71">
        <v>1.3027512589316419</v>
      </c>
      <c r="L97" s="71">
        <v>5.0752362019092976</v>
      </c>
      <c r="M97" s="71">
        <v>10.860141556622841</v>
      </c>
      <c r="N97" s="71">
        <v>16.850013087216499</v>
      </c>
      <c r="O97" s="71">
        <v>9.4424062539332478</v>
      </c>
      <c r="P97" s="71">
        <v>8.8292801891557211</v>
      </c>
      <c r="Q97" s="71">
        <v>0.56619524012835898</v>
      </c>
      <c r="R97" s="71">
        <v>0</v>
      </c>
      <c r="S97" s="71">
        <v>1.1069714660248069</v>
      </c>
      <c r="T97" s="72"/>
      <c r="U97" s="71">
        <v>3984460</v>
      </c>
      <c r="V97" s="71">
        <v>678</v>
      </c>
      <c r="W97" s="71">
        <v>66</v>
      </c>
      <c r="X97" s="71">
        <v>2203</v>
      </c>
      <c r="Y97" s="71">
        <v>3229</v>
      </c>
      <c r="Z97" s="71">
        <v>4836</v>
      </c>
      <c r="AA97" s="71">
        <v>1731</v>
      </c>
      <c r="AB97" s="71">
        <v>9252</v>
      </c>
      <c r="AC97" s="71">
        <v>0</v>
      </c>
      <c r="AD97" s="71">
        <v>1.1069714660248069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1759</v>
      </c>
      <c r="B98" s="70">
        <v>380</v>
      </c>
      <c r="C98" s="70">
        <v>6</v>
      </c>
      <c r="D98" s="70">
        <v>23</v>
      </c>
      <c r="E98" s="70">
        <v>2009</v>
      </c>
      <c r="F98" s="70" t="s">
        <v>176</v>
      </c>
      <c r="G98" s="70" t="s">
        <v>1753</v>
      </c>
      <c r="H98" s="70" t="s">
        <v>1754</v>
      </c>
      <c r="I98" s="148"/>
      <c r="J98" s="71">
        <v>17.531834270713439</v>
      </c>
      <c r="K98" s="71">
        <v>1.0202931793996759</v>
      </c>
      <c r="L98" s="71">
        <v>7.5332969307085333</v>
      </c>
      <c r="M98" s="71">
        <v>9.8615269227769939</v>
      </c>
      <c r="N98" s="71">
        <v>15.1794628425688</v>
      </c>
      <c r="O98" s="71">
        <v>9.6038880985019333</v>
      </c>
      <c r="P98" s="71">
        <v>8.5358089170550748</v>
      </c>
      <c r="Q98" s="71">
        <v>0.53254636858749005</v>
      </c>
      <c r="R98" s="71">
        <v>0</v>
      </c>
      <c r="S98" s="71">
        <v>0.90180531094556837</v>
      </c>
      <c r="T98" s="72"/>
      <c r="U98" s="71">
        <v>2282009</v>
      </c>
      <c r="V98" s="71">
        <v>488</v>
      </c>
      <c r="W98" s="71">
        <v>140</v>
      </c>
      <c r="X98" s="71">
        <v>2015</v>
      </c>
      <c r="Y98" s="71">
        <v>3221</v>
      </c>
      <c r="Z98" s="71">
        <v>4855</v>
      </c>
      <c r="AA98" s="71">
        <v>1718</v>
      </c>
      <c r="AB98" s="71">
        <v>9135</v>
      </c>
      <c r="AC98" s="71">
        <v>0</v>
      </c>
      <c r="AD98" s="71">
        <v>0.90180531094556837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32.24</v>
      </c>
      <c r="BK98" s="71">
        <v>0</v>
      </c>
      <c r="BL98" s="71">
        <v>0</v>
      </c>
      <c r="BM98" s="71">
        <v>0</v>
      </c>
      <c r="BN98" s="72"/>
      <c r="BO98" s="71">
        <v>0</v>
      </c>
      <c r="BP98" s="71">
        <v>0</v>
      </c>
      <c r="BQ98" s="71">
        <v>2</v>
      </c>
      <c r="BR98" s="71">
        <v>0</v>
      </c>
      <c r="BS98" s="71">
        <v>0</v>
      </c>
      <c r="BT98" s="71">
        <v>0</v>
      </c>
      <c r="BU98"/>
      <c r="BV98" s="70">
        <v>32.24</v>
      </c>
      <c r="BW98" s="70">
        <v>0</v>
      </c>
      <c r="BX98" s="70">
        <v>0</v>
      </c>
      <c r="BY98" s="70">
        <v>0</v>
      </c>
      <c r="BZ98" s="70">
        <v>0</v>
      </c>
      <c r="CA98" s="70">
        <v>0</v>
      </c>
      <c r="CB98" s="70">
        <v>0</v>
      </c>
      <c r="CC98" s="70">
        <v>0</v>
      </c>
      <c r="CD98" s="70">
        <v>0</v>
      </c>
    </row>
    <row r="99" spans="1:82">
      <c r="A99" s="70" t="s">
        <v>1760</v>
      </c>
      <c r="B99" s="70">
        <v>381</v>
      </c>
      <c r="C99" s="70">
        <v>7</v>
      </c>
      <c r="D99" s="70">
        <v>23</v>
      </c>
      <c r="E99" s="70">
        <v>2010</v>
      </c>
      <c r="F99" s="70" t="s">
        <v>177</v>
      </c>
      <c r="G99" s="70" t="s">
        <v>1753</v>
      </c>
      <c r="H99" s="70" t="s">
        <v>1754</v>
      </c>
      <c r="I99" s="148"/>
      <c r="J99" s="71">
        <v>21.174284768357261</v>
      </c>
      <c r="K99" s="71">
        <v>1.045194118697389</v>
      </c>
      <c r="L99" s="71">
        <v>7.1431488660297031</v>
      </c>
      <c r="M99" s="71">
        <v>9.4696740103611479</v>
      </c>
      <c r="N99" s="71">
        <v>15.62878188785985</v>
      </c>
      <c r="O99" s="71">
        <v>9.4393585205716324</v>
      </c>
      <c r="P99" s="71">
        <v>8.6627166901405221</v>
      </c>
      <c r="Q99" s="71">
        <v>0.54639475545152905</v>
      </c>
      <c r="R99" s="71">
        <v>0</v>
      </c>
      <c r="S99" s="71">
        <v>0.94923599503130163</v>
      </c>
      <c r="T99" s="72"/>
      <c r="U99" s="71">
        <v>3157961</v>
      </c>
      <c r="V99" s="71">
        <v>488</v>
      </c>
      <c r="W99" s="71">
        <v>140</v>
      </c>
      <c r="X99" s="71">
        <v>2015</v>
      </c>
      <c r="Y99" s="71">
        <v>3222</v>
      </c>
      <c r="Z99" s="71">
        <v>4794</v>
      </c>
      <c r="AA99" s="71">
        <v>1700</v>
      </c>
      <c r="AB99" s="71">
        <v>8981</v>
      </c>
      <c r="AC99" s="71">
        <v>0</v>
      </c>
      <c r="AD99" s="71">
        <v>0.94923599503130163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42.79</v>
      </c>
      <c r="BK99" s="71">
        <v>0</v>
      </c>
      <c r="BL99" s="71">
        <v>0</v>
      </c>
      <c r="BM99" s="71">
        <v>0</v>
      </c>
      <c r="BN99" s="72"/>
      <c r="BO99" s="71">
        <v>0</v>
      </c>
      <c r="BP99" s="71">
        <v>0</v>
      </c>
      <c r="BQ99" s="71">
        <v>2</v>
      </c>
      <c r="BR99" s="71">
        <v>0</v>
      </c>
      <c r="BS99" s="71">
        <v>0</v>
      </c>
      <c r="BT99" s="71">
        <v>0</v>
      </c>
      <c r="BU99"/>
      <c r="BV99" s="70">
        <v>42.79</v>
      </c>
      <c r="BW99" s="70">
        <v>0</v>
      </c>
      <c r="BX99" s="70">
        <v>0</v>
      </c>
      <c r="BY99" s="70">
        <v>0</v>
      </c>
      <c r="BZ99" s="70">
        <v>0</v>
      </c>
      <c r="CA99" s="70">
        <v>0</v>
      </c>
      <c r="CB99" s="70">
        <v>0</v>
      </c>
      <c r="CC99" s="70">
        <v>0</v>
      </c>
      <c r="CD99" s="70">
        <v>0</v>
      </c>
    </row>
    <row r="100" spans="1:82">
      <c r="A100" s="70" t="s">
        <v>1761</v>
      </c>
      <c r="B100" s="70">
        <v>382</v>
      </c>
      <c r="C100" s="70">
        <v>8</v>
      </c>
      <c r="D100" s="70">
        <v>23</v>
      </c>
      <c r="E100" s="70">
        <v>2011</v>
      </c>
      <c r="F100" s="70" t="s">
        <v>178</v>
      </c>
      <c r="G100" s="70" t="s">
        <v>1753</v>
      </c>
      <c r="H100" s="70" t="s">
        <v>1754</v>
      </c>
      <c r="I100" s="148"/>
      <c r="J100" s="71">
        <v>25.861760681651891</v>
      </c>
      <c r="K100" s="71">
        <v>1.3426919723809561</v>
      </c>
      <c r="L100" s="71">
        <v>5.6446228330391666</v>
      </c>
      <c r="M100" s="71">
        <v>10.66906459406443</v>
      </c>
      <c r="N100" s="71">
        <v>17.91513799545109</v>
      </c>
      <c r="O100" s="71">
        <v>9.2579201619650995</v>
      </c>
      <c r="P100" s="71">
        <v>8.3678420352846814</v>
      </c>
      <c r="Q100" s="71">
        <v>0.61355787648927096</v>
      </c>
      <c r="R100" s="71">
        <v>0</v>
      </c>
      <c r="S100" s="71">
        <v>1.067981121790768</v>
      </c>
      <c r="T100" s="72"/>
      <c r="U100" s="71">
        <v>3559426</v>
      </c>
      <c r="V100" s="71">
        <v>488</v>
      </c>
      <c r="W100" s="71">
        <v>140</v>
      </c>
      <c r="X100" s="71">
        <v>2015</v>
      </c>
      <c r="Y100" s="71">
        <v>3191</v>
      </c>
      <c r="Z100" s="71">
        <v>4804</v>
      </c>
      <c r="AA100" s="71">
        <v>1691</v>
      </c>
      <c r="AB100" s="71">
        <v>8743</v>
      </c>
      <c r="AC100" s="71">
        <v>0</v>
      </c>
      <c r="AD100" s="71">
        <v>1.067981121790768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30.879000000000001</v>
      </c>
      <c r="BK100" s="71">
        <v>0</v>
      </c>
      <c r="BL100" s="71">
        <v>0</v>
      </c>
      <c r="BM100" s="71">
        <v>0</v>
      </c>
      <c r="BN100" s="72"/>
      <c r="BO100" s="71">
        <v>0</v>
      </c>
      <c r="BP100" s="71">
        <v>0</v>
      </c>
      <c r="BQ100" s="71">
        <v>2</v>
      </c>
      <c r="BR100" s="71">
        <v>0</v>
      </c>
      <c r="BS100" s="71">
        <v>0</v>
      </c>
      <c r="BT100" s="71">
        <v>0</v>
      </c>
      <c r="BU100"/>
      <c r="BV100" s="70">
        <v>30.879000000000001</v>
      </c>
      <c r="BW100" s="70">
        <v>0</v>
      </c>
      <c r="BX100" s="70">
        <v>0</v>
      </c>
      <c r="BY100" s="70">
        <v>0</v>
      </c>
      <c r="BZ100" s="70">
        <v>0</v>
      </c>
      <c r="CA100" s="70">
        <v>0</v>
      </c>
      <c r="CB100" s="70">
        <v>0</v>
      </c>
      <c r="CC100" s="70">
        <v>0</v>
      </c>
      <c r="CD100" s="70">
        <v>0</v>
      </c>
    </row>
    <row r="101" spans="1:82">
      <c r="A101" s="70" t="s">
        <v>1762</v>
      </c>
      <c r="B101" s="70">
        <v>383</v>
      </c>
      <c r="C101" s="70">
        <v>9</v>
      </c>
      <c r="D101" s="70">
        <v>23</v>
      </c>
      <c r="E101" s="70">
        <v>2012</v>
      </c>
      <c r="F101" s="70" t="s">
        <v>179</v>
      </c>
      <c r="G101" s="70" t="s">
        <v>1753</v>
      </c>
      <c r="H101" s="70" t="s">
        <v>1754</v>
      </c>
      <c r="I101" s="148"/>
      <c r="J101" s="71">
        <v>25.002652968824119</v>
      </c>
      <c r="K101" s="71">
        <v>1.2602729359261859</v>
      </c>
      <c r="L101" s="71">
        <v>5.5597121884947196</v>
      </c>
      <c r="M101" s="71">
        <v>10.629841821143231</v>
      </c>
      <c r="N101" s="71">
        <v>17.838547806104611</v>
      </c>
      <c r="O101" s="71">
        <v>9.2806662982854551</v>
      </c>
      <c r="P101" s="71">
        <v>8.2213630400975433</v>
      </c>
      <c r="Q101" s="71">
        <v>0.65716377283108895</v>
      </c>
      <c r="R101" s="71">
        <v>0</v>
      </c>
      <c r="S101" s="71">
        <v>1.104467634726173</v>
      </c>
      <c r="T101" s="72"/>
      <c r="U101" s="71">
        <v>3034314</v>
      </c>
      <c r="V101" s="71">
        <v>488</v>
      </c>
      <c r="W101" s="71">
        <v>140</v>
      </c>
      <c r="X101" s="71">
        <v>2015</v>
      </c>
      <c r="Y101" s="71">
        <v>3187</v>
      </c>
      <c r="Z101" s="71">
        <v>4854</v>
      </c>
      <c r="AA101" s="71">
        <v>1652</v>
      </c>
      <c r="AB101" s="71">
        <v>8619</v>
      </c>
      <c r="AC101" s="71">
        <v>0</v>
      </c>
      <c r="AD101" s="71">
        <v>1.104467634726173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39.749000000000002</v>
      </c>
      <c r="BK101" s="71">
        <v>0</v>
      </c>
      <c r="BL101" s="71">
        <v>0</v>
      </c>
      <c r="BM101" s="71">
        <v>0</v>
      </c>
      <c r="BN101" s="72"/>
      <c r="BO101" s="71">
        <v>0</v>
      </c>
      <c r="BP101" s="71">
        <v>0</v>
      </c>
      <c r="BQ101" s="71">
        <v>2</v>
      </c>
      <c r="BR101" s="71">
        <v>0</v>
      </c>
      <c r="BS101" s="71">
        <v>0</v>
      </c>
      <c r="BT101" s="71">
        <v>0</v>
      </c>
      <c r="BU101"/>
      <c r="BV101" s="70">
        <v>39.749000000000002</v>
      </c>
      <c r="BW101" s="70">
        <v>0</v>
      </c>
      <c r="BX101" s="70">
        <v>0</v>
      </c>
      <c r="BY101" s="70">
        <v>0</v>
      </c>
      <c r="BZ101" s="70">
        <v>0</v>
      </c>
      <c r="CA101" s="70">
        <v>0</v>
      </c>
      <c r="CB101" s="70">
        <v>0</v>
      </c>
      <c r="CC101" s="70">
        <v>0</v>
      </c>
      <c r="CD101" s="70">
        <v>0</v>
      </c>
    </row>
    <row r="102" spans="1:82">
      <c r="A102" s="70" t="s">
        <v>1763</v>
      </c>
      <c r="B102" s="70">
        <v>384</v>
      </c>
      <c r="C102" s="70">
        <v>10</v>
      </c>
      <c r="D102" s="70">
        <v>23</v>
      </c>
      <c r="E102" s="70">
        <v>2013</v>
      </c>
      <c r="F102" s="70" t="s">
        <v>180</v>
      </c>
      <c r="G102" s="1064" t="s">
        <v>1753</v>
      </c>
      <c r="H102" s="70" t="s">
        <v>1754</v>
      </c>
      <c r="I102" s="148"/>
      <c r="J102" s="71">
        <v>20.106952109438961</v>
      </c>
      <c r="K102" s="71">
        <v>1.087058801581815</v>
      </c>
      <c r="L102" s="71">
        <v>5.0788673909237358</v>
      </c>
      <c r="M102" s="71">
        <v>10.19670305276121</v>
      </c>
      <c r="N102" s="71">
        <v>18.791521303402671</v>
      </c>
      <c r="O102" s="71">
        <v>8.8986535196262633</v>
      </c>
      <c r="P102" s="71">
        <v>8.2873087430930816</v>
      </c>
      <c r="Q102" s="71">
        <v>0.65945046962796205</v>
      </c>
      <c r="R102" s="71">
        <v>0</v>
      </c>
      <c r="S102" s="71">
        <v>0.90651695583883707</v>
      </c>
      <c r="T102" s="72"/>
      <c r="U102" s="71">
        <v>2392825</v>
      </c>
      <c r="V102" s="71">
        <v>488</v>
      </c>
      <c r="W102" s="71">
        <v>140</v>
      </c>
      <c r="X102" s="71">
        <v>2015</v>
      </c>
      <c r="Y102" s="71">
        <v>3187</v>
      </c>
      <c r="Z102" s="71">
        <v>4862</v>
      </c>
      <c r="AA102" s="71">
        <v>1659</v>
      </c>
      <c r="AB102" s="71">
        <v>8525</v>
      </c>
      <c r="AC102" s="71">
        <v>0</v>
      </c>
      <c r="AD102" s="71">
        <v>0.90651695583883707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69.906999999999996</v>
      </c>
      <c r="BK102" s="71">
        <v>0</v>
      </c>
      <c r="BL102" s="71">
        <v>0</v>
      </c>
      <c r="BM102" s="71">
        <v>0</v>
      </c>
      <c r="BN102" s="72"/>
      <c r="BO102" s="71">
        <v>0</v>
      </c>
      <c r="BP102" s="71">
        <v>0</v>
      </c>
      <c r="BQ102" s="71">
        <v>2</v>
      </c>
      <c r="BR102" s="71">
        <v>0</v>
      </c>
      <c r="BS102" s="71">
        <v>0</v>
      </c>
      <c r="BT102" s="71">
        <v>0</v>
      </c>
      <c r="BU102"/>
      <c r="BV102" s="70">
        <v>69.906999999999996</v>
      </c>
      <c r="BW102" s="70">
        <v>0</v>
      </c>
      <c r="BX102" s="70">
        <v>0</v>
      </c>
      <c r="BY102" s="70">
        <v>0</v>
      </c>
      <c r="BZ102" s="70">
        <v>0</v>
      </c>
      <c r="CA102" s="70">
        <v>0</v>
      </c>
      <c r="CB102" s="70">
        <v>0</v>
      </c>
      <c r="CC102" s="70">
        <v>0</v>
      </c>
      <c r="CD102" s="70">
        <v>0</v>
      </c>
    </row>
    <row r="103" spans="1:82">
      <c r="A103" s="70" t="s">
        <v>1764</v>
      </c>
      <c r="B103" s="70">
        <v>385</v>
      </c>
      <c r="C103" s="70">
        <v>11</v>
      </c>
      <c r="D103" s="70">
        <v>23</v>
      </c>
      <c r="E103" s="70">
        <v>2014</v>
      </c>
      <c r="F103" s="70" t="s">
        <v>181</v>
      </c>
      <c r="G103" s="1064" t="s">
        <v>1753</v>
      </c>
      <c r="H103" s="70" t="s">
        <v>1754</v>
      </c>
      <c r="I103" s="148"/>
      <c r="J103" s="71">
        <v>18.568780465831729</v>
      </c>
      <c r="K103" s="71">
        <v>1.116594781057068</v>
      </c>
      <c r="L103" s="71">
        <v>4.7490547788134716</v>
      </c>
      <c r="M103" s="71">
        <v>10.273705135753589</v>
      </c>
      <c r="N103" s="71">
        <v>16.186062786502632</v>
      </c>
      <c r="O103" s="71">
        <v>8.3447119613809235</v>
      </c>
      <c r="P103" s="71">
        <v>8.1144677587068283</v>
      </c>
      <c r="Q103" s="71">
        <v>0.61852792065946105</v>
      </c>
      <c r="R103" s="71">
        <v>0</v>
      </c>
      <c r="S103" s="71">
        <v>0.85500655799141567</v>
      </c>
      <c r="T103" s="72"/>
      <c r="U103" s="71">
        <v>2645878</v>
      </c>
      <c r="V103" s="71">
        <v>458</v>
      </c>
      <c r="W103" s="71">
        <v>108</v>
      </c>
      <c r="X103" s="71">
        <v>2018</v>
      </c>
      <c r="Y103" s="71">
        <v>3145</v>
      </c>
      <c r="Z103" s="71">
        <v>4802</v>
      </c>
      <c r="AA103" s="71">
        <v>1616</v>
      </c>
      <c r="AB103" s="71">
        <v>8334</v>
      </c>
      <c r="AC103" s="71">
        <v>0</v>
      </c>
      <c r="AD103" s="71">
        <v>0.85500655799141567</v>
      </c>
      <c r="AE103" s="72"/>
      <c r="AF103" s="71"/>
      <c r="AG103" s="71"/>
      <c r="AH103" s="71"/>
      <c r="AI103" s="71"/>
      <c r="AJ103" s="71"/>
      <c r="AK103" s="71"/>
      <c r="AL103" s="71"/>
      <c r="AM103" s="71"/>
      <c r="AN103" s="71"/>
      <c r="AO103" s="71"/>
      <c r="AP103" s="71"/>
      <c r="AQ103" s="72"/>
      <c r="AR103" s="71">
        <v>7</v>
      </c>
      <c r="AS103" s="71">
        <v>0</v>
      </c>
      <c r="AT103" s="71">
        <v>0</v>
      </c>
      <c r="AU103" s="71">
        <v>1</v>
      </c>
      <c r="AV103" s="71">
        <v>0</v>
      </c>
      <c r="AW103" s="71">
        <v>0</v>
      </c>
      <c r="AX103" s="71"/>
      <c r="AY103" s="72"/>
      <c r="AZ103" s="71">
        <v>24.9</v>
      </c>
      <c r="BA103" s="71">
        <v>0</v>
      </c>
      <c r="BB103" s="71">
        <v>0</v>
      </c>
      <c r="BC103" s="71">
        <v>6300</v>
      </c>
      <c r="BD103" s="71">
        <v>0</v>
      </c>
      <c r="BE103" s="71">
        <v>0</v>
      </c>
      <c r="BF103" s="71"/>
      <c r="BG103" s="72"/>
      <c r="BH103" s="71">
        <v>0</v>
      </c>
      <c r="BI103" s="71">
        <v>0</v>
      </c>
      <c r="BJ103" s="71">
        <v>69.873999999999995</v>
      </c>
      <c r="BK103" s="71">
        <v>0</v>
      </c>
      <c r="BL103" s="71">
        <v>0</v>
      </c>
      <c r="BM103" s="71">
        <v>0</v>
      </c>
      <c r="BN103" s="72"/>
      <c r="BO103" s="71">
        <v>0</v>
      </c>
      <c r="BP103" s="71">
        <v>0</v>
      </c>
      <c r="BQ103" s="71">
        <v>2</v>
      </c>
      <c r="BR103" s="71">
        <v>0</v>
      </c>
      <c r="BS103" s="71">
        <v>0</v>
      </c>
      <c r="BT103" s="71">
        <v>0</v>
      </c>
      <c r="BU103"/>
      <c r="BV103" s="70">
        <v>69.873999999999995</v>
      </c>
      <c r="BW103" s="70">
        <v>0</v>
      </c>
      <c r="BX103" s="70">
        <v>0</v>
      </c>
      <c r="BY103" s="70">
        <v>0</v>
      </c>
      <c r="BZ103" s="70">
        <v>0</v>
      </c>
      <c r="CA103" s="70">
        <v>0</v>
      </c>
      <c r="CB103" s="70">
        <v>0</v>
      </c>
      <c r="CC103" s="70">
        <v>0</v>
      </c>
      <c r="CD103" s="70">
        <v>0</v>
      </c>
    </row>
    <row r="104" spans="1:82">
      <c r="A104" s="70" t="s">
        <v>1765</v>
      </c>
      <c r="B104" s="70">
        <v>386</v>
      </c>
      <c r="C104" s="70">
        <v>12</v>
      </c>
      <c r="D104" s="70">
        <v>23</v>
      </c>
      <c r="E104" s="70">
        <v>2015</v>
      </c>
      <c r="F104" s="70" t="s">
        <v>182</v>
      </c>
      <c r="G104" s="70" t="s">
        <v>1753</v>
      </c>
      <c r="H104" s="70" t="s">
        <v>1754</v>
      </c>
      <c r="I104" s="148"/>
      <c r="J104" s="71">
        <v>20.390801674113781</v>
      </c>
      <c r="K104" s="71">
        <v>1.1304627416516631</v>
      </c>
      <c r="L104" s="71">
        <v>4.8294873038373476</v>
      </c>
      <c r="M104" s="71">
        <v>10.513806164100551</v>
      </c>
      <c r="N104" s="71">
        <v>14.37394189762164</v>
      </c>
      <c r="O104" s="71">
        <v>8.1963209496380589</v>
      </c>
      <c r="P104" s="71">
        <v>8.0103221459709335</v>
      </c>
      <c r="Q104" s="71">
        <v>0.59016896338438796</v>
      </c>
      <c r="R104" s="71">
        <v>0</v>
      </c>
      <c r="S104" s="71">
        <v>1.0399156537192851</v>
      </c>
      <c r="T104" s="72"/>
      <c r="U104" s="71">
        <v>2855647</v>
      </c>
      <c r="V104" s="71">
        <v>458</v>
      </c>
      <c r="W104" s="71">
        <v>108</v>
      </c>
      <c r="X104" s="71">
        <v>2018</v>
      </c>
      <c r="Y104" s="71">
        <v>3109</v>
      </c>
      <c r="Z104" s="71">
        <v>4762</v>
      </c>
      <c r="AA104" s="71">
        <v>1594</v>
      </c>
      <c r="AB104" s="71">
        <v>8123</v>
      </c>
      <c r="AC104" s="71">
        <v>0</v>
      </c>
      <c r="AD104" s="71">
        <v>1.0399156537192851</v>
      </c>
      <c r="AE104" s="72"/>
      <c r="AF104" s="71">
        <v>28423769.816648539</v>
      </c>
      <c r="AG104" s="71">
        <v>815805.75560735946</v>
      </c>
      <c r="AH104" s="71">
        <v>954544.41043799056</v>
      </c>
      <c r="AI104" s="71">
        <v>13526162.94658575</v>
      </c>
      <c r="AJ104" s="71">
        <v>17442600.41194158</v>
      </c>
      <c r="AK104" s="71">
        <v>0</v>
      </c>
      <c r="AL104" s="71">
        <v>0</v>
      </c>
      <c r="AM104" s="71">
        <v>1113223.075296574</v>
      </c>
      <c r="AN104" s="71">
        <v>0</v>
      </c>
      <c r="AO104" s="71">
        <v>0</v>
      </c>
      <c r="AP104" s="71">
        <v>62276106.416517794</v>
      </c>
      <c r="AQ104" s="72"/>
      <c r="AR104" s="71">
        <v>8</v>
      </c>
      <c r="AS104" s="71">
        <v>0</v>
      </c>
      <c r="AT104" s="71">
        <v>0</v>
      </c>
      <c r="AU104" s="71">
        <v>1</v>
      </c>
      <c r="AV104" s="71">
        <v>0</v>
      </c>
      <c r="AW104" s="71">
        <v>0</v>
      </c>
      <c r="AX104" s="71"/>
      <c r="AY104" s="72"/>
      <c r="AZ104" s="71">
        <v>31.7</v>
      </c>
      <c r="BA104" s="71">
        <v>0</v>
      </c>
      <c r="BB104" s="71">
        <v>0</v>
      </c>
      <c r="BC104" s="71">
        <v>6300</v>
      </c>
      <c r="BD104" s="71">
        <v>0</v>
      </c>
      <c r="BE104" s="71">
        <v>0</v>
      </c>
      <c r="BF104" s="71"/>
      <c r="BG104" s="72"/>
      <c r="BH104" s="71">
        <v>0</v>
      </c>
      <c r="BI104" s="71">
        <v>0</v>
      </c>
      <c r="BJ104" s="71">
        <v>70.078999999999994</v>
      </c>
      <c r="BK104" s="71">
        <v>0</v>
      </c>
      <c r="BL104" s="71">
        <v>0</v>
      </c>
      <c r="BM104" s="71">
        <v>0</v>
      </c>
      <c r="BN104" s="72"/>
      <c r="BO104" s="71">
        <v>0</v>
      </c>
      <c r="BP104" s="71">
        <v>0</v>
      </c>
      <c r="BQ104" s="71">
        <v>2</v>
      </c>
      <c r="BR104" s="71">
        <v>0</v>
      </c>
      <c r="BS104" s="71">
        <v>0</v>
      </c>
      <c r="BT104" s="71">
        <v>0</v>
      </c>
      <c r="BU104"/>
      <c r="BV104" s="70">
        <v>70.078999999999994</v>
      </c>
      <c r="BW104" s="70">
        <v>0</v>
      </c>
      <c r="BX104" s="70">
        <v>0</v>
      </c>
      <c r="BY104" s="70">
        <v>0</v>
      </c>
      <c r="BZ104" s="70">
        <v>0</v>
      </c>
      <c r="CA104" s="70">
        <v>0</v>
      </c>
      <c r="CB104" s="70">
        <v>0</v>
      </c>
      <c r="CC104" s="70">
        <v>0</v>
      </c>
      <c r="CD104" s="70">
        <v>0</v>
      </c>
    </row>
    <row r="105" spans="1:82">
      <c r="A105" s="70" t="s">
        <v>1766</v>
      </c>
      <c r="B105" s="70">
        <v>387</v>
      </c>
      <c r="C105" s="70">
        <v>13</v>
      </c>
      <c r="D105" s="70">
        <v>23</v>
      </c>
      <c r="E105" s="70">
        <v>2016</v>
      </c>
      <c r="F105" s="70" t="s">
        <v>155</v>
      </c>
      <c r="G105" s="70" t="s">
        <v>1753</v>
      </c>
      <c r="H105" s="70" t="s">
        <v>1754</v>
      </c>
      <c r="I105" s="148"/>
      <c r="J105" s="71">
        <v>17.057976604469825</v>
      </c>
      <c r="K105" s="71">
        <v>1.1289466627706961</v>
      </c>
      <c r="L105" s="71">
        <v>5.6382848636367902</v>
      </c>
      <c r="M105" s="71">
        <v>8.9512849306289244</v>
      </c>
      <c r="N105" s="71">
        <v>14.275770972211133</v>
      </c>
      <c r="O105" s="71">
        <v>8.0984893724254459</v>
      </c>
      <c r="P105" s="71">
        <v>8.3181319511119494</v>
      </c>
      <c r="Q105" s="71">
        <v>0.56505622281044865</v>
      </c>
      <c r="R105" s="71">
        <v>0</v>
      </c>
      <c r="S105" s="71">
        <v>1.0335100488787996</v>
      </c>
      <c r="T105" s="72"/>
      <c r="U105" s="71">
        <v>2538390</v>
      </c>
      <c r="V105" s="71">
        <v>458</v>
      </c>
      <c r="W105" s="71">
        <v>108</v>
      </c>
      <c r="X105" s="71">
        <v>2018</v>
      </c>
      <c r="Y105" s="71">
        <v>3104</v>
      </c>
      <c r="Z105" s="71">
        <v>4763</v>
      </c>
      <c r="AA105" s="71">
        <v>1712</v>
      </c>
      <c r="AB105" s="71">
        <v>8000</v>
      </c>
      <c r="AC105" s="71">
        <v>0</v>
      </c>
      <c r="AD105" s="71">
        <v>1.0335100488788</v>
      </c>
      <c r="AE105" s="72"/>
      <c r="AF105" s="71">
        <v>23774310.020797141</v>
      </c>
      <c r="AG105" s="71">
        <v>790028.8453528838</v>
      </c>
      <c r="AH105" s="71">
        <v>848575.14776738186</v>
      </c>
      <c r="AI105" s="71">
        <v>12544052.864321919</v>
      </c>
      <c r="AJ105" s="71">
        <v>15373232.615656011</v>
      </c>
      <c r="AK105" s="71">
        <v>0</v>
      </c>
      <c r="AL105" s="71">
        <v>0</v>
      </c>
      <c r="AM105" s="71">
        <v>1097218.2104125179</v>
      </c>
      <c r="AN105" s="71">
        <v>0</v>
      </c>
      <c r="AO105" s="71">
        <v>0</v>
      </c>
      <c r="AP105" s="71">
        <v>54427417.704307854</v>
      </c>
      <c r="AQ105" s="72"/>
      <c r="AR105" s="71">
        <v>10</v>
      </c>
      <c r="AS105" s="71">
        <v>0</v>
      </c>
      <c r="AT105" s="71">
        <v>0</v>
      </c>
      <c r="AU105" s="71">
        <v>1</v>
      </c>
      <c r="AV105" s="71">
        <v>0</v>
      </c>
      <c r="AW105" s="71">
        <v>0</v>
      </c>
      <c r="AX105" s="71"/>
      <c r="AY105" s="72"/>
      <c r="AZ105" s="71">
        <v>43.2</v>
      </c>
      <c r="BA105" s="71">
        <v>0</v>
      </c>
      <c r="BB105" s="71">
        <v>0</v>
      </c>
      <c r="BC105" s="71">
        <v>6300</v>
      </c>
      <c r="BD105" s="71">
        <v>0</v>
      </c>
      <c r="BE105" s="71">
        <v>0</v>
      </c>
      <c r="BF105" s="71"/>
      <c r="BG105" s="72"/>
      <c r="BH105" s="71">
        <v>0</v>
      </c>
      <c r="BI105" s="71">
        <v>0</v>
      </c>
      <c r="BJ105" s="71">
        <v>73.165999999999997</v>
      </c>
      <c r="BK105" s="71">
        <v>0</v>
      </c>
      <c r="BL105" s="71">
        <v>0</v>
      </c>
      <c r="BM105" s="71">
        <v>0</v>
      </c>
      <c r="BN105" s="72"/>
      <c r="BO105" s="71">
        <v>0</v>
      </c>
      <c r="BP105" s="71">
        <v>0</v>
      </c>
      <c r="BQ105" s="71">
        <v>2</v>
      </c>
      <c r="BR105" s="71">
        <v>0</v>
      </c>
      <c r="BS105" s="71">
        <v>0</v>
      </c>
      <c r="BT105" s="71">
        <v>0</v>
      </c>
      <c r="BU105"/>
      <c r="BV105" s="70">
        <v>73.165999999999997</v>
      </c>
      <c r="BW105" s="70">
        <v>0</v>
      </c>
      <c r="BX105" s="70">
        <v>0</v>
      </c>
      <c r="BY105" s="70">
        <v>0</v>
      </c>
      <c r="BZ105" s="70">
        <v>0</v>
      </c>
      <c r="CA105" s="70">
        <v>0</v>
      </c>
      <c r="CB105" s="70">
        <v>0</v>
      </c>
      <c r="CC105" s="70">
        <v>0</v>
      </c>
      <c r="CD105" s="70">
        <v>0</v>
      </c>
    </row>
    <row r="106" spans="1:82">
      <c r="A106" s="70" t="s">
        <v>1767</v>
      </c>
      <c r="B106" s="70">
        <v>388</v>
      </c>
      <c r="C106" s="70">
        <v>14</v>
      </c>
      <c r="D106" s="70">
        <v>23</v>
      </c>
      <c r="E106" s="70">
        <v>2017</v>
      </c>
      <c r="F106" s="70" t="s">
        <v>156</v>
      </c>
      <c r="G106" s="70" t="s">
        <v>1753</v>
      </c>
      <c r="H106" s="70" t="s">
        <v>1754</v>
      </c>
      <c r="I106" s="148"/>
      <c r="J106" s="71">
        <v>16.18308088158366</v>
      </c>
      <c r="K106" s="71">
        <v>1.0850005934211064</v>
      </c>
      <c r="L106" s="71">
        <v>5.0077200212581685</v>
      </c>
      <c r="M106" s="71">
        <v>7.7302082054662478</v>
      </c>
      <c r="N106" s="71">
        <v>14.975161064351688</v>
      </c>
      <c r="O106" s="71">
        <v>7.9496158525738378</v>
      </c>
      <c r="P106" s="71">
        <v>8.2316439498400644</v>
      </c>
      <c r="Q106" s="71">
        <v>0.53132703881001098</v>
      </c>
      <c r="R106" s="71">
        <v>0</v>
      </c>
      <c r="S106" s="71">
        <v>1.2938480637580565</v>
      </c>
      <c r="T106" s="72"/>
      <c r="U106" s="71">
        <v>2777127</v>
      </c>
      <c r="V106" s="71">
        <v>458</v>
      </c>
      <c r="W106" s="71">
        <v>108</v>
      </c>
      <c r="X106" s="71">
        <v>2018</v>
      </c>
      <c r="Y106" s="71">
        <v>3076</v>
      </c>
      <c r="Z106" s="71">
        <v>4753</v>
      </c>
      <c r="AA106" s="71">
        <v>1705</v>
      </c>
      <c r="AB106" s="71">
        <v>7779</v>
      </c>
      <c r="AC106" s="71">
        <v>0</v>
      </c>
      <c r="AD106" s="71">
        <v>1.2938480637580561</v>
      </c>
      <c r="AE106" s="72"/>
      <c r="AF106" s="71">
        <v>23320862.503065988</v>
      </c>
      <c r="AG106" s="71">
        <v>774176.63870256685</v>
      </c>
      <c r="AH106" s="71">
        <v>1011257.5119284519</v>
      </c>
      <c r="AI106" s="71">
        <v>11343797.497229351</v>
      </c>
      <c r="AJ106" s="71">
        <v>17370454.40602953</v>
      </c>
      <c r="AK106" s="71">
        <v>0</v>
      </c>
      <c r="AL106" s="71">
        <v>0</v>
      </c>
      <c r="AM106" s="71">
        <v>1068576.976442663</v>
      </c>
      <c r="AN106" s="71">
        <v>0</v>
      </c>
      <c r="AO106" s="71">
        <v>0</v>
      </c>
      <c r="AP106" s="71">
        <v>54889125.533398554</v>
      </c>
      <c r="AQ106" s="72"/>
      <c r="AR106" s="71">
        <v>10</v>
      </c>
      <c r="AS106" s="71">
        <v>1</v>
      </c>
      <c r="AT106" s="71">
        <v>0</v>
      </c>
      <c r="AU106" s="71">
        <v>1</v>
      </c>
      <c r="AV106" s="71">
        <v>0</v>
      </c>
      <c r="AW106" s="71">
        <v>0</v>
      </c>
      <c r="AX106" s="71"/>
      <c r="AY106" s="72"/>
      <c r="AZ106" s="71">
        <v>43.2</v>
      </c>
      <c r="BA106" s="71">
        <v>10.1</v>
      </c>
      <c r="BB106" s="71">
        <v>0</v>
      </c>
      <c r="BC106" s="71">
        <v>6300</v>
      </c>
      <c r="BD106" s="71">
        <v>0</v>
      </c>
      <c r="BE106" s="71">
        <v>0</v>
      </c>
      <c r="BF106" s="71"/>
      <c r="BG106" s="72"/>
      <c r="BH106" s="71">
        <v>0</v>
      </c>
      <c r="BI106" s="71">
        <v>0</v>
      </c>
      <c r="BJ106" s="71">
        <v>85.254000000000005</v>
      </c>
      <c r="BK106" s="71">
        <v>0</v>
      </c>
      <c r="BL106" s="71">
        <v>0</v>
      </c>
      <c r="BM106" s="71">
        <v>0</v>
      </c>
      <c r="BN106" s="72"/>
      <c r="BO106" s="71">
        <v>0</v>
      </c>
      <c r="BP106" s="71">
        <v>0</v>
      </c>
      <c r="BQ106" s="71">
        <v>2</v>
      </c>
      <c r="BR106" s="71">
        <v>0</v>
      </c>
      <c r="BS106" s="71">
        <v>0</v>
      </c>
      <c r="BT106" s="71">
        <v>0</v>
      </c>
      <c r="BU106"/>
      <c r="BV106" s="70">
        <v>85.254000000000005</v>
      </c>
      <c r="BW106" s="70">
        <v>0</v>
      </c>
      <c r="BX106" s="70">
        <v>0</v>
      </c>
      <c r="BY106" s="70">
        <v>0</v>
      </c>
      <c r="BZ106" s="70">
        <v>0</v>
      </c>
      <c r="CA106" s="70">
        <v>0</v>
      </c>
      <c r="CB106" s="70">
        <v>0</v>
      </c>
      <c r="CC106" s="70">
        <v>0</v>
      </c>
      <c r="CD106" s="70">
        <v>0</v>
      </c>
    </row>
    <row r="107" spans="1:82">
      <c r="A107" s="70" t="s">
        <v>1768</v>
      </c>
      <c r="B107" s="70">
        <v>389</v>
      </c>
      <c r="C107" s="70">
        <v>15</v>
      </c>
      <c r="D107" s="70">
        <v>23</v>
      </c>
      <c r="E107" s="70">
        <v>2018</v>
      </c>
      <c r="F107" s="70" t="s">
        <v>183</v>
      </c>
      <c r="G107" s="70" t="s">
        <v>1753</v>
      </c>
      <c r="H107" s="70" t="s">
        <v>1754</v>
      </c>
      <c r="I107" s="148"/>
      <c r="J107" s="71">
        <v>19.791962005822768</v>
      </c>
      <c r="K107" s="71">
        <v>1.030163601895504</v>
      </c>
      <c r="L107" s="71">
        <v>4.6210738368968212</v>
      </c>
      <c r="M107" s="71">
        <v>7.8102737852017166</v>
      </c>
      <c r="N107" s="71">
        <v>13.490265014260725</v>
      </c>
      <c r="O107" s="71">
        <v>7.6985102642721968</v>
      </c>
      <c r="P107" s="71">
        <v>8.1305846714522794</v>
      </c>
      <c r="Q107" s="71">
        <v>0.48245490369007599</v>
      </c>
      <c r="R107" s="71">
        <v>0</v>
      </c>
      <c r="S107" s="71">
        <v>1.3031238305093809</v>
      </c>
      <c r="T107" s="72"/>
      <c r="U107" s="71">
        <v>3226780</v>
      </c>
      <c r="V107" s="71">
        <v>458</v>
      </c>
      <c r="W107" s="71">
        <v>108</v>
      </c>
      <c r="X107" s="71">
        <v>2018</v>
      </c>
      <c r="Y107" s="71">
        <v>3076</v>
      </c>
      <c r="Z107" s="71">
        <v>4691</v>
      </c>
      <c r="AA107" s="71">
        <v>1701</v>
      </c>
      <c r="AB107" s="71">
        <v>7612</v>
      </c>
      <c r="AC107" s="71">
        <v>0</v>
      </c>
      <c r="AD107" s="71">
        <v>1.3031238305093811</v>
      </c>
      <c r="AE107" s="72"/>
      <c r="AF107" s="71">
        <v>28332689.075480159</v>
      </c>
      <c r="AG107" s="71">
        <v>688058.10299190239</v>
      </c>
      <c r="AH107" s="71">
        <v>959571.96886355255</v>
      </c>
      <c r="AI107" s="71">
        <v>11222478.10548107</v>
      </c>
      <c r="AJ107" s="71">
        <v>16108142.58388494</v>
      </c>
      <c r="AK107" s="71">
        <v>0</v>
      </c>
      <c r="AL107" s="71">
        <v>0</v>
      </c>
      <c r="AM107" s="71">
        <v>1047800.254737071</v>
      </c>
      <c r="AN107" s="71">
        <v>0</v>
      </c>
      <c r="AO107" s="71">
        <v>0</v>
      </c>
      <c r="AP107" s="71">
        <v>58358740.091438696</v>
      </c>
      <c r="AQ107" s="72"/>
      <c r="AR107" s="71">
        <v>10</v>
      </c>
      <c r="AS107" s="71">
        <v>1</v>
      </c>
      <c r="AT107" s="71">
        <v>0</v>
      </c>
      <c r="AU107" s="71">
        <v>1</v>
      </c>
      <c r="AV107" s="71">
        <v>0</v>
      </c>
      <c r="AW107" s="71">
        <v>0</v>
      </c>
      <c r="AX107" s="71"/>
      <c r="AY107" s="72"/>
      <c r="AZ107" s="71">
        <v>43.1</v>
      </c>
      <c r="BA107" s="71">
        <v>10</v>
      </c>
      <c r="BB107" s="71">
        <v>0</v>
      </c>
      <c r="BC107" s="71">
        <v>6300</v>
      </c>
      <c r="BD107" s="71">
        <v>0</v>
      </c>
      <c r="BE107" s="71">
        <v>0</v>
      </c>
      <c r="BF107" s="71"/>
      <c r="BG107" s="72"/>
      <c r="BH107" s="71">
        <v>0</v>
      </c>
      <c r="BI107" s="71">
        <v>0</v>
      </c>
      <c r="BJ107" s="71">
        <v>90.775000000000006</v>
      </c>
      <c r="BK107" s="71">
        <v>0</v>
      </c>
      <c r="BL107" s="71">
        <v>0</v>
      </c>
      <c r="BM107" s="71">
        <v>0</v>
      </c>
      <c r="BN107" s="72"/>
      <c r="BO107" s="71">
        <v>0</v>
      </c>
      <c r="BP107" s="71">
        <v>0</v>
      </c>
      <c r="BQ107" s="71">
        <v>2</v>
      </c>
      <c r="BR107" s="71">
        <v>0</v>
      </c>
      <c r="BS107" s="71">
        <v>0</v>
      </c>
      <c r="BT107" s="71">
        <v>0</v>
      </c>
      <c r="BU107"/>
      <c r="BV107" s="70">
        <v>90.775000000000006</v>
      </c>
      <c r="BW107" s="70">
        <v>0</v>
      </c>
      <c r="BX107" s="70">
        <v>0</v>
      </c>
      <c r="BY107" s="70">
        <v>0</v>
      </c>
      <c r="BZ107" s="70">
        <v>0</v>
      </c>
      <c r="CA107" s="70">
        <v>0</v>
      </c>
      <c r="CB107" s="70">
        <v>0</v>
      </c>
      <c r="CC107" s="70">
        <v>0</v>
      </c>
      <c r="CD107" s="70">
        <v>0</v>
      </c>
    </row>
    <row r="108" spans="1:82">
      <c r="A108" s="70" t="s">
        <v>1769</v>
      </c>
      <c r="B108" s="70">
        <v>390</v>
      </c>
      <c r="C108" s="70">
        <v>16</v>
      </c>
      <c r="D108" s="70">
        <v>23</v>
      </c>
      <c r="E108" s="70">
        <v>2019</v>
      </c>
      <c r="F108" s="70" t="s">
        <v>158</v>
      </c>
      <c r="G108" s="70" t="s">
        <v>1753</v>
      </c>
      <c r="H108" s="70" t="s">
        <v>1754</v>
      </c>
      <c r="I108" s="148"/>
      <c r="J108" s="71">
        <v>19.240098415126543</v>
      </c>
      <c r="K108" s="71">
        <v>0.95271379853062665</v>
      </c>
      <c r="L108" s="71">
        <v>4.6679410992021859</v>
      </c>
      <c r="M108" s="71">
        <v>7.6588701277508182</v>
      </c>
      <c r="N108" s="71">
        <v>12.753973457548211</v>
      </c>
      <c r="O108" s="71">
        <v>7.4544735507300892</v>
      </c>
      <c r="P108" s="71">
        <v>7.2527947405476283</v>
      </c>
      <c r="Q108" s="71">
        <v>0.456593914405866</v>
      </c>
      <c r="R108" s="71">
        <v>0</v>
      </c>
      <c r="S108" s="71">
        <v>1.2255192674628672</v>
      </c>
      <c r="T108" s="72"/>
      <c r="U108" s="71">
        <v>3590475</v>
      </c>
      <c r="V108" s="71">
        <v>458</v>
      </c>
      <c r="W108" s="71">
        <v>108</v>
      </c>
      <c r="X108" s="71">
        <v>2018</v>
      </c>
      <c r="Y108" s="71">
        <v>3026</v>
      </c>
      <c r="Z108" s="71">
        <v>4667</v>
      </c>
      <c r="AA108" s="71">
        <v>1506</v>
      </c>
      <c r="AB108" s="71">
        <v>7399</v>
      </c>
      <c r="AC108" s="71">
        <v>0</v>
      </c>
      <c r="AD108" s="71">
        <v>1.225519267462867</v>
      </c>
      <c r="AE108" s="72"/>
      <c r="AF108" s="71">
        <v>27762840.45735576</v>
      </c>
      <c r="AG108" s="71">
        <v>665643.9890041122</v>
      </c>
      <c r="AH108" s="71">
        <v>1019560.729195322</v>
      </c>
      <c r="AI108" s="71">
        <v>11346017.291053159</v>
      </c>
      <c r="AJ108" s="71">
        <v>15732382.571136819</v>
      </c>
      <c r="AK108" s="71">
        <v>0</v>
      </c>
      <c r="AL108" s="71">
        <v>0</v>
      </c>
      <c r="AM108" s="71">
        <v>1007688.1003578213</v>
      </c>
      <c r="AN108" s="71">
        <v>0</v>
      </c>
      <c r="AO108" s="71">
        <v>0</v>
      </c>
      <c r="AP108" s="71">
        <v>57534133.138102993</v>
      </c>
      <c r="AQ108" s="72"/>
      <c r="AR108" s="71">
        <v>12</v>
      </c>
      <c r="AS108" s="71">
        <v>1</v>
      </c>
      <c r="AT108" s="71">
        <v>0</v>
      </c>
      <c r="AU108" s="71">
        <v>1</v>
      </c>
      <c r="AV108" s="71">
        <v>0</v>
      </c>
      <c r="AW108" s="71">
        <v>0</v>
      </c>
      <c r="AX108" s="71"/>
      <c r="AY108" s="72"/>
      <c r="AZ108" s="71">
        <v>53.7</v>
      </c>
      <c r="BA108" s="71">
        <v>10.1</v>
      </c>
      <c r="BB108" s="71">
        <v>0</v>
      </c>
      <c r="BC108" s="71">
        <v>6300</v>
      </c>
      <c r="BD108" s="71">
        <v>0</v>
      </c>
      <c r="BE108" s="71">
        <v>0</v>
      </c>
      <c r="BF108" s="71"/>
      <c r="BG108" s="72"/>
      <c r="BH108" s="71">
        <v>0</v>
      </c>
      <c r="BI108" s="71">
        <v>0</v>
      </c>
      <c r="BJ108" s="71">
        <v>87.843000000000004</v>
      </c>
      <c r="BK108" s="71">
        <v>0</v>
      </c>
      <c r="BL108" s="71">
        <v>0</v>
      </c>
      <c r="BM108" s="71">
        <v>0</v>
      </c>
      <c r="BN108" s="72"/>
      <c r="BO108" s="71">
        <v>0</v>
      </c>
      <c r="BP108" s="71">
        <v>0</v>
      </c>
      <c r="BQ108" s="71">
        <v>2</v>
      </c>
      <c r="BR108" s="71">
        <v>0</v>
      </c>
      <c r="BS108" s="71">
        <v>0</v>
      </c>
      <c r="BT108" s="71">
        <v>0</v>
      </c>
      <c r="BU108"/>
      <c r="BV108" s="70">
        <v>87.843000000000004</v>
      </c>
      <c r="BW108" s="70">
        <v>0</v>
      </c>
      <c r="BX108" s="70">
        <v>0</v>
      </c>
      <c r="BY108" s="70">
        <v>0</v>
      </c>
      <c r="BZ108" s="70">
        <v>0</v>
      </c>
      <c r="CA108" s="70">
        <v>0</v>
      </c>
      <c r="CB108" s="70">
        <v>0</v>
      </c>
      <c r="CC108" s="70">
        <v>0</v>
      </c>
      <c r="CD108" s="70">
        <v>0</v>
      </c>
    </row>
    <row r="109" spans="1:82">
      <c r="A109" s="70" t="s">
        <v>1770</v>
      </c>
      <c r="B109" s="70">
        <v>391</v>
      </c>
      <c r="C109" s="70">
        <v>17</v>
      </c>
      <c r="D109" s="70">
        <v>23</v>
      </c>
      <c r="E109" s="70">
        <v>2020</v>
      </c>
      <c r="F109" s="70" t="s">
        <v>159</v>
      </c>
      <c r="G109" s="70" t="s">
        <v>1753</v>
      </c>
      <c r="H109" s="70" t="s">
        <v>1754</v>
      </c>
      <c r="I109" s="148"/>
      <c r="J109" s="71">
        <v>18.014533515756721</v>
      </c>
      <c r="K109" s="71">
        <v>1.1599833290716701</v>
      </c>
      <c r="L109" s="71">
        <v>4.5146281095945504</v>
      </c>
      <c r="M109" s="71">
        <v>6.3275453840612963</v>
      </c>
      <c r="N109" s="71">
        <v>11.85682928068605</v>
      </c>
      <c r="O109" s="71">
        <v>6.4681980984021274</v>
      </c>
      <c r="P109" s="71">
        <v>6.7375368663639161</v>
      </c>
      <c r="Q109" s="71">
        <v>0.427347323195371</v>
      </c>
      <c r="R109" s="71">
        <v>0</v>
      </c>
      <c r="S109" s="71">
        <v>1.158636267516411</v>
      </c>
      <c r="T109" s="72"/>
      <c r="U109" s="71">
        <v>3473651</v>
      </c>
      <c r="V109" s="71">
        <v>493</v>
      </c>
      <c r="W109" s="71">
        <v>132</v>
      </c>
      <c r="X109" s="71">
        <v>1696</v>
      </c>
      <c r="Y109" s="71">
        <v>3024</v>
      </c>
      <c r="Z109" s="71">
        <v>4622</v>
      </c>
      <c r="AA109" s="71">
        <v>1487</v>
      </c>
      <c r="AB109" s="71">
        <v>7248</v>
      </c>
      <c r="AC109" s="71">
        <v>0</v>
      </c>
      <c r="AD109" s="71">
        <v>1.158636267516411</v>
      </c>
      <c r="AE109" s="72"/>
      <c r="AF109" s="71">
        <v>28154407.85557735</v>
      </c>
      <c r="AG109" s="71">
        <v>785998.37215529068</v>
      </c>
      <c r="AH109" s="71">
        <v>1116724.1950892003</v>
      </c>
      <c r="AI109" s="71">
        <v>9969497.4855507184</v>
      </c>
      <c r="AJ109" s="71">
        <v>16189796.192284141</v>
      </c>
      <c r="AK109" s="71"/>
      <c r="AL109" s="71"/>
      <c r="AM109" s="71">
        <v>945944.52695955453</v>
      </c>
      <c r="AN109" s="71"/>
      <c r="AO109" s="71"/>
      <c r="AP109" s="71">
        <v>57162368.627616256</v>
      </c>
      <c r="AQ109" s="72"/>
      <c r="AR109" s="71">
        <v>15</v>
      </c>
      <c r="AS109" s="71">
        <v>1</v>
      </c>
      <c r="AT109" s="71">
        <v>0</v>
      </c>
      <c r="AU109" s="71">
        <v>1</v>
      </c>
      <c r="AV109" s="71">
        <v>0</v>
      </c>
      <c r="AW109" s="71">
        <v>0</v>
      </c>
      <c r="AX109" s="71"/>
      <c r="AY109" s="72"/>
      <c r="AZ109" s="71">
        <v>66.399999999999991</v>
      </c>
      <c r="BA109" s="71">
        <v>10.1</v>
      </c>
      <c r="BB109" s="71">
        <v>0</v>
      </c>
      <c r="BC109" s="71">
        <v>6300</v>
      </c>
      <c r="BD109" s="71">
        <v>0</v>
      </c>
      <c r="BE109" s="71">
        <v>0</v>
      </c>
      <c r="BF109" s="71"/>
      <c r="BG109" s="72"/>
      <c r="BH109" s="71">
        <v>0</v>
      </c>
      <c r="BI109" s="71">
        <v>0</v>
      </c>
      <c r="BJ109" s="71">
        <v>88.54</v>
      </c>
      <c r="BK109" s="71">
        <v>0</v>
      </c>
      <c r="BL109" s="71">
        <v>0</v>
      </c>
      <c r="BM109" s="71">
        <v>0</v>
      </c>
      <c r="BN109" s="72"/>
      <c r="BO109" s="71">
        <v>0</v>
      </c>
      <c r="BP109" s="71">
        <v>0</v>
      </c>
      <c r="BQ109" s="71">
        <v>2</v>
      </c>
      <c r="BR109" s="71">
        <v>0</v>
      </c>
      <c r="BS109" s="71">
        <v>0</v>
      </c>
      <c r="BT109" s="71">
        <v>0</v>
      </c>
      <c r="BU109"/>
      <c r="BV109" s="70">
        <v>88.54</v>
      </c>
      <c r="BW109" s="70">
        <v>0</v>
      </c>
      <c r="BX109" s="70">
        <v>0</v>
      </c>
      <c r="BY109" s="70">
        <v>0</v>
      </c>
      <c r="BZ109" s="70">
        <v>0</v>
      </c>
      <c r="CA109" s="70">
        <v>0</v>
      </c>
      <c r="CB109" s="70">
        <v>0</v>
      </c>
      <c r="CC109" s="70">
        <v>0</v>
      </c>
      <c r="CD109" s="70">
        <v>0</v>
      </c>
    </row>
    <row r="110" spans="1:82">
      <c r="A110" s="70" t="s">
        <v>1771</v>
      </c>
      <c r="B110" s="70">
        <v>391</v>
      </c>
      <c r="C110" s="70">
        <v>18</v>
      </c>
      <c r="D110" s="70">
        <v>23</v>
      </c>
      <c r="E110" s="70">
        <v>2021</v>
      </c>
      <c r="F110" s="70" t="s">
        <v>160</v>
      </c>
      <c r="G110" s="70" t="s">
        <v>1753</v>
      </c>
      <c r="H110" s="70" t="s">
        <v>1754</v>
      </c>
      <c r="I110" s="148"/>
      <c r="J110" s="71">
        <v>19.501772434231629</v>
      </c>
      <c r="K110" s="71">
        <v>1.207959712254487</v>
      </c>
      <c r="L110" s="71">
        <v>3.9225814960589891</v>
      </c>
      <c r="M110" s="71">
        <v>6.6552863036200414</v>
      </c>
      <c r="N110" s="71">
        <v>12.534893989641631</v>
      </c>
      <c r="O110" s="71">
        <v>6.2248413559942275</v>
      </c>
      <c r="P110" s="71">
        <v>6.8816292643109884</v>
      </c>
      <c r="Q110" s="71">
        <v>0.41367265591083402</v>
      </c>
      <c r="R110" s="71">
        <v>0</v>
      </c>
      <c r="S110" s="71">
        <v>0.90771319089653901</v>
      </c>
      <c r="T110" s="72"/>
      <c r="U110" s="71">
        <v>4076122</v>
      </c>
      <c r="V110" s="71">
        <v>493</v>
      </c>
      <c r="W110" s="71">
        <v>132</v>
      </c>
      <c r="X110" s="71">
        <v>1696</v>
      </c>
      <c r="Y110" s="71">
        <v>3014</v>
      </c>
      <c r="Z110" s="71">
        <v>4580</v>
      </c>
      <c r="AA110" s="71">
        <v>1481</v>
      </c>
      <c r="AB110" s="71">
        <v>7085</v>
      </c>
      <c r="AC110" s="71">
        <v>0</v>
      </c>
      <c r="AD110" s="71">
        <v>0.90771319089653901</v>
      </c>
      <c r="AE110" s="72"/>
      <c r="AF110" s="71">
        <v>29374962.321723402</v>
      </c>
      <c r="AG110" s="71">
        <v>797396.96260039893</v>
      </c>
      <c r="AH110" s="71">
        <v>877313.45159990387</v>
      </c>
      <c r="AI110" s="71">
        <v>10303389.024157135</v>
      </c>
      <c r="AJ110" s="71">
        <v>16600133.32684472</v>
      </c>
      <c r="AK110" s="71">
        <v>0</v>
      </c>
      <c r="AL110" s="71">
        <v>0</v>
      </c>
      <c r="AM110" s="71">
        <v>930004.64511828369</v>
      </c>
      <c r="AN110" s="71">
        <v>0</v>
      </c>
      <c r="AO110" s="71">
        <v>0</v>
      </c>
      <c r="AP110" s="71">
        <v>58883199.73204384</v>
      </c>
      <c r="AQ110" s="72"/>
      <c r="AR110" s="71">
        <v>15</v>
      </c>
      <c r="AS110" s="71">
        <v>1</v>
      </c>
      <c r="AT110" s="71">
        <v>0</v>
      </c>
      <c r="AU110" s="71">
        <v>1</v>
      </c>
      <c r="AV110" s="71">
        <v>0</v>
      </c>
      <c r="AW110" s="71">
        <v>0</v>
      </c>
      <c r="AX110" s="71"/>
      <c r="AY110" s="72"/>
      <c r="AZ110" s="71">
        <v>66.399999999999991</v>
      </c>
      <c r="BA110" s="71">
        <v>10.1</v>
      </c>
      <c r="BB110" s="71">
        <v>0</v>
      </c>
      <c r="BC110" s="71">
        <v>6300</v>
      </c>
      <c r="BD110" s="71">
        <v>0</v>
      </c>
      <c r="BE110" s="71">
        <v>0</v>
      </c>
      <c r="BF110" s="71"/>
      <c r="BG110" s="72"/>
      <c r="BH110" s="71">
        <v>0</v>
      </c>
      <c r="BI110" s="71">
        <v>0</v>
      </c>
      <c r="BJ110" s="71">
        <v>102.155</v>
      </c>
      <c r="BK110" s="71">
        <v>0</v>
      </c>
      <c r="BL110" s="71">
        <v>0</v>
      </c>
      <c r="BM110" s="71">
        <v>0</v>
      </c>
      <c r="BN110" s="72"/>
      <c r="BO110" s="71">
        <v>0</v>
      </c>
      <c r="BP110" s="71">
        <v>0</v>
      </c>
      <c r="BQ110" s="71">
        <v>2</v>
      </c>
      <c r="BR110" s="71">
        <v>0</v>
      </c>
      <c r="BS110" s="71">
        <v>0</v>
      </c>
      <c r="BT110" s="71">
        <v>0</v>
      </c>
      <c r="BU110"/>
      <c r="BV110" s="70">
        <v>102.155</v>
      </c>
      <c r="BW110" s="70">
        <v>0</v>
      </c>
      <c r="BX110" s="70">
        <v>0</v>
      </c>
      <c r="BY110" s="70">
        <v>0</v>
      </c>
      <c r="BZ110" s="70">
        <v>0</v>
      </c>
      <c r="CA110" s="70">
        <v>0</v>
      </c>
      <c r="CB110" s="70">
        <v>0</v>
      </c>
      <c r="CC110" s="70">
        <v>0</v>
      </c>
      <c r="CD110" s="70">
        <v>0</v>
      </c>
    </row>
    <row r="111" spans="1:82">
      <c r="A111" s="70" t="s">
        <v>1772</v>
      </c>
      <c r="B111" s="70">
        <v>391</v>
      </c>
      <c r="C111" s="70">
        <v>19</v>
      </c>
      <c r="D111" s="70">
        <v>23</v>
      </c>
      <c r="E111" s="70">
        <v>2022</v>
      </c>
      <c r="F111" s="70" t="s">
        <v>161</v>
      </c>
      <c r="G111" s="70" t="s">
        <v>1753</v>
      </c>
      <c r="H111" s="70" t="s">
        <v>1754</v>
      </c>
      <c r="I111" s="148"/>
      <c r="J111" s="71">
        <v>25.533251716982228</v>
      </c>
      <c r="K111" s="71">
        <v>1.100804238740982</v>
      </c>
      <c r="L111" s="71">
        <v>3.4646500744630391</v>
      </c>
      <c r="M111" s="71">
        <v>6.3625059548368208</v>
      </c>
      <c r="N111" s="71">
        <v>12.946221801186271</v>
      </c>
      <c r="O111" s="71">
        <v>6.4115310550993874</v>
      </c>
      <c r="P111" s="71">
        <v>6.6776075836195767</v>
      </c>
      <c r="Q111" s="71">
        <v>0.40843896731415064</v>
      </c>
      <c r="R111" s="71">
        <v>0</v>
      </c>
      <c r="S111" s="71">
        <v>0.9295734798817965</v>
      </c>
      <c r="T111" s="72"/>
      <c r="U111" s="71">
        <v>4934846</v>
      </c>
      <c r="V111" s="71">
        <v>493</v>
      </c>
      <c r="W111" s="71">
        <v>132</v>
      </c>
      <c r="X111" s="71">
        <v>1696</v>
      </c>
      <c r="Y111" s="71">
        <v>3013</v>
      </c>
      <c r="Z111" s="71">
        <v>4482</v>
      </c>
      <c r="AA111" s="71">
        <v>1459</v>
      </c>
      <c r="AB111" s="71">
        <v>6938</v>
      </c>
      <c r="AC111" s="71">
        <v>0</v>
      </c>
      <c r="AD111" s="71">
        <v>0.9295734798817965</v>
      </c>
      <c r="AE111" s="72"/>
      <c r="AF111" s="71">
        <v>40546841.861198232</v>
      </c>
      <c r="AG111" s="71">
        <v>784280.04848720331</v>
      </c>
      <c r="AH111" s="71">
        <v>929913.79190638452</v>
      </c>
      <c r="AI111" s="71">
        <v>9777246.6884110551</v>
      </c>
      <c r="AJ111" s="71">
        <v>19047882.81788205</v>
      </c>
      <c r="AK111" s="71">
        <v>0</v>
      </c>
      <c r="AL111" s="71">
        <v>0</v>
      </c>
      <c r="AM111" s="71">
        <v>895885.1685965677</v>
      </c>
      <c r="AN111" s="71">
        <v>0</v>
      </c>
      <c r="AO111" s="71">
        <v>0</v>
      </c>
      <c r="AP111" s="71">
        <v>71982050.376481488</v>
      </c>
      <c r="AQ111" s="72"/>
      <c r="AR111" s="71">
        <v>16</v>
      </c>
      <c r="AS111" s="71">
        <v>1</v>
      </c>
      <c r="AT111" s="71">
        <v>0</v>
      </c>
      <c r="AU111" s="71">
        <v>2</v>
      </c>
      <c r="AV111" s="71">
        <v>0</v>
      </c>
      <c r="AW111" s="71">
        <v>0</v>
      </c>
      <c r="AX111" s="71"/>
      <c r="AY111" s="72"/>
      <c r="AZ111" s="71">
        <v>70.399999999999991</v>
      </c>
      <c r="BA111" s="71">
        <v>10.1</v>
      </c>
      <c r="BB111" s="71">
        <v>0</v>
      </c>
      <c r="BC111" s="71">
        <v>20900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1773</v>
      </c>
      <c r="B112" s="70">
        <v>391</v>
      </c>
      <c r="C112" s="70">
        <v>20</v>
      </c>
      <c r="D112" s="70">
        <v>23</v>
      </c>
      <c r="E112" s="70">
        <v>2023</v>
      </c>
      <c r="F112" s="70" t="s">
        <v>1539</v>
      </c>
      <c r="G112" s="70" t="s">
        <v>1753</v>
      </c>
      <c r="H112" s="70" t="s">
        <v>1754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v>
      </c>
      <c r="AS112" s="71">
        <v>1</v>
      </c>
      <c r="AT112" s="71">
        <v>0</v>
      </c>
      <c r="AU112" s="71">
        <v>3</v>
      </c>
      <c r="AV112" s="71">
        <v>0</v>
      </c>
      <c r="AW112" s="71">
        <v>0</v>
      </c>
      <c r="AX112" s="71"/>
      <c r="AY112" s="72"/>
      <c r="AZ112" s="71">
        <v>75.8</v>
      </c>
      <c r="BA112" s="71">
        <v>10.1</v>
      </c>
      <c r="BB112" s="71">
        <v>0</v>
      </c>
      <c r="BC112" s="71">
        <v>33800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1774</v>
      </c>
      <c r="B113" s="70">
        <v>391</v>
      </c>
      <c r="C113" s="70">
        <v>21</v>
      </c>
      <c r="D113" s="70">
        <v>23</v>
      </c>
      <c r="E113" s="70">
        <v>2024</v>
      </c>
      <c r="F113" s="70" t="s">
        <v>1554</v>
      </c>
      <c r="G113" s="70" t="s">
        <v>1753</v>
      </c>
      <c r="H113" s="70" t="s">
        <v>1754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1775</v>
      </c>
      <c r="B114" s="70">
        <v>154</v>
      </c>
      <c r="C114" s="70">
        <v>1</v>
      </c>
      <c r="D114" s="70">
        <v>10</v>
      </c>
      <c r="E114" s="70">
        <v>1990</v>
      </c>
      <c r="F114" s="70" t="s">
        <v>787</v>
      </c>
      <c r="G114" s="70" t="s">
        <v>1776</v>
      </c>
      <c r="H114" s="70" t="s">
        <v>1777</v>
      </c>
      <c r="I114" s="148"/>
      <c r="J114" s="71">
        <v>6.3662889228927524</v>
      </c>
      <c r="K114" s="71">
        <v>1.9443953854329299</v>
      </c>
      <c r="L114" s="71">
        <v>1.405058602585249</v>
      </c>
      <c r="M114" s="71">
        <v>5.5064756138298208</v>
      </c>
      <c r="N114" s="71">
        <v>10.20766566131983</v>
      </c>
      <c r="O114" s="71">
        <v>7.2791511779350353</v>
      </c>
      <c r="P114" s="71">
        <v>13.669062452238419</v>
      </c>
      <c r="Q114" s="71">
        <v>0.53459441711288702</v>
      </c>
      <c r="R114" s="71">
        <v>0</v>
      </c>
      <c r="S114" s="71">
        <v>0.48193005056939892</v>
      </c>
      <c r="T114" s="72"/>
      <c r="U114" s="71">
        <v>947795</v>
      </c>
      <c r="V114" s="71">
        <v>567</v>
      </c>
      <c r="W114" s="71">
        <v>20</v>
      </c>
      <c r="X114" s="71">
        <v>1895</v>
      </c>
      <c r="Y114" s="71">
        <v>2537</v>
      </c>
      <c r="Z114" s="71">
        <v>2994</v>
      </c>
      <c r="AA114" s="71">
        <v>3319</v>
      </c>
      <c r="AB114" s="71">
        <v>8680</v>
      </c>
      <c r="AC114" s="71">
        <v>0</v>
      </c>
      <c r="AD114" s="71">
        <v>0.48193005056939892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1778</v>
      </c>
      <c r="B115" s="70">
        <v>155</v>
      </c>
      <c r="C115" s="70">
        <v>2</v>
      </c>
      <c r="D115" s="70">
        <v>10</v>
      </c>
      <c r="E115" s="70">
        <v>2005</v>
      </c>
      <c r="F115" s="70" t="s">
        <v>789</v>
      </c>
      <c r="G115" s="70" t="s">
        <v>1776</v>
      </c>
      <c r="H115" s="70" t="s">
        <v>1777</v>
      </c>
      <c r="I115" s="148"/>
      <c r="J115" s="71">
        <v>5.2035345892459928</v>
      </c>
      <c r="K115" s="71">
        <v>1.0334748447556119</v>
      </c>
      <c r="L115" s="71">
        <v>8.4505831818144284</v>
      </c>
      <c r="M115" s="71">
        <v>10.832251354429509</v>
      </c>
      <c r="N115" s="71">
        <v>14.77578918692072</v>
      </c>
      <c r="O115" s="71">
        <v>10.790685493166389</v>
      </c>
      <c r="P115" s="71">
        <v>14.482550903138559</v>
      </c>
      <c r="Q115" s="71">
        <v>0.49317174710873202</v>
      </c>
      <c r="R115" s="71">
        <v>0</v>
      </c>
      <c r="S115" s="71">
        <v>0.33617427248513548</v>
      </c>
      <c r="T115" s="72"/>
      <c r="U115" s="71">
        <v>937608</v>
      </c>
      <c r="V115" s="71">
        <v>397</v>
      </c>
      <c r="W115" s="71">
        <v>113</v>
      </c>
      <c r="X115" s="71">
        <v>1988</v>
      </c>
      <c r="Y115" s="71">
        <v>2761</v>
      </c>
      <c r="Z115" s="71">
        <v>5136</v>
      </c>
      <c r="AA115" s="71">
        <v>2880</v>
      </c>
      <c r="AB115" s="71">
        <v>8371</v>
      </c>
      <c r="AC115" s="71">
        <v>0</v>
      </c>
      <c r="AD115" s="71">
        <v>0.33617427248513548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1779</v>
      </c>
      <c r="B116" s="70">
        <v>156</v>
      </c>
      <c r="C116" s="70">
        <v>3</v>
      </c>
      <c r="D116" s="70">
        <v>10</v>
      </c>
      <c r="E116" s="70">
        <v>2006</v>
      </c>
      <c r="F116" s="70" t="s">
        <v>790</v>
      </c>
      <c r="G116" s="70" t="s">
        <v>1776</v>
      </c>
      <c r="H116" s="70" t="s">
        <v>1777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1780</v>
      </c>
      <c r="B117" s="70">
        <v>157</v>
      </c>
      <c r="C117" s="70">
        <v>4</v>
      </c>
      <c r="D117" s="70">
        <v>10</v>
      </c>
      <c r="E117" s="70">
        <v>2007</v>
      </c>
      <c r="F117" s="70" t="s">
        <v>791</v>
      </c>
      <c r="G117" s="70" t="s">
        <v>1776</v>
      </c>
      <c r="H117" s="70" t="s">
        <v>1777</v>
      </c>
      <c r="I117" s="148"/>
      <c r="J117" s="71">
        <v>5.6344908481916827</v>
      </c>
      <c r="K117" s="71">
        <v>0.95796622891791594</v>
      </c>
      <c r="L117" s="71">
        <v>6.6933246694869641</v>
      </c>
      <c r="M117" s="71">
        <v>10.20832900784464</v>
      </c>
      <c r="N117" s="71">
        <v>13.05536934296074</v>
      </c>
      <c r="O117" s="71">
        <v>10.42055551340707</v>
      </c>
      <c r="P117" s="71">
        <v>14.287990946265021</v>
      </c>
      <c r="Q117" s="71">
        <v>0.50832802870203297</v>
      </c>
      <c r="R117" s="71">
        <v>0</v>
      </c>
      <c r="S117" s="71">
        <v>0.21930823908088071</v>
      </c>
      <c r="T117" s="72"/>
      <c r="U117" s="71">
        <v>1038639</v>
      </c>
      <c r="V117" s="71">
        <v>358</v>
      </c>
      <c r="W117" s="71">
        <v>109</v>
      </c>
      <c r="X117" s="71">
        <v>2186</v>
      </c>
      <c r="Y117" s="71">
        <v>2779</v>
      </c>
      <c r="Z117" s="71">
        <v>5156</v>
      </c>
      <c r="AA117" s="71">
        <v>2798</v>
      </c>
      <c r="AB117" s="71">
        <v>8172</v>
      </c>
      <c r="AC117" s="71">
        <v>0</v>
      </c>
      <c r="AD117" s="71">
        <v>0.21930823908088071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1781</v>
      </c>
      <c r="B118" s="70">
        <v>158</v>
      </c>
      <c r="C118" s="70">
        <v>5</v>
      </c>
      <c r="D118" s="70">
        <v>10</v>
      </c>
      <c r="E118" s="70">
        <v>2008</v>
      </c>
      <c r="F118" s="70" t="s">
        <v>792</v>
      </c>
      <c r="G118" s="70" t="s">
        <v>1776</v>
      </c>
      <c r="H118" s="70" t="s">
        <v>1777</v>
      </c>
      <c r="I118" s="148"/>
      <c r="J118" s="71">
        <v>4.313015768464413</v>
      </c>
      <c r="K118" s="71">
        <v>0.71012661780030573</v>
      </c>
      <c r="L118" s="71">
        <v>6.0810407257884096</v>
      </c>
      <c r="M118" s="71">
        <v>11.04341030556089</v>
      </c>
      <c r="N118" s="71">
        <v>11.83971140003918</v>
      </c>
      <c r="O118" s="71">
        <v>10.00863822532296</v>
      </c>
      <c r="P118" s="71">
        <v>13.935062667113479</v>
      </c>
      <c r="Q118" s="71">
        <v>0.49587981309555701</v>
      </c>
      <c r="R118" s="71">
        <v>0</v>
      </c>
      <c r="S118" s="71">
        <v>0.18600995624452191</v>
      </c>
      <c r="T118" s="72"/>
      <c r="U118" s="71">
        <v>922582</v>
      </c>
      <c r="V118" s="71">
        <v>358</v>
      </c>
      <c r="W118" s="71">
        <v>109</v>
      </c>
      <c r="X118" s="71">
        <v>2186</v>
      </c>
      <c r="Y118" s="71">
        <v>2773</v>
      </c>
      <c r="Z118" s="71">
        <v>5126</v>
      </c>
      <c r="AA118" s="71">
        <v>2732</v>
      </c>
      <c r="AB118" s="71">
        <v>8103</v>
      </c>
      <c r="AC118" s="71">
        <v>0</v>
      </c>
      <c r="AD118" s="71">
        <v>0.18600995624452191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1782</v>
      </c>
      <c r="B119" s="70">
        <v>159</v>
      </c>
      <c r="C119" s="70">
        <v>6</v>
      </c>
      <c r="D119" s="70">
        <v>10</v>
      </c>
      <c r="E119" s="70">
        <v>2009</v>
      </c>
      <c r="F119" s="70" t="s">
        <v>176</v>
      </c>
      <c r="G119" s="70" t="s">
        <v>1776</v>
      </c>
      <c r="H119" s="70" t="s">
        <v>1777</v>
      </c>
      <c r="I119" s="148"/>
      <c r="J119" s="71">
        <v>4.1720633128770803</v>
      </c>
      <c r="K119" s="71">
        <v>0.71213984893923332</v>
      </c>
      <c r="L119" s="71">
        <v>5.406545514035864</v>
      </c>
      <c r="M119" s="71">
        <v>10.493894855093121</v>
      </c>
      <c r="N119" s="71">
        <v>12.004689400871211</v>
      </c>
      <c r="O119" s="71">
        <v>10.147877640641591</v>
      </c>
      <c r="P119" s="71">
        <v>13.439675856015119</v>
      </c>
      <c r="Q119" s="71">
        <v>0.46812778760345303</v>
      </c>
      <c r="R119" s="71">
        <v>0</v>
      </c>
      <c r="S119" s="71">
        <v>0.1976271912243614</v>
      </c>
      <c r="T119" s="72"/>
      <c r="U119" s="71">
        <v>662950</v>
      </c>
      <c r="V119" s="71">
        <v>344</v>
      </c>
      <c r="W119" s="71">
        <v>135</v>
      </c>
      <c r="X119" s="71">
        <v>2118</v>
      </c>
      <c r="Y119" s="71">
        <v>2790</v>
      </c>
      <c r="Z119" s="71">
        <v>5130</v>
      </c>
      <c r="AA119" s="71">
        <v>2705</v>
      </c>
      <c r="AB119" s="71">
        <v>8030</v>
      </c>
      <c r="AC119" s="71">
        <v>0</v>
      </c>
      <c r="AD119" s="71">
        <v>0.1976271912243614</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4.47</v>
      </c>
      <c r="BK119" s="71">
        <v>0</v>
      </c>
      <c r="BL119" s="71">
        <v>3.9420000000000002</v>
      </c>
      <c r="BM119" s="71">
        <v>0</v>
      </c>
      <c r="BN119" s="72"/>
      <c r="BO119" s="71">
        <v>0</v>
      </c>
      <c r="BP119" s="71">
        <v>0</v>
      </c>
      <c r="BQ119" s="71">
        <v>1</v>
      </c>
      <c r="BR119" s="71">
        <v>0</v>
      </c>
      <c r="BS119" s="71">
        <v>1</v>
      </c>
      <c r="BT119" s="71">
        <v>0</v>
      </c>
      <c r="BU119"/>
      <c r="BV119" s="70">
        <v>8.4120000000000008</v>
      </c>
      <c r="BW119" s="70">
        <v>0</v>
      </c>
      <c r="BX119" s="70">
        <v>0</v>
      </c>
      <c r="BY119" s="70">
        <v>0</v>
      </c>
      <c r="BZ119" s="70">
        <v>0</v>
      </c>
      <c r="CA119" s="70">
        <v>0</v>
      </c>
      <c r="CB119" s="70">
        <v>0</v>
      </c>
      <c r="CC119" s="70">
        <v>0</v>
      </c>
      <c r="CD119" s="70">
        <v>0</v>
      </c>
    </row>
    <row r="120" spans="1:82">
      <c r="A120" s="70" t="s">
        <v>1783</v>
      </c>
      <c r="B120" s="70">
        <v>160</v>
      </c>
      <c r="C120" s="70">
        <v>7</v>
      </c>
      <c r="D120" s="70">
        <v>10</v>
      </c>
      <c r="E120" s="70">
        <v>2010</v>
      </c>
      <c r="F120" s="70" t="s">
        <v>177</v>
      </c>
      <c r="G120" s="70" t="s">
        <v>1776</v>
      </c>
      <c r="H120" s="70" t="s">
        <v>1777</v>
      </c>
      <c r="I120" s="148"/>
      <c r="J120" s="71">
        <v>3.657607175342414</v>
      </c>
      <c r="K120" s="71">
        <v>0.7629073865754139</v>
      </c>
      <c r="L120" s="71">
        <v>5.5057244025825387</v>
      </c>
      <c r="M120" s="71">
        <v>10.842263928730709</v>
      </c>
      <c r="N120" s="71">
        <v>12.75328003143076</v>
      </c>
      <c r="O120" s="71">
        <v>10.16591740544667</v>
      </c>
      <c r="P120" s="71">
        <v>13.564795193620039</v>
      </c>
      <c r="Q120" s="71">
        <v>0.48099286678541298</v>
      </c>
      <c r="R120" s="71">
        <v>0</v>
      </c>
      <c r="S120" s="71">
        <v>0.23051300478336409</v>
      </c>
      <c r="T120" s="72"/>
      <c r="U120" s="71">
        <v>678698</v>
      </c>
      <c r="V120" s="71">
        <v>344</v>
      </c>
      <c r="W120" s="71">
        <v>135</v>
      </c>
      <c r="X120" s="71">
        <v>2118</v>
      </c>
      <c r="Y120" s="71">
        <v>2785</v>
      </c>
      <c r="Z120" s="71">
        <v>5163</v>
      </c>
      <c r="AA120" s="71">
        <v>2662</v>
      </c>
      <c r="AB120" s="71">
        <v>7906</v>
      </c>
      <c r="AC120" s="71">
        <v>0</v>
      </c>
      <c r="AD120" s="71">
        <v>0.23051300478336409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5.3570000000000002</v>
      </c>
      <c r="BK120" s="71">
        <v>0</v>
      </c>
      <c r="BL120" s="71">
        <v>7.74</v>
      </c>
      <c r="BM120" s="71">
        <v>0</v>
      </c>
      <c r="BN120" s="72"/>
      <c r="BO120" s="71">
        <v>0</v>
      </c>
      <c r="BP120" s="71">
        <v>0</v>
      </c>
      <c r="BQ120" s="71">
        <v>1</v>
      </c>
      <c r="BR120" s="71">
        <v>0</v>
      </c>
      <c r="BS120" s="71">
        <v>1</v>
      </c>
      <c r="BT120" s="71">
        <v>0</v>
      </c>
      <c r="BU120"/>
      <c r="BV120" s="70">
        <v>13.097</v>
      </c>
      <c r="BW120" s="70">
        <v>0</v>
      </c>
      <c r="BX120" s="70">
        <v>0</v>
      </c>
      <c r="BY120" s="70">
        <v>0</v>
      </c>
      <c r="BZ120" s="70">
        <v>0</v>
      </c>
      <c r="CA120" s="70">
        <v>0</v>
      </c>
      <c r="CB120" s="70">
        <v>0</v>
      </c>
      <c r="CC120" s="70">
        <v>0</v>
      </c>
      <c r="CD120" s="70">
        <v>0</v>
      </c>
    </row>
    <row r="121" spans="1:82">
      <c r="A121" s="70" t="s">
        <v>1784</v>
      </c>
      <c r="B121" s="70">
        <v>161</v>
      </c>
      <c r="C121" s="70">
        <v>8</v>
      </c>
      <c r="D121" s="70">
        <v>10</v>
      </c>
      <c r="E121" s="70">
        <v>2011</v>
      </c>
      <c r="F121" s="70" t="s">
        <v>178</v>
      </c>
      <c r="G121" s="1064" t="s">
        <v>1776</v>
      </c>
      <c r="H121" s="70" t="s">
        <v>1777</v>
      </c>
      <c r="I121" s="148"/>
      <c r="J121" s="71">
        <v>4.2107464107551413</v>
      </c>
      <c r="K121" s="71">
        <v>0.95754798896047189</v>
      </c>
      <c r="L121" s="71">
        <v>4.9125453527873226</v>
      </c>
      <c r="M121" s="71">
        <v>11.932042023504099</v>
      </c>
      <c r="N121" s="71">
        <v>12.06646395958923</v>
      </c>
      <c r="O121" s="71">
        <v>9.9690301827321939</v>
      </c>
      <c r="P121" s="71">
        <v>13.063928428830017</v>
      </c>
      <c r="Q121" s="71">
        <v>0.55215296491108101</v>
      </c>
      <c r="R121" s="71">
        <v>0</v>
      </c>
      <c r="S121" s="71">
        <v>0.33440859664982181</v>
      </c>
      <c r="T121" s="72"/>
      <c r="U121" s="71">
        <v>740905</v>
      </c>
      <c r="V121" s="71">
        <v>344</v>
      </c>
      <c r="W121" s="71">
        <v>135</v>
      </c>
      <c r="X121" s="71">
        <v>2118</v>
      </c>
      <c r="Y121" s="71">
        <v>2806</v>
      </c>
      <c r="Z121" s="71">
        <v>5173</v>
      </c>
      <c r="AA121" s="71">
        <v>2640</v>
      </c>
      <c r="AB121" s="71">
        <v>7868</v>
      </c>
      <c r="AC121" s="71">
        <v>0</v>
      </c>
      <c r="AD121" s="71">
        <v>0.33440859664982181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5.6340000000000003</v>
      </c>
      <c r="BK121" s="71">
        <v>0</v>
      </c>
      <c r="BL121" s="71">
        <v>7.1459999999999999</v>
      </c>
      <c r="BM121" s="71">
        <v>0</v>
      </c>
      <c r="BN121" s="72"/>
      <c r="BO121" s="71">
        <v>0</v>
      </c>
      <c r="BP121" s="71">
        <v>0</v>
      </c>
      <c r="BQ121" s="71">
        <v>1</v>
      </c>
      <c r="BR121" s="71">
        <v>0</v>
      </c>
      <c r="BS121" s="71">
        <v>1</v>
      </c>
      <c r="BT121" s="71">
        <v>0</v>
      </c>
      <c r="BU121"/>
      <c r="BV121" s="70">
        <v>12.78</v>
      </c>
      <c r="BW121" s="70">
        <v>0</v>
      </c>
      <c r="BX121" s="70">
        <v>0</v>
      </c>
      <c r="BY121" s="70">
        <v>0</v>
      </c>
      <c r="BZ121" s="70">
        <v>0</v>
      </c>
      <c r="CA121" s="70">
        <v>0</v>
      </c>
      <c r="CB121" s="70">
        <v>0</v>
      </c>
      <c r="CC121" s="70">
        <v>0</v>
      </c>
      <c r="CD121" s="70">
        <v>0</v>
      </c>
    </row>
    <row r="122" spans="1:82">
      <c r="A122" s="70" t="s">
        <v>1785</v>
      </c>
      <c r="B122" s="70">
        <v>162</v>
      </c>
      <c r="C122" s="70">
        <v>9</v>
      </c>
      <c r="D122" s="70">
        <v>10</v>
      </c>
      <c r="E122" s="70">
        <v>2012</v>
      </c>
      <c r="F122" s="70" t="s">
        <v>179</v>
      </c>
      <c r="G122" s="1064" t="s">
        <v>1776</v>
      </c>
      <c r="H122" s="70" t="s">
        <v>1777</v>
      </c>
      <c r="I122" s="148"/>
      <c r="J122" s="71">
        <v>4.4770221155660836</v>
      </c>
      <c r="K122" s="71">
        <v>0.86430820682626486</v>
      </c>
      <c r="L122" s="71">
        <v>4.9948931682345892</v>
      </c>
      <c r="M122" s="71">
        <v>10.74252310308926</v>
      </c>
      <c r="N122" s="71">
        <v>11.825016314575279</v>
      </c>
      <c r="O122" s="71">
        <v>9.9173498329638772</v>
      </c>
      <c r="P122" s="71">
        <v>12.97900412141307</v>
      </c>
      <c r="Q122" s="71">
        <v>0.598225659778712</v>
      </c>
      <c r="R122" s="71">
        <v>0</v>
      </c>
      <c r="S122" s="71">
        <v>0.18165577437409089</v>
      </c>
      <c r="T122" s="72"/>
      <c r="U122" s="71">
        <v>808304</v>
      </c>
      <c r="V122" s="71">
        <v>344</v>
      </c>
      <c r="W122" s="71">
        <v>135</v>
      </c>
      <c r="X122" s="71">
        <v>2118</v>
      </c>
      <c r="Y122" s="71">
        <v>2839</v>
      </c>
      <c r="Z122" s="71">
        <v>5187</v>
      </c>
      <c r="AA122" s="71">
        <v>2608</v>
      </c>
      <c r="AB122" s="71">
        <v>7846</v>
      </c>
      <c r="AC122" s="71">
        <v>0</v>
      </c>
      <c r="AD122" s="71">
        <v>0.18165577437409089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6.0510000000000002</v>
      </c>
      <c r="BK122" s="71">
        <v>0</v>
      </c>
      <c r="BL122" s="71">
        <v>7.1280000000000001</v>
      </c>
      <c r="BM122" s="71">
        <v>0</v>
      </c>
      <c r="BN122" s="72"/>
      <c r="BO122" s="71">
        <v>0</v>
      </c>
      <c r="BP122" s="71">
        <v>0</v>
      </c>
      <c r="BQ122" s="71">
        <v>1</v>
      </c>
      <c r="BR122" s="71">
        <v>0</v>
      </c>
      <c r="BS122" s="71">
        <v>1</v>
      </c>
      <c r="BT122" s="71">
        <v>0</v>
      </c>
      <c r="BU122"/>
      <c r="BV122" s="70">
        <v>13.179</v>
      </c>
      <c r="BW122" s="70">
        <v>0</v>
      </c>
      <c r="BX122" s="70">
        <v>0</v>
      </c>
      <c r="BY122" s="70">
        <v>0</v>
      </c>
      <c r="BZ122" s="70">
        <v>0</v>
      </c>
      <c r="CA122" s="70">
        <v>0</v>
      </c>
      <c r="CB122" s="70">
        <v>0</v>
      </c>
      <c r="CC122" s="70">
        <v>0</v>
      </c>
      <c r="CD122" s="70">
        <v>0</v>
      </c>
    </row>
    <row r="123" spans="1:82">
      <c r="A123" s="70" t="s">
        <v>1786</v>
      </c>
      <c r="B123" s="70">
        <v>163</v>
      </c>
      <c r="C123" s="70">
        <v>10</v>
      </c>
      <c r="D123" s="70">
        <v>10</v>
      </c>
      <c r="E123" s="70">
        <v>2013</v>
      </c>
      <c r="F123" s="70" t="s">
        <v>180</v>
      </c>
      <c r="G123" s="70" t="s">
        <v>1776</v>
      </c>
      <c r="H123" s="70" t="s">
        <v>1777</v>
      </c>
      <c r="I123" s="148"/>
      <c r="J123" s="71">
        <v>4.3461335816483517</v>
      </c>
      <c r="K123" s="71">
        <v>0.7109670892739387</v>
      </c>
      <c r="L123" s="71">
        <v>5.0774903199072909</v>
      </c>
      <c r="M123" s="71">
        <v>10.355992913371789</v>
      </c>
      <c r="N123" s="71">
        <v>12.731665299134891</v>
      </c>
      <c r="O123" s="71">
        <v>9.599637538140632</v>
      </c>
      <c r="P123" s="71">
        <v>13.182765384582664</v>
      </c>
      <c r="Q123" s="71">
        <v>0.60383230098719898</v>
      </c>
      <c r="R123" s="71">
        <v>0</v>
      </c>
      <c r="S123" s="71">
        <v>0.2804219639157528</v>
      </c>
      <c r="T123" s="72"/>
      <c r="U123" s="71">
        <v>779211</v>
      </c>
      <c r="V123" s="71">
        <v>344</v>
      </c>
      <c r="W123" s="71">
        <v>135</v>
      </c>
      <c r="X123" s="71">
        <v>2118</v>
      </c>
      <c r="Y123" s="71">
        <v>2856</v>
      </c>
      <c r="Z123" s="71">
        <v>5245</v>
      </c>
      <c r="AA123" s="71">
        <v>2639</v>
      </c>
      <c r="AB123" s="71">
        <v>7806</v>
      </c>
      <c r="AC123" s="71">
        <v>0</v>
      </c>
      <c r="AD123" s="71">
        <v>0.2804219639157528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6.141</v>
      </c>
      <c r="BK123" s="71">
        <v>0</v>
      </c>
      <c r="BL123" s="71">
        <v>7.4349999999999996</v>
      </c>
      <c r="BM123" s="71">
        <v>0</v>
      </c>
      <c r="BN123" s="72"/>
      <c r="BO123" s="71">
        <v>0</v>
      </c>
      <c r="BP123" s="71">
        <v>0</v>
      </c>
      <c r="BQ123" s="71">
        <v>1</v>
      </c>
      <c r="BR123" s="71">
        <v>0</v>
      </c>
      <c r="BS123" s="71">
        <v>1</v>
      </c>
      <c r="BT123" s="71">
        <v>0</v>
      </c>
      <c r="BU123"/>
      <c r="BV123" s="70">
        <v>13.576000000000001</v>
      </c>
      <c r="BW123" s="70">
        <v>0</v>
      </c>
      <c r="BX123" s="70">
        <v>0</v>
      </c>
      <c r="BY123" s="70">
        <v>0</v>
      </c>
      <c r="BZ123" s="70">
        <v>0</v>
      </c>
      <c r="CA123" s="70">
        <v>0</v>
      </c>
      <c r="CB123" s="70">
        <v>0</v>
      </c>
      <c r="CC123" s="70">
        <v>0</v>
      </c>
      <c r="CD123" s="70">
        <v>0</v>
      </c>
    </row>
    <row r="124" spans="1:82">
      <c r="A124" s="70" t="s">
        <v>1787</v>
      </c>
      <c r="B124" s="70">
        <v>164</v>
      </c>
      <c r="C124" s="70">
        <v>11</v>
      </c>
      <c r="D124" s="70">
        <v>10</v>
      </c>
      <c r="E124" s="70">
        <v>2014</v>
      </c>
      <c r="F124" s="70" t="s">
        <v>181</v>
      </c>
      <c r="G124" s="70" t="s">
        <v>1776</v>
      </c>
      <c r="H124" s="70" t="s">
        <v>1777</v>
      </c>
      <c r="I124" s="148"/>
      <c r="J124" s="71">
        <v>4.1102022973149959</v>
      </c>
      <c r="K124" s="71">
        <v>0.77421910769963709</v>
      </c>
      <c r="L124" s="71">
        <v>4.0087126142969236</v>
      </c>
      <c r="M124" s="71">
        <v>10.046823791422909</v>
      </c>
      <c r="N124" s="71">
        <v>12.74134075848986</v>
      </c>
      <c r="O124" s="71">
        <v>9.2083774850806996</v>
      </c>
      <c r="P124" s="71">
        <v>13.246266056601865</v>
      </c>
      <c r="Q124" s="71">
        <v>0.57347795091620501</v>
      </c>
      <c r="R124" s="71">
        <v>0</v>
      </c>
      <c r="S124" s="71">
        <v>0.37340949426697051</v>
      </c>
      <c r="T124" s="72"/>
      <c r="U124" s="71">
        <v>806668</v>
      </c>
      <c r="V124" s="71">
        <v>319</v>
      </c>
      <c r="W124" s="71">
        <v>148</v>
      </c>
      <c r="X124" s="71">
        <v>2064</v>
      </c>
      <c r="Y124" s="71">
        <v>2883</v>
      </c>
      <c r="Z124" s="71">
        <v>5299</v>
      </c>
      <c r="AA124" s="71">
        <v>2638</v>
      </c>
      <c r="AB124" s="71">
        <v>7727</v>
      </c>
      <c r="AC124" s="71">
        <v>0</v>
      </c>
      <c r="AD124" s="71">
        <v>0.37340949426697051</v>
      </c>
      <c r="AE124" s="72"/>
      <c r="AF124" s="71"/>
      <c r="AG124" s="71"/>
      <c r="AH124" s="71"/>
      <c r="AI124" s="71"/>
      <c r="AJ124" s="71"/>
      <c r="AK124" s="71"/>
      <c r="AL124" s="71"/>
      <c r="AM124" s="71"/>
      <c r="AN124" s="71"/>
      <c r="AO124" s="71"/>
      <c r="AP124" s="71"/>
      <c r="AQ124" s="72"/>
      <c r="AR124" s="71">
        <v>287</v>
      </c>
      <c r="AS124" s="71">
        <v>62</v>
      </c>
      <c r="AT124" s="71">
        <v>0</v>
      </c>
      <c r="AU124" s="71">
        <v>0</v>
      </c>
      <c r="AV124" s="71">
        <v>0</v>
      </c>
      <c r="AW124" s="71">
        <v>0</v>
      </c>
      <c r="AX124" s="71"/>
      <c r="AY124" s="72"/>
      <c r="AZ124" s="71">
        <v>1300.3</v>
      </c>
      <c r="BA124" s="71">
        <v>1867.1</v>
      </c>
      <c r="BB124" s="71">
        <v>0</v>
      </c>
      <c r="BC124" s="71">
        <v>0</v>
      </c>
      <c r="BD124" s="71">
        <v>0</v>
      </c>
      <c r="BE124" s="71">
        <v>0</v>
      </c>
      <c r="BF124" s="71"/>
      <c r="BG124" s="72"/>
      <c r="BH124" s="71">
        <v>0</v>
      </c>
      <c r="BI124" s="71">
        <v>0</v>
      </c>
      <c r="BJ124" s="71">
        <v>6.2140000000000004</v>
      </c>
      <c r="BK124" s="71">
        <v>0</v>
      </c>
      <c r="BL124" s="71">
        <v>6.8209999999999997</v>
      </c>
      <c r="BM124" s="71">
        <v>0</v>
      </c>
      <c r="BN124" s="72"/>
      <c r="BO124" s="71">
        <v>0</v>
      </c>
      <c r="BP124" s="71">
        <v>0</v>
      </c>
      <c r="BQ124" s="71">
        <v>1</v>
      </c>
      <c r="BR124" s="71">
        <v>0</v>
      </c>
      <c r="BS124" s="71">
        <v>1</v>
      </c>
      <c r="BT124" s="71">
        <v>0</v>
      </c>
      <c r="BU124"/>
      <c r="BV124" s="70">
        <v>13.035</v>
      </c>
      <c r="BW124" s="70">
        <v>0</v>
      </c>
      <c r="BX124" s="70">
        <v>0</v>
      </c>
      <c r="BY124" s="70">
        <v>0</v>
      </c>
      <c r="BZ124" s="70">
        <v>0</v>
      </c>
      <c r="CA124" s="70">
        <v>0</v>
      </c>
      <c r="CB124" s="70">
        <v>0</v>
      </c>
      <c r="CC124" s="70">
        <v>0</v>
      </c>
      <c r="CD124" s="70">
        <v>0</v>
      </c>
    </row>
    <row r="125" spans="1:82">
      <c r="A125" s="70" t="s">
        <v>1788</v>
      </c>
      <c r="B125" s="70">
        <v>165</v>
      </c>
      <c r="C125" s="70">
        <v>12</v>
      </c>
      <c r="D125" s="70">
        <v>10</v>
      </c>
      <c r="E125" s="70">
        <v>2015</v>
      </c>
      <c r="F125" s="70" t="s">
        <v>182</v>
      </c>
      <c r="G125" s="70" t="s">
        <v>1776</v>
      </c>
      <c r="H125" s="70" t="s">
        <v>1777</v>
      </c>
      <c r="I125" s="148"/>
      <c r="J125" s="71">
        <v>3.237926707716249</v>
      </c>
      <c r="K125" s="71">
        <v>0.72048721797708015</v>
      </c>
      <c r="L125" s="71">
        <v>4.3247938381865083</v>
      </c>
      <c r="M125" s="71">
        <v>10.7104068429368</v>
      </c>
      <c r="N125" s="71">
        <v>10.88261468604993</v>
      </c>
      <c r="O125" s="71">
        <v>9.0982260688338457</v>
      </c>
      <c r="P125" s="71">
        <v>13.171301345413939</v>
      </c>
      <c r="Q125" s="71">
        <v>0.55173496342989603</v>
      </c>
      <c r="R125" s="71">
        <v>0</v>
      </c>
      <c r="S125" s="71">
        <v>0.21190756789254259</v>
      </c>
      <c r="T125" s="72"/>
      <c r="U125" s="71">
        <v>685958</v>
      </c>
      <c r="V125" s="71">
        <v>319</v>
      </c>
      <c r="W125" s="71">
        <v>148</v>
      </c>
      <c r="X125" s="71">
        <v>2064</v>
      </c>
      <c r="Y125" s="71">
        <v>2873</v>
      </c>
      <c r="Z125" s="71">
        <v>5286</v>
      </c>
      <c r="AA125" s="71">
        <v>2621</v>
      </c>
      <c r="AB125" s="71">
        <v>7594</v>
      </c>
      <c r="AC125" s="71">
        <v>0</v>
      </c>
      <c r="AD125" s="71">
        <v>0.21190756789254259</v>
      </c>
      <c r="AE125" s="72"/>
      <c r="AF125" s="71">
        <v>4658949.5425467677</v>
      </c>
      <c r="AG125" s="71">
        <v>553924.52362071571</v>
      </c>
      <c r="AH125" s="71">
        <v>909476.88314535492</v>
      </c>
      <c r="AI125" s="71">
        <v>13403671.969362849</v>
      </c>
      <c r="AJ125" s="71">
        <v>14123576.10927213</v>
      </c>
      <c r="AK125" s="71">
        <v>0</v>
      </c>
      <c r="AL125" s="71">
        <v>0</v>
      </c>
      <c r="AM125" s="71">
        <v>1040725.844368113</v>
      </c>
      <c r="AN125" s="71">
        <v>0</v>
      </c>
      <c r="AO125" s="71">
        <v>0</v>
      </c>
      <c r="AP125" s="71">
        <v>34690324.872315928</v>
      </c>
      <c r="AQ125" s="72"/>
      <c r="AR125" s="71">
        <v>312</v>
      </c>
      <c r="AS125" s="71">
        <v>95</v>
      </c>
      <c r="AT125" s="71">
        <v>0</v>
      </c>
      <c r="AU125" s="71">
        <v>0</v>
      </c>
      <c r="AV125" s="71">
        <v>0</v>
      </c>
      <c r="AW125" s="71">
        <v>0</v>
      </c>
      <c r="AX125" s="71"/>
      <c r="AY125" s="72"/>
      <c r="AZ125" s="71">
        <v>1432.1</v>
      </c>
      <c r="BA125" s="71">
        <v>4313.3</v>
      </c>
      <c r="BB125" s="71">
        <v>0</v>
      </c>
      <c r="BC125" s="71">
        <v>0</v>
      </c>
      <c r="BD125" s="71">
        <v>0</v>
      </c>
      <c r="BE125" s="71">
        <v>0</v>
      </c>
      <c r="BF125" s="71"/>
      <c r="BG125" s="72"/>
      <c r="BH125" s="71">
        <v>0</v>
      </c>
      <c r="BI125" s="71">
        <v>0</v>
      </c>
      <c r="BJ125" s="71">
        <v>5.6909999999999998</v>
      </c>
      <c r="BK125" s="71">
        <v>0</v>
      </c>
      <c r="BL125" s="71">
        <v>6.2720000000000002</v>
      </c>
      <c r="BM125" s="71">
        <v>0</v>
      </c>
      <c r="BN125" s="72"/>
      <c r="BO125" s="71">
        <v>0</v>
      </c>
      <c r="BP125" s="71">
        <v>0</v>
      </c>
      <c r="BQ125" s="71">
        <v>1</v>
      </c>
      <c r="BR125" s="71">
        <v>0</v>
      </c>
      <c r="BS125" s="71">
        <v>1</v>
      </c>
      <c r="BT125" s="71">
        <v>0</v>
      </c>
      <c r="BU125"/>
      <c r="BV125" s="70">
        <v>11.962999999999999</v>
      </c>
      <c r="BW125" s="70">
        <v>0</v>
      </c>
      <c r="BX125" s="70">
        <v>0</v>
      </c>
      <c r="BY125" s="70">
        <v>0</v>
      </c>
      <c r="BZ125" s="70">
        <v>0</v>
      </c>
      <c r="CA125" s="70">
        <v>0</v>
      </c>
      <c r="CB125" s="70">
        <v>0</v>
      </c>
      <c r="CC125" s="70">
        <v>0</v>
      </c>
      <c r="CD125" s="70">
        <v>0</v>
      </c>
    </row>
    <row r="126" spans="1:82">
      <c r="A126" s="70" t="s">
        <v>1789</v>
      </c>
      <c r="B126" s="70">
        <v>166</v>
      </c>
      <c r="C126" s="70">
        <v>13</v>
      </c>
      <c r="D126" s="70">
        <v>10</v>
      </c>
      <c r="E126" s="70">
        <v>2016</v>
      </c>
      <c r="F126" s="70" t="s">
        <v>155</v>
      </c>
      <c r="G126" s="70" t="s">
        <v>1776</v>
      </c>
      <c r="H126" s="70" t="s">
        <v>1777</v>
      </c>
      <c r="I126" s="148"/>
      <c r="J126" s="71">
        <v>4.3185893054805931</v>
      </c>
      <c r="K126" s="71">
        <v>0.72481675480979091</v>
      </c>
      <c r="L126" s="71">
        <v>4.1562461613243231</v>
      </c>
      <c r="M126" s="71">
        <v>8.6581468142539304</v>
      </c>
      <c r="N126" s="71">
        <v>11.707101321392805</v>
      </c>
      <c r="O126" s="71">
        <v>9.006445140822505</v>
      </c>
      <c r="P126" s="71">
        <v>12.661829360162233</v>
      </c>
      <c r="Q126" s="71">
        <v>0.5324242259431452</v>
      </c>
      <c r="R126" s="71">
        <v>0</v>
      </c>
      <c r="S126" s="71">
        <v>0.21991195934338978</v>
      </c>
      <c r="T126" s="72"/>
      <c r="U126" s="71">
        <v>907937.00000000012</v>
      </c>
      <c r="V126" s="71">
        <v>319</v>
      </c>
      <c r="W126" s="71">
        <v>148</v>
      </c>
      <c r="X126" s="71">
        <v>2064</v>
      </c>
      <c r="Y126" s="71">
        <v>2903</v>
      </c>
      <c r="Z126" s="71">
        <v>5297</v>
      </c>
      <c r="AA126" s="71">
        <v>2606</v>
      </c>
      <c r="AB126" s="71">
        <v>7538</v>
      </c>
      <c r="AC126" s="71">
        <v>0</v>
      </c>
      <c r="AD126" s="71">
        <v>0.21991195934338981</v>
      </c>
      <c r="AE126" s="72"/>
      <c r="AF126" s="71">
        <v>6343633.7433577003</v>
      </c>
      <c r="AG126" s="71">
        <v>535619.02192414552</v>
      </c>
      <c r="AH126" s="71">
        <v>678768.56836814713</v>
      </c>
      <c r="AI126" s="71">
        <v>13039563.78470815</v>
      </c>
      <c r="AJ126" s="71">
        <v>14253221.08190614</v>
      </c>
      <c r="AK126" s="71">
        <v>0</v>
      </c>
      <c r="AL126" s="71">
        <v>0</v>
      </c>
      <c r="AM126" s="71">
        <v>1033853.858761195</v>
      </c>
      <c r="AN126" s="71">
        <v>0</v>
      </c>
      <c r="AO126" s="71">
        <v>0</v>
      </c>
      <c r="AP126" s="71">
        <v>35884660.059025474</v>
      </c>
      <c r="AQ126" s="72"/>
      <c r="AR126" s="71">
        <v>334</v>
      </c>
      <c r="AS126" s="71">
        <v>119</v>
      </c>
      <c r="AT126" s="71">
        <v>0</v>
      </c>
      <c r="AU126" s="71">
        <v>0</v>
      </c>
      <c r="AV126" s="71">
        <v>0</v>
      </c>
      <c r="AW126" s="71">
        <v>0</v>
      </c>
      <c r="AX126" s="71"/>
      <c r="AY126" s="72"/>
      <c r="AZ126" s="71">
        <v>1549.9</v>
      </c>
      <c r="BA126" s="71">
        <v>5078.2</v>
      </c>
      <c r="BB126" s="71">
        <v>0</v>
      </c>
      <c r="BC126" s="71">
        <v>0</v>
      </c>
      <c r="BD126" s="71">
        <v>0</v>
      </c>
      <c r="BE126" s="71">
        <v>0</v>
      </c>
      <c r="BF126" s="71"/>
      <c r="BG126" s="72"/>
      <c r="BH126" s="71">
        <v>0</v>
      </c>
      <c r="BI126" s="71">
        <v>0</v>
      </c>
      <c r="BJ126" s="71">
        <v>5.8479999999999999</v>
      </c>
      <c r="BK126" s="71">
        <v>0</v>
      </c>
      <c r="BL126" s="71">
        <v>6.181</v>
      </c>
      <c r="BM126" s="71">
        <v>0</v>
      </c>
      <c r="BN126" s="72"/>
      <c r="BO126" s="71">
        <v>0</v>
      </c>
      <c r="BP126" s="71">
        <v>0</v>
      </c>
      <c r="BQ126" s="71">
        <v>1</v>
      </c>
      <c r="BR126" s="71">
        <v>0</v>
      </c>
      <c r="BS126" s="71">
        <v>1</v>
      </c>
      <c r="BT126" s="71">
        <v>0</v>
      </c>
      <c r="BU126"/>
      <c r="BV126" s="70">
        <v>12.029</v>
      </c>
      <c r="BW126" s="70">
        <v>0</v>
      </c>
      <c r="BX126" s="70">
        <v>0</v>
      </c>
      <c r="BY126" s="70">
        <v>0</v>
      </c>
      <c r="BZ126" s="70">
        <v>0</v>
      </c>
      <c r="CA126" s="70">
        <v>0</v>
      </c>
      <c r="CB126" s="70">
        <v>0</v>
      </c>
      <c r="CC126" s="70">
        <v>0</v>
      </c>
      <c r="CD126" s="70">
        <v>0</v>
      </c>
    </row>
    <row r="127" spans="1:82">
      <c r="A127" s="70" t="s">
        <v>1790</v>
      </c>
      <c r="B127" s="70">
        <v>167</v>
      </c>
      <c r="C127" s="70">
        <v>14</v>
      </c>
      <c r="D127" s="70">
        <v>10</v>
      </c>
      <c r="E127" s="70">
        <v>2017</v>
      </c>
      <c r="F127" s="70" t="s">
        <v>156</v>
      </c>
      <c r="G127" s="70" t="s">
        <v>1776</v>
      </c>
      <c r="H127" s="70" t="s">
        <v>1777</v>
      </c>
      <c r="I127" s="148"/>
      <c r="J127" s="71">
        <v>3.4966664172922961</v>
      </c>
      <c r="K127" s="71">
        <v>0.71479833644352375</v>
      </c>
      <c r="L127" s="71">
        <v>4.087189441198527</v>
      </c>
      <c r="M127" s="71">
        <v>8.225219331087148</v>
      </c>
      <c r="N127" s="71">
        <v>12.107193111993269</v>
      </c>
      <c r="O127" s="71">
        <v>8.8962774499979478</v>
      </c>
      <c r="P127" s="71">
        <v>12.605760910869449</v>
      </c>
      <c r="Q127" s="71">
        <v>0.50824071163199502</v>
      </c>
      <c r="R127" s="71">
        <v>0</v>
      </c>
      <c r="S127" s="71">
        <v>0.26562284010192111</v>
      </c>
      <c r="T127" s="72"/>
      <c r="U127" s="71">
        <v>780439</v>
      </c>
      <c r="V127" s="71">
        <v>319</v>
      </c>
      <c r="W127" s="71">
        <v>148</v>
      </c>
      <c r="X127" s="71">
        <v>2064</v>
      </c>
      <c r="Y127" s="71">
        <v>2914</v>
      </c>
      <c r="Z127" s="71">
        <v>5319</v>
      </c>
      <c r="AA127" s="71">
        <v>2611</v>
      </c>
      <c r="AB127" s="71">
        <v>7441</v>
      </c>
      <c r="AC127" s="71">
        <v>0</v>
      </c>
      <c r="AD127" s="71">
        <v>0.26562284010192111</v>
      </c>
      <c r="AE127" s="72"/>
      <c r="AF127" s="71">
        <v>5206307.6925106328</v>
      </c>
      <c r="AG127" s="71">
        <v>534183.03220308409</v>
      </c>
      <c r="AH127" s="71">
        <v>875402.89308816858</v>
      </c>
      <c r="AI127" s="71">
        <v>12915501.56780722</v>
      </c>
      <c r="AJ127" s="71">
        <v>14266116.814005351</v>
      </c>
      <c r="AK127" s="71">
        <v>0</v>
      </c>
      <c r="AL127" s="71">
        <v>0</v>
      </c>
      <c r="AM127" s="71">
        <v>1022146.970267368</v>
      </c>
      <c r="AN127" s="71">
        <v>0</v>
      </c>
      <c r="AO127" s="71">
        <v>0</v>
      </c>
      <c r="AP127" s="71">
        <v>34819658.969881825</v>
      </c>
      <c r="AQ127" s="72"/>
      <c r="AR127" s="71">
        <v>347</v>
      </c>
      <c r="AS127" s="71">
        <v>132</v>
      </c>
      <c r="AT127" s="71">
        <v>0</v>
      </c>
      <c r="AU127" s="71">
        <v>1</v>
      </c>
      <c r="AV127" s="71">
        <v>0</v>
      </c>
      <c r="AW127" s="71">
        <v>0</v>
      </c>
      <c r="AX127" s="71"/>
      <c r="AY127" s="72"/>
      <c r="AZ127" s="71">
        <v>1615.6</v>
      </c>
      <c r="BA127" s="71">
        <v>5966.6999999999989</v>
      </c>
      <c r="BB127" s="71">
        <v>0</v>
      </c>
      <c r="BC127" s="71">
        <v>181</v>
      </c>
      <c r="BD127" s="71">
        <v>0</v>
      </c>
      <c r="BE127" s="71">
        <v>0</v>
      </c>
      <c r="BF127" s="71"/>
      <c r="BG127" s="72"/>
      <c r="BH127" s="71">
        <v>0</v>
      </c>
      <c r="BI127" s="71">
        <v>0</v>
      </c>
      <c r="BJ127" s="71">
        <v>6.2489999999999997</v>
      </c>
      <c r="BK127" s="71">
        <v>0</v>
      </c>
      <c r="BL127" s="71">
        <v>5.8650000000000002</v>
      </c>
      <c r="BM127" s="71">
        <v>0</v>
      </c>
      <c r="BN127" s="72"/>
      <c r="BO127" s="71">
        <v>0</v>
      </c>
      <c r="BP127" s="71">
        <v>0</v>
      </c>
      <c r="BQ127" s="71">
        <v>1</v>
      </c>
      <c r="BR127" s="71">
        <v>0</v>
      </c>
      <c r="BS127" s="71">
        <v>1</v>
      </c>
      <c r="BT127" s="71">
        <v>0</v>
      </c>
      <c r="BU127"/>
      <c r="BV127" s="70">
        <v>12.114000000000001</v>
      </c>
      <c r="BW127" s="70">
        <v>0</v>
      </c>
      <c r="BX127" s="70">
        <v>0</v>
      </c>
      <c r="BY127" s="70">
        <v>0</v>
      </c>
      <c r="BZ127" s="70">
        <v>0</v>
      </c>
      <c r="CA127" s="70">
        <v>0</v>
      </c>
      <c r="CB127" s="70">
        <v>0</v>
      </c>
      <c r="CC127" s="70">
        <v>0</v>
      </c>
      <c r="CD127" s="70">
        <v>0</v>
      </c>
    </row>
    <row r="128" spans="1:82">
      <c r="A128" s="70" t="s">
        <v>1791</v>
      </c>
      <c r="B128" s="70">
        <v>168</v>
      </c>
      <c r="C128" s="70">
        <v>15</v>
      </c>
      <c r="D128" s="70">
        <v>10</v>
      </c>
      <c r="E128" s="70">
        <v>2018</v>
      </c>
      <c r="F128" s="70" t="s">
        <v>183</v>
      </c>
      <c r="G128" s="70" t="s">
        <v>1776</v>
      </c>
      <c r="H128" s="70" t="s">
        <v>1777</v>
      </c>
      <c r="I128" s="148"/>
      <c r="J128" s="71">
        <v>3.5515668676767649</v>
      </c>
      <c r="K128" s="71">
        <v>0.67073572001947757</v>
      </c>
      <c r="L128" s="71">
        <v>3.6641630050051917</v>
      </c>
      <c r="M128" s="71">
        <v>8.0049284396487028</v>
      </c>
      <c r="N128" s="71">
        <v>11.73449337572616</v>
      </c>
      <c r="O128" s="71">
        <v>8.6831843547781258</v>
      </c>
      <c r="P128" s="71">
        <v>12.485060059866759</v>
      </c>
      <c r="Q128" s="71">
        <v>0.46356741534277701</v>
      </c>
      <c r="R128" s="71">
        <v>0</v>
      </c>
      <c r="S128" s="71">
        <v>0.28764488915189784</v>
      </c>
      <c r="T128" s="72"/>
      <c r="U128" s="71">
        <v>852214</v>
      </c>
      <c r="V128" s="71">
        <v>319</v>
      </c>
      <c r="W128" s="71">
        <v>148</v>
      </c>
      <c r="X128" s="71">
        <v>2064</v>
      </c>
      <c r="Y128" s="71">
        <v>2914</v>
      </c>
      <c r="Z128" s="71">
        <v>5291</v>
      </c>
      <c r="AA128" s="71">
        <v>2612</v>
      </c>
      <c r="AB128" s="71">
        <v>7314</v>
      </c>
      <c r="AC128" s="71">
        <v>0</v>
      </c>
      <c r="AD128" s="71">
        <v>0.28764488915189779</v>
      </c>
      <c r="AE128" s="72"/>
      <c r="AF128" s="71">
        <v>5435959.3770369459</v>
      </c>
      <c r="AG128" s="71">
        <v>474511.57144220959</v>
      </c>
      <c r="AH128" s="71">
        <v>827191.78219351801</v>
      </c>
      <c r="AI128" s="71">
        <v>12336630.738660481</v>
      </c>
      <c r="AJ128" s="71">
        <v>13691386.733814441</v>
      </c>
      <c r="AK128" s="71">
        <v>0</v>
      </c>
      <c r="AL128" s="71">
        <v>0</v>
      </c>
      <c r="AM128" s="71">
        <v>1006780.223745</v>
      </c>
      <c r="AN128" s="71">
        <v>0</v>
      </c>
      <c r="AO128" s="71">
        <v>0</v>
      </c>
      <c r="AP128" s="71">
        <v>33772460.426892594</v>
      </c>
      <c r="AQ128" s="72"/>
      <c r="AR128" s="71">
        <v>367</v>
      </c>
      <c r="AS128" s="71">
        <v>151</v>
      </c>
      <c r="AT128" s="71">
        <v>0</v>
      </c>
      <c r="AU128" s="71">
        <v>1</v>
      </c>
      <c r="AV128" s="71">
        <v>0</v>
      </c>
      <c r="AW128" s="71">
        <v>0</v>
      </c>
      <c r="AX128" s="71"/>
      <c r="AY128" s="72"/>
      <c r="AZ128" s="71">
        <v>1716.9</v>
      </c>
      <c r="BA128" s="71">
        <v>6535</v>
      </c>
      <c r="BB128" s="71">
        <v>0</v>
      </c>
      <c r="BC128" s="71">
        <v>181</v>
      </c>
      <c r="BD128" s="71">
        <v>0</v>
      </c>
      <c r="BE128" s="71">
        <v>0</v>
      </c>
      <c r="BF128" s="71"/>
      <c r="BG128" s="72"/>
      <c r="BH128" s="71">
        <v>0</v>
      </c>
      <c r="BI128" s="71">
        <v>0</v>
      </c>
      <c r="BJ128" s="71">
        <v>6.1950000000000003</v>
      </c>
      <c r="BK128" s="71">
        <v>0</v>
      </c>
      <c r="BL128" s="71">
        <v>5.548</v>
      </c>
      <c r="BM128" s="71">
        <v>0</v>
      </c>
      <c r="BN128" s="72"/>
      <c r="BO128" s="71">
        <v>0</v>
      </c>
      <c r="BP128" s="71">
        <v>0</v>
      </c>
      <c r="BQ128" s="71">
        <v>1</v>
      </c>
      <c r="BR128" s="71">
        <v>0</v>
      </c>
      <c r="BS128" s="71">
        <v>1</v>
      </c>
      <c r="BT128" s="71">
        <v>0</v>
      </c>
      <c r="BU128"/>
      <c r="BV128" s="70">
        <v>11.743</v>
      </c>
      <c r="BW128" s="70">
        <v>0</v>
      </c>
      <c r="BX128" s="70">
        <v>0</v>
      </c>
      <c r="BY128" s="70">
        <v>0</v>
      </c>
      <c r="BZ128" s="70">
        <v>0</v>
      </c>
      <c r="CA128" s="70">
        <v>0</v>
      </c>
      <c r="CB128" s="70">
        <v>0</v>
      </c>
      <c r="CC128" s="70">
        <v>0</v>
      </c>
      <c r="CD128" s="70">
        <v>0</v>
      </c>
    </row>
    <row r="129" spans="1:82">
      <c r="A129" s="70" t="s">
        <v>1792</v>
      </c>
      <c r="B129" s="70">
        <v>169</v>
      </c>
      <c r="C129" s="70">
        <v>16</v>
      </c>
      <c r="D129" s="70">
        <v>10</v>
      </c>
      <c r="E129" s="70">
        <v>2019</v>
      </c>
      <c r="F129" s="70" t="s">
        <v>158</v>
      </c>
      <c r="G129" s="70" t="s">
        <v>1776</v>
      </c>
      <c r="H129" s="70" t="s">
        <v>1777</v>
      </c>
      <c r="I129" s="148"/>
      <c r="J129" s="71">
        <v>3.8641223295717761</v>
      </c>
      <c r="K129" s="71">
        <v>0.60883938384385328</v>
      </c>
      <c r="L129" s="71">
        <v>3.6841079013759224</v>
      </c>
      <c r="M129" s="71">
        <v>7.6655700224898995</v>
      </c>
      <c r="N129" s="71">
        <v>10.476075575304444</v>
      </c>
      <c r="O129" s="71">
        <v>8.4783256068727919</v>
      </c>
      <c r="P129" s="71">
        <v>12.266180746464016</v>
      </c>
      <c r="Q129" s="71">
        <v>0.44221543325211998</v>
      </c>
      <c r="R129" s="71">
        <v>0</v>
      </c>
      <c r="S129" s="71">
        <v>0</v>
      </c>
      <c r="T129" s="72"/>
      <c r="U129" s="71">
        <v>939882</v>
      </c>
      <c r="V129" s="71">
        <v>319</v>
      </c>
      <c r="W129" s="71">
        <v>148</v>
      </c>
      <c r="X129" s="71">
        <v>2064</v>
      </c>
      <c r="Y129" s="71">
        <v>2931</v>
      </c>
      <c r="Z129" s="71">
        <v>5308</v>
      </c>
      <c r="AA129" s="71">
        <v>2547</v>
      </c>
      <c r="AB129" s="71">
        <v>7166</v>
      </c>
      <c r="AC129" s="71">
        <v>0</v>
      </c>
      <c r="AD129" s="71">
        <v>0</v>
      </c>
      <c r="AE129" s="72"/>
      <c r="AF129" s="71">
        <v>6276602.2086233683</v>
      </c>
      <c r="AG129" s="71">
        <v>459452.89615468401</v>
      </c>
      <c r="AH129" s="71">
        <v>873723.24049483635</v>
      </c>
      <c r="AI129" s="71">
        <v>12641957.6802254</v>
      </c>
      <c r="AJ129" s="71">
        <v>13379168.678979609</v>
      </c>
      <c r="AK129" s="71">
        <v>0</v>
      </c>
      <c r="AL129" s="71">
        <v>0</v>
      </c>
      <c r="AM129" s="71">
        <v>975955.25438088225</v>
      </c>
      <c r="AN129" s="71">
        <v>0</v>
      </c>
      <c r="AO129" s="71">
        <v>0</v>
      </c>
      <c r="AP129" s="71">
        <v>34606859.958858781</v>
      </c>
      <c r="AQ129" s="72"/>
      <c r="AR129" s="71">
        <v>389</v>
      </c>
      <c r="AS129" s="71">
        <v>164</v>
      </c>
      <c r="AT129" s="71">
        <v>0</v>
      </c>
      <c r="AU129" s="71">
        <v>1</v>
      </c>
      <c r="AV129" s="71">
        <v>0</v>
      </c>
      <c r="AW129" s="71">
        <v>0</v>
      </c>
      <c r="AX129" s="71"/>
      <c r="AY129" s="72"/>
      <c r="AZ129" s="71">
        <v>1838.5</v>
      </c>
      <c r="BA129" s="71">
        <v>16780.7</v>
      </c>
      <c r="BB129" s="71">
        <v>0</v>
      </c>
      <c r="BC129" s="71">
        <v>181</v>
      </c>
      <c r="BD129" s="71">
        <v>0</v>
      </c>
      <c r="BE129" s="71">
        <v>0</v>
      </c>
      <c r="BF129" s="71"/>
      <c r="BG129" s="72"/>
      <c r="BH129" s="71">
        <v>0</v>
      </c>
      <c r="BI129" s="71">
        <v>0</v>
      </c>
      <c r="BJ129" s="71">
        <v>5.758</v>
      </c>
      <c r="BK129" s="71">
        <v>0</v>
      </c>
      <c r="BL129" s="71">
        <v>5.3869999999999996</v>
      </c>
      <c r="BM129" s="71">
        <v>0</v>
      </c>
      <c r="BN129" s="72"/>
      <c r="BO129" s="71">
        <v>0</v>
      </c>
      <c r="BP129" s="71">
        <v>0</v>
      </c>
      <c r="BQ129" s="71">
        <v>1</v>
      </c>
      <c r="BR129" s="71">
        <v>0</v>
      </c>
      <c r="BS129" s="71">
        <v>1</v>
      </c>
      <c r="BT129" s="71">
        <v>0</v>
      </c>
      <c r="BU129"/>
      <c r="BV129" s="70">
        <v>11.145</v>
      </c>
      <c r="BW129" s="70">
        <v>0</v>
      </c>
      <c r="BX129" s="70">
        <v>0</v>
      </c>
      <c r="BY129" s="70">
        <v>0</v>
      </c>
      <c r="BZ129" s="70">
        <v>0</v>
      </c>
      <c r="CA129" s="70">
        <v>0</v>
      </c>
      <c r="CB129" s="70">
        <v>0</v>
      </c>
      <c r="CC129" s="70">
        <v>0</v>
      </c>
      <c r="CD129" s="70">
        <v>0</v>
      </c>
    </row>
    <row r="130" spans="1:82">
      <c r="A130" s="70" t="s">
        <v>1793</v>
      </c>
      <c r="B130" s="70">
        <v>170</v>
      </c>
      <c r="C130" s="70">
        <v>17</v>
      </c>
      <c r="D130" s="70">
        <v>10</v>
      </c>
      <c r="E130" s="70">
        <v>2020</v>
      </c>
      <c r="F130" s="70" t="s">
        <v>159</v>
      </c>
      <c r="G130" s="70" t="s">
        <v>1776</v>
      </c>
      <c r="H130" s="70" t="s">
        <v>1777</v>
      </c>
      <c r="I130" s="148"/>
      <c r="J130" s="71">
        <v>3.5960735318621029</v>
      </c>
      <c r="K130" s="71">
        <v>0.71332887627486574</v>
      </c>
      <c r="L130" s="71">
        <v>2.9357041543853666</v>
      </c>
      <c r="M130" s="71">
        <v>7.2266253163717487</v>
      </c>
      <c r="N130" s="71">
        <v>10.221195673273357</v>
      </c>
      <c r="O130" s="71">
        <v>7.4338096708593904</v>
      </c>
      <c r="P130" s="71">
        <v>11.504106323939466</v>
      </c>
      <c r="Q130" s="71">
        <v>0.41643958936657099</v>
      </c>
      <c r="R130" s="71">
        <v>0</v>
      </c>
      <c r="S130" s="71">
        <v>0.47761626672572127</v>
      </c>
      <c r="T130" s="72"/>
      <c r="U130" s="71">
        <v>889910</v>
      </c>
      <c r="V130" s="71">
        <v>327</v>
      </c>
      <c r="W130" s="71">
        <v>132</v>
      </c>
      <c r="X130" s="71">
        <v>2162</v>
      </c>
      <c r="Y130" s="71">
        <v>2917</v>
      </c>
      <c r="Z130" s="71">
        <v>5312</v>
      </c>
      <c r="AA130" s="71">
        <v>2539</v>
      </c>
      <c r="AB130" s="71">
        <v>7063</v>
      </c>
      <c r="AC130" s="71">
        <v>0</v>
      </c>
      <c r="AD130" s="71">
        <v>0.47761626672572127</v>
      </c>
      <c r="AE130" s="72"/>
      <c r="AF130" s="71">
        <v>5999404.6299270215</v>
      </c>
      <c r="AG130" s="71">
        <v>514366.7867951357</v>
      </c>
      <c r="AH130" s="71">
        <v>755392.20392373123</v>
      </c>
      <c r="AI130" s="71">
        <v>12492618.277697623</v>
      </c>
      <c r="AJ130" s="71">
        <v>13324186.40954493</v>
      </c>
      <c r="AK130" s="71"/>
      <c r="AL130" s="71"/>
      <c r="AM130" s="71">
        <v>921799.97156668513</v>
      </c>
      <c r="AN130" s="71"/>
      <c r="AO130" s="71"/>
      <c r="AP130" s="71">
        <v>34007768.279455125</v>
      </c>
      <c r="AQ130" s="72"/>
      <c r="AR130" s="71">
        <v>404</v>
      </c>
      <c r="AS130" s="71">
        <v>168</v>
      </c>
      <c r="AT130" s="71">
        <v>0</v>
      </c>
      <c r="AU130" s="71">
        <v>1</v>
      </c>
      <c r="AV130" s="71">
        <v>0</v>
      </c>
      <c r="AW130" s="71">
        <v>0</v>
      </c>
      <c r="AX130" s="71"/>
      <c r="AY130" s="72"/>
      <c r="AZ130" s="71">
        <v>1924.4</v>
      </c>
      <c r="BA130" s="71">
        <v>16938.7</v>
      </c>
      <c r="BB130" s="71">
        <v>0</v>
      </c>
      <c r="BC130" s="71">
        <v>181</v>
      </c>
      <c r="BD130" s="71">
        <v>0</v>
      </c>
      <c r="BE130" s="71">
        <v>0</v>
      </c>
      <c r="BF130" s="71"/>
      <c r="BG130" s="72"/>
      <c r="BH130" s="71">
        <v>0</v>
      </c>
      <c r="BI130" s="71">
        <v>0</v>
      </c>
      <c r="BJ130" s="71">
        <v>5.1660000000000004</v>
      </c>
      <c r="BK130" s="71">
        <v>0</v>
      </c>
      <c r="BL130" s="71">
        <v>4.4820000000000002</v>
      </c>
      <c r="BM130" s="71">
        <v>0</v>
      </c>
      <c r="BN130" s="72"/>
      <c r="BO130" s="71">
        <v>0</v>
      </c>
      <c r="BP130" s="71">
        <v>0</v>
      </c>
      <c r="BQ130" s="71">
        <v>1</v>
      </c>
      <c r="BR130" s="71">
        <v>0</v>
      </c>
      <c r="BS130" s="71">
        <v>1</v>
      </c>
      <c r="BT130" s="71">
        <v>0</v>
      </c>
      <c r="BU130"/>
      <c r="BV130" s="70">
        <v>9.6479999999999997</v>
      </c>
      <c r="BW130" s="70">
        <v>0</v>
      </c>
      <c r="BX130" s="70">
        <v>0</v>
      </c>
      <c r="BY130" s="70">
        <v>0</v>
      </c>
      <c r="BZ130" s="70">
        <v>0</v>
      </c>
      <c r="CA130" s="70">
        <v>0</v>
      </c>
      <c r="CB130" s="70">
        <v>0</v>
      </c>
      <c r="CC130" s="70">
        <v>0</v>
      </c>
      <c r="CD130" s="70">
        <v>0</v>
      </c>
    </row>
    <row r="131" spans="1:82">
      <c r="A131" s="70" t="s">
        <v>1794</v>
      </c>
      <c r="B131" s="70">
        <v>170</v>
      </c>
      <c r="C131" s="70">
        <v>18</v>
      </c>
      <c r="D131" s="70">
        <v>10</v>
      </c>
      <c r="E131" s="70">
        <v>2021</v>
      </c>
      <c r="F131" s="70" t="s">
        <v>160</v>
      </c>
      <c r="G131" s="70" t="s">
        <v>1776</v>
      </c>
      <c r="H131" s="70" t="s">
        <v>1777</v>
      </c>
      <c r="I131" s="148"/>
      <c r="J131" s="71">
        <v>3.8115606118062657</v>
      </c>
      <c r="K131" s="71">
        <v>0.76491237771438714</v>
      </c>
      <c r="L131" s="71">
        <v>3.8514119650745919</v>
      </c>
      <c r="M131" s="71">
        <v>8.1743996749104024</v>
      </c>
      <c r="N131" s="71">
        <v>11.112839682993513</v>
      </c>
      <c r="O131" s="71">
        <v>7.1123569467069414</v>
      </c>
      <c r="P131" s="71">
        <v>11.783802710528471</v>
      </c>
      <c r="Q131" s="71">
        <v>0.40695813856012902</v>
      </c>
      <c r="R131" s="71">
        <v>0</v>
      </c>
      <c r="S131" s="71">
        <v>0.67211347224710427</v>
      </c>
      <c r="T131" s="72"/>
      <c r="U131" s="71">
        <v>997663</v>
      </c>
      <c r="V131" s="71">
        <v>327</v>
      </c>
      <c r="W131" s="71">
        <v>132</v>
      </c>
      <c r="X131" s="71">
        <v>2162</v>
      </c>
      <c r="Y131" s="71">
        <v>2905</v>
      </c>
      <c r="Z131" s="71">
        <v>5233</v>
      </c>
      <c r="AA131" s="71">
        <v>2536</v>
      </c>
      <c r="AB131" s="71">
        <v>6970</v>
      </c>
      <c r="AC131" s="71">
        <v>0</v>
      </c>
      <c r="AD131" s="71">
        <v>0.67211347224710427</v>
      </c>
      <c r="AE131" s="72"/>
      <c r="AF131" s="71">
        <v>6020150.1162381172</v>
      </c>
      <c r="AG131" s="71">
        <v>529691.36683251685</v>
      </c>
      <c r="AH131" s="71">
        <v>904855.53685454896</v>
      </c>
      <c r="AI131" s="71">
        <v>13369560.848478995</v>
      </c>
      <c r="AJ131" s="71">
        <v>14074235.93347799</v>
      </c>
      <c r="AK131" s="71">
        <v>0</v>
      </c>
      <c r="AL131" s="71">
        <v>0</v>
      </c>
      <c r="AM131" s="71">
        <v>914909.29802038637</v>
      </c>
      <c r="AN131" s="71">
        <v>0</v>
      </c>
      <c r="AO131" s="71">
        <v>0</v>
      </c>
      <c r="AP131" s="71">
        <v>35813403.099902555</v>
      </c>
      <c r="AQ131" s="72"/>
      <c r="AR131" s="71">
        <v>420</v>
      </c>
      <c r="AS131" s="71">
        <v>173</v>
      </c>
      <c r="AT131" s="71">
        <v>0</v>
      </c>
      <c r="AU131" s="71">
        <v>1</v>
      </c>
      <c r="AV131" s="71">
        <v>0</v>
      </c>
      <c r="AW131" s="71">
        <v>0</v>
      </c>
      <c r="AX131" s="71"/>
      <c r="AY131" s="72"/>
      <c r="AZ131" s="71">
        <v>2030</v>
      </c>
      <c r="BA131" s="71">
        <v>17153.2</v>
      </c>
      <c r="BB131" s="71">
        <v>0</v>
      </c>
      <c r="BC131" s="71">
        <v>181</v>
      </c>
      <c r="BD131" s="71">
        <v>0</v>
      </c>
      <c r="BE131" s="71">
        <v>0</v>
      </c>
      <c r="BF131" s="71"/>
      <c r="BG131" s="72"/>
      <c r="BH131" s="71">
        <v>0</v>
      </c>
      <c r="BI131" s="71">
        <v>0</v>
      </c>
      <c r="BJ131" s="71">
        <v>5.7240000000000002</v>
      </c>
      <c r="BK131" s="71">
        <v>0</v>
      </c>
      <c r="BL131" s="71">
        <v>4.1139999999999999</v>
      </c>
      <c r="BM131" s="71">
        <v>0</v>
      </c>
      <c r="BN131" s="72"/>
      <c r="BO131" s="71">
        <v>0</v>
      </c>
      <c r="BP131" s="71">
        <v>0</v>
      </c>
      <c r="BQ131" s="71">
        <v>1</v>
      </c>
      <c r="BR131" s="71">
        <v>0</v>
      </c>
      <c r="BS131" s="71">
        <v>1</v>
      </c>
      <c r="BT131" s="71">
        <v>0</v>
      </c>
      <c r="BU131"/>
      <c r="BV131" s="70">
        <v>9.8379999999999992</v>
      </c>
      <c r="BW131" s="70">
        <v>0</v>
      </c>
      <c r="BX131" s="70">
        <v>0</v>
      </c>
      <c r="BY131" s="70">
        <v>0</v>
      </c>
      <c r="BZ131" s="70">
        <v>0</v>
      </c>
      <c r="CA131" s="70">
        <v>0</v>
      </c>
      <c r="CB131" s="70">
        <v>0</v>
      </c>
      <c r="CC131" s="70">
        <v>0</v>
      </c>
      <c r="CD131" s="70">
        <v>0</v>
      </c>
    </row>
    <row r="132" spans="1:82">
      <c r="A132" s="70" t="s">
        <v>1795</v>
      </c>
      <c r="B132" s="70">
        <v>170</v>
      </c>
      <c r="C132" s="70">
        <v>19</v>
      </c>
      <c r="D132" s="70">
        <v>10</v>
      </c>
      <c r="E132" s="70">
        <v>2022</v>
      </c>
      <c r="F132" s="70" t="s">
        <v>161</v>
      </c>
      <c r="G132" s="70" t="s">
        <v>1776</v>
      </c>
      <c r="H132" s="70" t="s">
        <v>1777</v>
      </c>
      <c r="I132" s="148"/>
      <c r="J132" s="71">
        <v>3.3783185189428231</v>
      </c>
      <c r="K132" s="71">
        <v>0.68913124590852104</v>
      </c>
      <c r="L132" s="71">
        <v>2.4678621318947793</v>
      </c>
      <c r="M132" s="71">
        <v>8.07267265208203</v>
      </c>
      <c r="N132" s="71">
        <v>10.826107169893005</v>
      </c>
      <c r="O132" s="71">
        <v>7.4286213228761966</v>
      </c>
      <c r="P132" s="71">
        <v>11.547363902311304</v>
      </c>
      <c r="Q132" s="71">
        <v>0.40284633227597766</v>
      </c>
      <c r="R132" s="71">
        <v>0</v>
      </c>
      <c r="S132" s="71">
        <v>0.72146769771292696</v>
      </c>
      <c r="T132" s="72"/>
      <c r="U132" s="71">
        <v>981246</v>
      </c>
      <c r="V132" s="71">
        <v>327</v>
      </c>
      <c r="W132" s="71">
        <v>132</v>
      </c>
      <c r="X132" s="71">
        <v>2162</v>
      </c>
      <c r="Y132" s="71">
        <v>2894</v>
      </c>
      <c r="Z132" s="71">
        <v>5193</v>
      </c>
      <c r="AA132" s="71">
        <v>2523</v>
      </c>
      <c r="AB132" s="71">
        <v>6843</v>
      </c>
      <c r="AC132" s="71">
        <v>0</v>
      </c>
      <c r="AD132" s="71">
        <v>0.72146769771292696</v>
      </c>
      <c r="AE132" s="72"/>
      <c r="AF132" s="71">
        <v>5259025.9314676709</v>
      </c>
      <c r="AG132" s="71">
        <v>514430.2957586897</v>
      </c>
      <c r="AH132" s="71">
        <v>706428.57644634636</v>
      </c>
      <c r="AI132" s="71">
        <v>13277439.157457918</v>
      </c>
      <c r="AJ132" s="71">
        <v>13901739.456454704</v>
      </c>
      <c r="AK132" s="71">
        <v>0</v>
      </c>
      <c r="AL132" s="71">
        <v>0</v>
      </c>
      <c r="AM132" s="71">
        <v>883618.0756278917</v>
      </c>
      <c r="AN132" s="71">
        <v>0</v>
      </c>
      <c r="AO132" s="71">
        <v>0</v>
      </c>
      <c r="AP132" s="71">
        <v>34542681.493213221</v>
      </c>
      <c r="AQ132" s="72"/>
      <c r="AR132" s="71">
        <v>436</v>
      </c>
      <c r="AS132" s="71">
        <v>178</v>
      </c>
      <c r="AT132" s="71">
        <v>0</v>
      </c>
      <c r="AU132" s="71">
        <v>1</v>
      </c>
      <c r="AV132" s="71">
        <v>0</v>
      </c>
      <c r="AW132" s="71">
        <v>0</v>
      </c>
      <c r="AX132" s="71"/>
      <c r="AY132" s="72"/>
      <c r="AZ132" s="71">
        <v>2123.6999999999998</v>
      </c>
      <c r="BA132" s="71">
        <v>17400.7</v>
      </c>
      <c r="BB132" s="71">
        <v>0</v>
      </c>
      <c r="BC132" s="71">
        <v>181</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1796</v>
      </c>
      <c r="B133" s="70">
        <v>170</v>
      </c>
      <c r="C133" s="70">
        <v>20</v>
      </c>
      <c r="D133" s="70">
        <v>10</v>
      </c>
      <c r="E133" s="70">
        <v>2023</v>
      </c>
      <c r="F133" s="70" t="s">
        <v>1539</v>
      </c>
      <c r="G133" s="70" t="s">
        <v>1776</v>
      </c>
      <c r="H133" s="70" t="s">
        <v>1777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448</v>
      </c>
      <c r="AS133" s="71">
        <v>178</v>
      </c>
      <c r="AT133" s="71">
        <v>0</v>
      </c>
      <c r="AU133" s="71">
        <v>2</v>
      </c>
      <c r="AV133" s="71">
        <v>0</v>
      </c>
      <c r="AW133" s="71">
        <v>0</v>
      </c>
      <c r="AX133" s="71"/>
      <c r="AY133" s="72"/>
      <c r="AZ133" s="71">
        <v>2195.2000000000003</v>
      </c>
      <c r="BA133" s="71">
        <v>17400.7</v>
      </c>
      <c r="BB133" s="71">
        <v>0</v>
      </c>
      <c r="BC133" s="71">
        <v>380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1797</v>
      </c>
      <c r="B134" s="70">
        <v>170</v>
      </c>
      <c r="C134" s="70">
        <v>21</v>
      </c>
      <c r="D134" s="70">
        <v>10</v>
      </c>
      <c r="E134" s="70">
        <v>2024</v>
      </c>
      <c r="F134" s="70" t="s">
        <v>1554</v>
      </c>
      <c r="G134" s="70" t="s">
        <v>1776</v>
      </c>
      <c r="H134" s="70" t="s">
        <v>1777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1798</v>
      </c>
      <c r="B135" s="70">
        <v>137</v>
      </c>
      <c r="C135" s="70">
        <v>1</v>
      </c>
      <c r="D135" s="70">
        <v>9</v>
      </c>
      <c r="E135" s="70">
        <v>1990</v>
      </c>
      <c r="F135" s="70" t="s">
        <v>787</v>
      </c>
      <c r="G135" s="70" t="s">
        <v>1799</v>
      </c>
      <c r="H135" s="70" t="s">
        <v>1800</v>
      </c>
      <c r="I135" s="148"/>
      <c r="J135" s="71">
        <v>5.8042842309390936</v>
      </c>
      <c r="K135" s="71">
        <v>1.206233210225734</v>
      </c>
      <c r="L135" s="71">
        <v>0</v>
      </c>
      <c r="M135" s="71">
        <v>6.0419970245756067</v>
      </c>
      <c r="N135" s="71">
        <v>7.6197028581179573</v>
      </c>
      <c r="O135" s="71">
        <v>6.4792711720764418</v>
      </c>
      <c r="P135" s="71">
        <v>5.6793121788601351</v>
      </c>
      <c r="Q135" s="71">
        <v>0.59051742756663095</v>
      </c>
      <c r="R135" s="71">
        <v>0.81059781182109147</v>
      </c>
      <c r="S135" s="71">
        <v>0.87184702389143598</v>
      </c>
      <c r="T135" s="72"/>
      <c r="U135" s="71">
        <v>475794</v>
      </c>
      <c r="V135" s="71">
        <v>505</v>
      </c>
      <c r="W135" s="71">
        <v>0</v>
      </c>
      <c r="X135" s="71">
        <v>2061</v>
      </c>
      <c r="Y135" s="71">
        <v>3027</v>
      </c>
      <c r="Z135" s="71">
        <v>2665</v>
      </c>
      <c r="AA135" s="71">
        <v>1379</v>
      </c>
      <c r="AB135" s="71">
        <v>9588</v>
      </c>
      <c r="AC135" s="71">
        <v>140397</v>
      </c>
      <c r="AD135" s="71">
        <v>0.87184702389143598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1801</v>
      </c>
      <c r="B136" s="70">
        <v>138</v>
      </c>
      <c r="C136" s="70">
        <v>2</v>
      </c>
      <c r="D136" s="70">
        <v>9</v>
      </c>
      <c r="E136" s="70">
        <v>2005</v>
      </c>
      <c r="F136" s="70" t="s">
        <v>789</v>
      </c>
      <c r="G136" s="70" t="s">
        <v>1799</v>
      </c>
      <c r="H136" s="70" t="s">
        <v>1800</v>
      </c>
      <c r="I136" s="148"/>
      <c r="J136" s="71">
        <v>2.1494403173919729</v>
      </c>
      <c r="K136" s="71">
        <v>0.67765089899809117</v>
      </c>
      <c r="L136" s="71">
        <v>0</v>
      </c>
      <c r="M136" s="71">
        <v>7.7052753212529854</v>
      </c>
      <c r="N136" s="71">
        <v>10.09652488316344</v>
      </c>
      <c r="O136" s="71">
        <v>7.8009764867848181</v>
      </c>
      <c r="P136" s="71">
        <v>5.1091221241627682</v>
      </c>
      <c r="Q136" s="71">
        <v>0.52893273749160097</v>
      </c>
      <c r="R136" s="71">
        <v>0.85657753008911619</v>
      </c>
      <c r="S136" s="71">
        <v>0.98272403991373114</v>
      </c>
      <c r="T136" s="72"/>
      <c r="U136" s="71">
        <v>144351</v>
      </c>
      <c r="V136" s="71">
        <v>343</v>
      </c>
      <c r="W136" s="71">
        <v>0</v>
      </c>
      <c r="X136" s="71">
        <v>1468</v>
      </c>
      <c r="Y136" s="71">
        <v>3554</v>
      </c>
      <c r="Z136" s="71">
        <v>3713</v>
      </c>
      <c r="AA136" s="71">
        <v>1016</v>
      </c>
      <c r="AB136" s="71">
        <v>8978</v>
      </c>
      <c r="AC136" s="71">
        <v>151468</v>
      </c>
      <c r="AD136" s="71">
        <v>0.98272403991373114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1802</v>
      </c>
      <c r="B137" s="70">
        <v>139</v>
      </c>
      <c r="C137" s="70">
        <v>3</v>
      </c>
      <c r="D137" s="70">
        <v>9</v>
      </c>
      <c r="E137" s="70">
        <v>2006</v>
      </c>
      <c r="F137" s="70" t="s">
        <v>790</v>
      </c>
      <c r="G137" s="70" t="s">
        <v>1799</v>
      </c>
      <c r="H137" s="70" t="s">
        <v>1800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1803</v>
      </c>
      <c r="B138" s="70">
        <v>140</v>
      </c>
      <c r="C138" s="70">
        <v>4</v>
      </c>
      <c r="D138" s="70">
        <v>9</v>
      </c>
      <c r="E138" s="70">
        <v>2007</v>
      </c>
      <c r="F138" s="70" t="s">
        <v>791</v>
      </c>
      <c r="G138" s="70" t="s">
        <v>1799</v>
      </c>
      <c r="H138" s="70" t="s">
        <v>1800</v>
      </c>
      <c r="I138" s="148"/>
      <c r="J138" s="71">
        <v>2.3828630659665779</v>
      </c>
      <c r="K138" s="71">
        <v>0.59134569048167207</v>
      </c>
      <c r="L138" s="71">
        <v>0</v>
      </c>
      <c r="M138" s="71">
        <v>7.9362329465821881</v>
      </c>
      <c r="N138" s="71">
        <v>10.72085089742205</v>
      </c>
      <c r="O138" s="71">
        <v>7.4799216359812952</v>
      </c>
      <c r="P138" s="71">
        <v>5.1371404188501106</v>
      </c>
      <c r="Q138" s="71">
        <v>0.53899441614086097</v>
      </c>
      <c r="R138" s="71">
        <v>0.58178265777071292</v>
      </c>
      <c r="S138" s="71">
        <v>0.91784885100208324</v>
      </c>
      <c r="T138" s="72"/>
      <c r="U138" s="71">
        <v>160782</v>
      </c>
      <c r="V138" s="71">
        <v>281</v>
      </c>
      <c r="W138" s="71">
        <v>0</v>
      </c>
      <c r="X138" s="71">
        <v>1752</v>
      </c>
      <c r="Y138" s="71">
        <v>3526</v>
      </c>
      <c r="Z138" s="71">
        <v>3701</v>
      </c>
      <c r="AA138" s="71">
        <v>1006</v>
      </c>
      <c r="AB138" s="71">
        <v>8665</v>
      </c>
      <c r="AC138" s="71">
        <v>105828</v>
      </c>
      <c r="AD138" s="71">
        <v>0.91784885100208324</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1804</v>
      </c>
      <c r="B139" s="70">
        <v>141</v>
      </c>
      <c r="C139" s="70">
        <v>5</v>
      </c>
      <c r="D139" s="70">
        <v>9</v>
      </c>
      <c r="E139" s="70">
        <v>2008</v>
      </c>
      <c r="F139" s="70" t="s">
        <v>792</v>
      </c>
      <c r="G139" s="70" t="s">
        <v>1799</v>
      </c>
      <c r="H139" s="70" t="s">
        <v>1800</v>
      </c>
      <c r="I139" s="148"/>
      <c r="J139" s="71">
        <v>2.1019224753871462</v>
      </c>
      <c r="K139" s="71">
        <v>0.44810220526823141</v>
      </c>
      <c r="L139" s="71">
        <v>0</v>
      </c>
      <c r="M139" s="71">
        <v>8.3010167926400804</v>
      </c>
      <c r="N139" s="71">
        <v>10.28688208755977</v>
      </c>
      <c r="O139" s="71">
        <v>7.1442854597067322</v>
      </c>
      <c r="P139" s="71">
        <v>4.8966545243151307</v>
      </c>
      <c r="Q139" s="71">
        <v>0.52323490089683</v>
      </c>
      <c r="R139" s="71">
        <v>0.62028340134465243</v>
      </c>
      <c r="S139" s="71">
        <v>0.9063909510328213</v>
      </c>
      <c r="T139" s="72"/>
      <c r="U139" s="71">
        <v>148809</v>
      </c>
      <c r="V139" s="71">
        <v>281</v>
      </c>
      <c r="W139" s="71">
        <v>0</v>
      </c>
      <c r="X139" s="71">
        <v>1752</v>
      </c>
      <c r="Y139" s="71">
        <v>3531</v>
      </c>
      <c r="Z139" s="71">
        <v>3659</v>
      </c>
      <c r="AA139" s="71">
        <v>960</v>
      </c>
      <c r="AB139" s="71">
        <v>8550</v>
      </c>
      <c r="AC139" s="71">
        <v>117163</v>
      </c>
      <c r="AD139" s="71">
        <v>0.9063909510328213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1805</v>
      </c>
      <c r="B140" s="70">
        <v>142</v>
      </c>
      <c r="C140" s="70">
        <v>6</v>
      </c>
      <c r="D140" s="70">
        <v>9</v>
      </c>
      <c r="E140" s="70">
        <v>2009</v>
      </c>
      <c r="F140" s="70" t="s">
        <v>176</v>
      </c>
      <c r="G140" s="1064" t="s">
        <v>1799</v>
      </c>
      <c r="H140" s="70" t="s">
        <v>1800</v>
      </c>
      <c r="I140" s="148"/>
      <c r="J140" s="71">
        <v>2.3762820924884571</v>
      </c>
      <c r="K140" s="71">
        <v>0.37117936436838622</v>
      </c>
      <c r="L140" s="71">
        <v>2.3795413497665709</v>
      </c>
      <c r="M140" s="71">
        <v>6.8505589217587533</v>
      </c>
      <c r="N140" s="71">
        <v>8.8081502883106193</v>
      </c>
      <c r="O140" s="71">
        <v>7.2162685444562413</v>
      </c>
      <c r="P140" s="71">
        <v>4.5113588455681066</v>
      </c>
      <c r="Q140" s="71">
        <v>0.49704327734832399</v>
      </c>
      <c r="R140" s="71">
        <v>0.62692625118382783</v>
      </c>
      <c r="S140" s="71">
        <v>1.0310638692655201</v>
      </c>
      <c r="T140" s="72"/>
      <c r="U140" s="71">
        <v>132942</v>
      </c>
      <c r="V140" s="71">
        <v>284</v>
      </c>
      <c r="W140" s="71">
        <v>45</v>
      </c>
      <c r="X140" s="71">
        <v>1688</v>
      </c>
      <c r="Y140" s="71">
        <v>3540</v>
      </c>
      <c r="Z140" s="71">
        <v>3648</v>
      </c>
      <c r="AA140" s="71">
        <v>908</v>
      </c>
      <c r="AB140" s="71">
        <v>8526</v>
      </c>
      <c r="AC140" s="71">
        <v>115526</v>
      </c>
      <c r="AD140" s="71">
        <v>1.0310638692655201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1806</v>
      </c>
      <c r="B141" s="70">
        <v>143</v>
      </c>
      <c r="C141" s="70">
        <v>7</v>
      </c>
      <c r="D141" s="70">
        <v>9</v>
      </c>
      <c r="E141" s="70">
        <v>2010</v>
      </c>
      <c r="F141" s="70" t="s">
        <v>177</v>
      </c>
      <c r="G141" s="1064" t="s">
        <v>1799</v>
      </c>
      <c r="H141" s="70" t="s">
        <v>1800</v>
      </c>
      <c r="I141" s="148"/>
      <c r="J141" s="71">
        <v>1.576394278809268</v>
      </c>
      <c r="K141" s="71">
        <v>0.39684151614950591</v>
      </c>
      <c r="L141" s="71">
        <v>2.2047568029021418</v>
      </c>
      <c r="M141" s="71">
        <v>6.9368874666206546</v>
      </c>
      <c r="N141" s="71">
        <v>9.3473261678923922</v>
      </c>
      <c r="O141" s="71">
        <v>7.171077123888586</v>
      </c>
      <c r="P141" s="71">
        <v>4.4791341003726579</v>
      </c>
      <c r="Q141" s="71">
        <v>0.51220325644654596</v>
      </c>
      <c r="R141" s="71">
        <v>0.68917705064482349</v>
      </c>
      <c r="S141" s="71">
        <v>0.97545546299622798</v>
      </c>
      <c r="T141" s="72"/>
      <c r="U141" s="71">
        <v>103553</v>
      </c>
      <c r="V141" s="71">
        <v>284</v>
      </c>
      <c r="W141" s="71">
        <v>45</v>
      </c>
      <c r="X141" s="71">
        <v>1688</v>
      </c>
      <c r="Y141" s="71">
        <v>3549</v>
      </c>
      <c r="Z141" s="71">
        <v>3642</v>
      </c>
      <c r="AA141" s="71">
        <v>879</v>
      </c>
      <c r="AB141" s="71">
        <v>8419</v>
      </c>
      <c r="AC141" s="71">
        <v>120350</v>
      </c>
      <c r="AD141" s="71">
        <v>0.97545546299622798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1807</v>
      </c>
      <c r="B142" s="70">
        <v>144</v>
      </c>
      <c r="C142" s="70">
        <v>8</v>
      </c>
      <c r="D142" s="70">
        <v>9</v>
      </c>
      <c r="E142" s="70">
        <v>2011</v>
      </c>
      <c r="F142" s="70" t="s">
        <v>178</v>
      </c>
      <c r="G142" s="70" t="s">
        <v>1799</v>
      </c>
      <c r="H142" s="70" t="s">
        <v>1800</v>
      </c>
      <c r="I142" s="148"/>
      <c r="J142" s="71">
        <v>1.438817905779497</v>
      </c>
      <c r="K142" s="71">
        <v>0.62095181699265611</v>
      </c>
      <c r="L142" s="71">
        <v>2.020744269132285</v>
      </c>
      <c r="M142" s="71">
        <v>8.7645938484113497</v>
      </c>
      <c r="N142" s="71">
        <v>9.7314852004981276</v>
      </c>
      <c r="O142" s="71">
        <v>6.9839097974524398</v>
      </c>
      <c r="P142" s="71">
        <v>4.3051582322280746</v>
      </c>
      <c r="Q142" s="71">
        <v>0.57839917854564404</v>
      </c>
      <c r="R142" s="71">
        <v>0.48733578577295278</v>
      </c>
      <c r="S142" s="71">
        <v>0.87156631728091538</v>
      </c>
      <c r="T142" s="72"/>
      <c r="U142" s="71">
        <v>95067</v>
      </c>
      <c r="V142" s="71">
        <v>284</v>
      </c>
      <c r="W142" s="71">
        <v>45</v>
      </c>
      <c r="X142" s="71">
        <v>1688</v>
      </c>
      <c r="Y142" s="71">
        <v>3516</v>
      </c>
      <c r="Z142" s="71">
        <v>3624</v>
      </c>
      <c r="AA142" s="71">
        <v>870</v>
      </c>
      <c r="AB142" s="71">
        <v>8242</v>
      </c>
      <c r="AC142" s="71">
        <v>84962</v>
      </c>
      <c r="AD142" s="71">
        <v>0.87156631728091538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1808</v>
      </c>
      <c r="B143" s="70">
        <v>145</v>
      </c>
      <c r="C143" s="70">
        <v>9</v>
      </c>
      <c r="D143" s="70">
        <v>9</v>
      </c>
      <c r="E143" s="70">
        <v>2012</v>
      </c>
      <c r="F143" s="70" t="s">
        <v>179</v>
      </c>
      <c r="G143" s="70" t="s">
        <v>1799</v>
      </c>
      <c r="H143" s="70" t="s">
        <v>1800</v>
      </c>
      <c r="I143" s="148"/>
      <c r="J143" s="71">
        <v>1.383079058370646</v>
      </c>
      <c r="K143" s="71">
        <v>0.58873565630963198</v>
      </c>
      <c r="L143" s="71">
        <v>1.992647278302381</v>
      </c>
      <c r="M143" s="71">
        <v>9.0151529679881737</v>
      </c>
      <c r="N143" s="71">
        <v>10.13393191725442</v>
      </c>
      <c r="O143" s="71">
        <v>6.9193925285321516</v>
      </c>
      <c r="P143" s="71">
        <v>4.1455178041169818</v>
      </c>
      <c r="Q143" s="71">
        <v>0.61766837495122995</v>
      </c>
      <c r="R143" s="71">
        <v>0.73342310278444667</v>
      </c>
      <c r="S143" s="71">
        <v>1.1465593390159909</v>
      </c>
      <c r="T143" s="72"/>
      <c r="U143" s="71">
        <v>89472</v>
      </c>
      <c r="V143" s="71">
        <v>284</v>
      </c>
      <c r="W143" s="71">
        <v>45</v>
      </c>
      <c r="X143" s="71">
        <v>1688</v>
      </c>
      <c r="Y143" s="71">
        <v>3505</v>
      </c>
      <c r="Z143" s="71">
        <v>3619</v>
      </c>
      <c r="AA143" s="71">
        <v>833</v>
      </c>
      <c r="AB143" s="71">
        <v>8101</v>
      </c>
      <c r="AC143" s="71">
        <v>124553</v>
      </c>
      <c r="AD143" s="71">
        <v>1.1465593390159909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1809</v>
      </c>
      <c r="B144" s="70">
        <v>146</v>
      </c>
      <c r="C144" s="70">
        <v>10</v>
      </c>
      <c r="D144" s="70">
        <v>9</v>
      </c>
      <c r="E144" s="70">
        <v>2013</v>
      </c>
      <c r="F144" s="70" t="s">
        <v>180</v>
      </c>
      <c r="G144" s="70" t="s">
        <v>1799</v>
      </c>
      <c r="H144" s="70" t="s">
        <v>1800</v>
      </c>
      <c r="I144" s="148"/>
      <c r="J144" s="71">
        <v>1.898605499759233</v>
      </c>
      <c r="K144" s="71">
        <v>0.52819715118064203</v>
      </c>
      <c r="L144" s="71">
        <v>1.8228985275472149</v>
      </c>
      <c r="M144" s="71">
        <v>9.5241132249384268</v>
      </c>
      <c r="N144" s="71">
        <v>10.67374263169649</v>
      </c>
      <c r="O144" s="71">
        <v>6.6474515802720262</v>
      </c>
      <c r="P144" s="71">
        <v>4.0362540472689634</v>
      </c>
      <c r="Q144" s="71">
        <v>0.61914856995920398</v>
      </c>
      <c r="R144" s="71">
        <v>0.5105693189879611</v>
      </c>
      <c r="S144" s="71">
        <v>1.326151222496438</v>
      </c>
      <c r="T144" s="72"/>
      <c r="U144" s="71">
        <v>114385</v>
      </c>
      <c r="V144" s="71">
        <v>284</v>
      </c>
      <c r="W144" s="71">
        <v>45</v>
      </c>
      <c r="X144" s="71">
        <v>1688</v>
      </c>
      <c r="Y144" s="71">
        <v>3501</v>
      </c>
      <c r="Z144" s="71">
        <v>3632</v>
      </c>
      <c r="AA144" s="71">
        <v>808</v>
      </c>
      <c r="AB144" s="71">
        <v>8004</v>
      </c>
      <c r="AC144" s="71">
        <v>84638</v>
      </c>
      <c r="AD144" s="71">
        <v>1.326151222496438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1810</v>
      </c>
      <c r="B145" s="70">
        <v>147</v>
      </c>
      <c r="C145" s="70">
        <v>11</v>
      </c>
      <c r="D145" s="70">
        <v>9</v>
      </c>
      <c r="E145" s="70">
        <v>2014</v>
      </c>
      <c r="F145" s="70" t="s">
        <v>181</v>
      </c>
      <c r="G145" s="70" t="s">
        <v>1799</v>
      </c>
      <c r="H145" s="70" t="s">
        <v>1800</v>
      </c>
      <c r="I145" s="148"/>
      <c r="J145" s="71">
        <v>1.091205078983585</v>
      </c>
      <c r="K145" s="71">
        <v>0.4971406162946676</v>
      </c>
      <c r="L145" s="71">
        <v>3.4598076615552018</v>
      </c>
      <c r="M145" s="71">
        <v>7.1148777375826686</v>
      </c>
      <c r="N145" s="71">
        <v>10.54658909374915</v>
      </c>
      <c r="O145" s="71">
        <v>6.3097978200279332</v>
      </c>
      <c r="P145" s="71">
        <v>3.9367219819468771</v>
      </c>
      <c r="Q145" s="71">
        <v>0.58498164994454904</v>
      </c>
      <c r="R145" s="71">
        <v>0.61501063820178392</v>
      </c>
      <c r="S145" s="71">
        <v>0.73179564246782214</v>
      </c>
      <c r="T145" s="72"/>
      <c r="U145" s="71">
        <v>71435</v>
      </c>
      <c r="V145" s="71">
        <v>240</v>
      </c>
      <c r="W145" s="71">
        <v>54</v>
      </c>
      <c r="X145" s="71">
        <v>1461</v>
      </c>
      <c r="Y145" s="71">
        <v>3484</v>
      </c>
      <c r="Z145" s="71">
        <v>3631</v>
      </c>
      <c r="AA145" s="71">
        <v>784</v>
      </c>
      <c r="AB145" s="71">
        <v>7882</v>
      </c>
      <c r="AC145" s="71">
        <v>102272</v>
      </c>
      <c r="AD145" s="71">
        <v>0.73179564246782214</v>
      </c>
      <c r="AE145" s="72"/>
      <c r="AF145" s="71"/>
      <c r="AG145" s="71"/>
      <c r="AH145" s="71"/>
      <c r="AI145" s="71"/>
      <c r="AJ145" s="71"/>
      <c r="AK145" s="71"/>
      <c r="AL145" s="71"/>
      <c r="AM145" s="71"/>
      <c r="AN145" s="71"/>
      <c r="AO145" s="71"/>
      <c r="AP145" s="71"/>
      <c r="AQ145" s="72"/>
      <c r="AR145" s="71">
        <v>22</v>
      </c>
      <c r="AS145" s="71">
        <v>1</v>
      </c>
      <c r="AT145" s="71">
        <v>0</v>
      </c>
      <c r="AU145" s="71">
        <v>0</v>
      </c>
      <c r="AV145" s="71">
        <v>0</v>
      </c>
      <c r="AW145" s="71">
        <v>0</v>
      </c>
      <c r="AX145" s="71"/>
      <c r="AY145" s="72"/>
      <c r="AZ145" s="71">
        <v>82.3</v>
      </c>
      <c r="BA145" s="71">
        <v>12.2</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1811</v>
      </c>
      <c r="B146" s="70">
        <v>148</v>
      </c>
      <c r="C146" s="70">
        <v>12</v>
      </c>
      <c r="D146" s="70">
        <v>9</v>
      </c>
      <c r="E146" s="70">
        <v>2015</v>
      </c>
      <c r="F146" s="70" t="s">
        <v>182</v>
      </c>
      <c r="G146" s="70" t="s">
        <v>1799</v>
      </c>
      <c r="H146" s="70" t="s">
        <v>1800</v>
      </c>
      <c r="I146" s="148"/>
      <c r="J146" s="71">
        <v>1.4596971685461571</v>
      </c>
      <c r="K146" s="71">
        <v>0.47469505075280738</v>
      </c>
      <c r="L146" s="71">
        <v>3.8219676761145909</v>
      </c>
      <c r="M146" s="71">
        <v>7.1525214032093691</v>
      </c>
      <c r="N146" s="71">
        <v>9.2711961813354424</v>
      </c>
      <c r="O146" s="71">
        <v>6.2066218698855176</v>
      </c>
      <c r="P146" s="71">
        <v>3.9046551489456807</v>
      </c>
      <c r="Q146" s="71">
        <v>0.56001752674712102</v>
      </c>
      <c r="R146" s="71">
        <v>0.48801382188105069</v>
      </c>
      <c r="S146" s="71">
        <v>0.81982765569097593</v>
      </c>
      <c r="T146" s="72"/>
      <c r="U146" s="71">
        <v>96857</v>
      </c>
      <c r="V146" s="71">
        <v>240</v>
      </c>
      <c r="W146" s="71">
        <v>54</v>
      </c>
      <c r="X146" s="71">
        <v>1461</v>
      </c>
      <c r="Y146" s="71">
        <v>3468</v>
      </c>
      <c r="Z146" s="71">
        <v>3606</v>
      </c>
      <c r="AA146" s="71">
        <v>777</v>
      </c>
      <c r="AB146" s="71">
        <v>7708</v>
      </c>
      <c r="AC146" s="71">
        <v>83418</v>
      </c>
      <c r="AD146" s="71">
        <v>0.81982765569097593</v>
      </c>
      <c r="AE146" s="72"/>
      <c r="AF146" s="71">
        <v>691067.48110127775</v>
      </c>
      <c r="AG146" s="71">
        <v>402748.77144886932</v>
      </c>
      <c r="AH146" s="71">
        <v>730280.40344596689</v>
      </c>
      <c r="AI146" s="71">
        <v>10298200.019559329</v>
      </c>
      <c r="AJ146" s="71">
        <v>13632046.353072841</v>
      </c>
      <c r="AK146" s="71">
        <v>0</v>
      </c>
      <c r="AL146" s="71">
        <v>0</v>
      </c>
      <c r="AM146" s="71">
        <v>1056349.0661560991</v>
      </c>
      <c r="AN146" s="71">
        <v>0</v>
      </c>
      <c r="AO146" s="71">
        <v>0</v>
      </c>
      <c r="AP146" s="71">
        <v>26810692.094784383</v>
      </c>
      <c r="AQ146" s="72"/>
      <c r="AR146" s="71">
        <v>30</v>
      </c>
      <c r="AS146" s="71">
        <v>2</v>
      </c>
      <c r="AT146" s="71">
        <v>0</v>
      </c>
      <c r="AU146" s="71">
        <v>0</v>
      </c>
      <c r="AV146" s="71">
        <v>0</v>
      </c>
      <c r="AW146" s="71">
        <v>0</v>
      </c>
      <c r="AX146" s="71"/>
      <c r="AY146" s="72"/>
      <c r="AZ146" s="71">
        <v>116.8</v>
      </c>
      <c r="BA146" s="71">
        <v>24.7</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1812</v>
      </c>
      <c r="B147" s="70">
        <v>149</v>
      </c>
      <c r="C147" s="70">
        <v>13</v>
      </c>
      <c r="D147" s="70">
        <v>9</v>
      </c>
      <c r="E147" s="70">
        <v>2016</v>
      </c>
      <c r="F147" s="70" t="s">
        <v>155</v>
      </c>
      <c r="G147" s="70" t="s">
        <v>1799</v>
      </c>
      <c r="H147" s="70" t="s">
        <v>1800</v>
      </c>
      <c r="I147" s="148"/>
      <c r="J147" s="71">
        <v>1.5167793275425818</v>
      </c>
      <c r="K147" s="71">
        <v>0.46750949565722932</v>
      </c>
      <c r="L147" s="71">
        <v>4.193345072183071</v>
      </c>
      <c r="M147" s="71">
        <v>6.0628862461480368</v>
      </c>
      <c r="N147" s="71">
        <v>8.8461791366449152</v>
      </c>
      <c r="O147" s="71">
        <v>6.1465544995418844</v>
      </c>
      <c r="P147" s="71">
        <v>3.8432490498420284</v>
      </c>
      <c r="Q147" s="71">
        <v>0.53313054622165823</v>
      </c>
      <c r="R147" s="71">
        <v>0.44222601709703319</v>
      </c>
      <c r="S147" s="71">
        <v>0.91701532619999793</v>
      </c>
      <c r="T147" s="72"/>
      <c r="U147" s="71">
        <v>95947</v>
      </c>
      <c r="V147" s="71">
        <v>240</v>
      </c>
      <c r="W147" s="71">
        <v>54</v>
      </c>
      <c r="X147" s="71">
        <v>1461</v>
      </c>
      <c r="Y147" s="71">
        <v>3453</v>
      </c>
      <c r="Z147" s="71">
        <v>3615</v>
      </c>
      <c r="AA147" s="71">
        <v>791</v>
      </c>
      <c r="AB147" s="71">
        <v>7548</v>
      </c>
      <c r="AC147" s="71">
        <v>75527.850677197523</v>
      </c>
      <c r="AD147" s="71">
        <v>0.91701532619999793</v>
      </c>
      <c r="AE147" s="72"/>
      <c r="AF147" s="71">
        <v>735039.57463921257</v>
      </c>
      <c r="AG147" s="71">
        <v>374182.58402798919</v>
      </c>
      <c r="AH147" s="71">
        <v>767501.20895366324</v>
      </c>
      <c r="AI147" s="71">
        <v>9584834.2320189737</v>
      </c>
      <c r="AJ147" s="71">
        <v>12844719.88597957</v>
      </c>
      <c r="AK147" s="71">
        <v>0</v>
      </c>
      <c r="AL147" s="71">
        <v>0</v>
      </c>
      <c r="AM147" s="71">
        <v>1035225.381524211</v>
      </c>
      <c r="AN147" s="71">
        <v>0</v>
      </c>
      <c r="AO147" s="71">
        <v>0</v>
      </c>
      <c r="AP147" s="71">
        <v>25341502.867143624</v>
      </c>
      <c r="AQ147" s="72"/>
      <c r="AR147" s="71">
        <v>40</v>
      </c>
      <c r="AS147" s="71">
        <v>2</v>
      </c>
      <c r="AT147" s="71">
        <v>0</v>
      </c>
      <c r="AU147" s="71">
        <v>0</v>
      </c>
      <c r="AV147" s="71">
        <v>0</v>
      </c>
      <c r="AW147" s="71">
        <v>0</v>
      </c>
      <c r="AX147" s="71"/>
      <c r="AY147" s="72"/>
      <c r="AZ147" s="71">
        <v>158.1</v>
      </c>
      <c r="BA147" s="71">
        <v>24.7</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1813</v>
      </c>
      <c r="B148" s="70">
        <v>150</v>
      </c>
      <c r="C148" s="70">
        <v>14</v>
      </c>
      <c r="D148" s="70">
        <v>9</v>
      </c>
      <c r="E148" s="70">
        <v>2017</v>
      </c>
      <c r="F148" s="70" t="s">
        <v>156</v>
      </c>
      <c r="G148" s="70" t="s">
        <v>1799</v>
      </c>
      <c r="H148" s="70" t="s">
        <v>1800</v>
      </c>
      <c r="I148" s="148"/>
      <c r="J148" s="71">
        <v>1.4341676528565324</v>
      </c>
      <c r="K148" s="71">
        <v>0.48250790462937182</v>
      </c>
      <c r="L148" s="71">
        <v>4.9593228753845651</v>
      </c>
      <c r="M148" s="71">
        <v>6.0481102525905994</v>
      </c>
      <c r="N148" s="71">
        <v>9.0223962860205482</v>
      </c>
      <c r="O148" s="71">
        <v>5.9810280430894256</v>
      </c>
      <c r="P148" s="71">
        <v>3.7706240028299653</v>
      </c>
      <c r="Q148" s="71">
        <v>0.50933355552207904</v>
      </c>
      <c r="R148" s="71">
        <v>0.34794667488036973</v>
      </c>
      <c r="S148" s="71">
        <v>0.59696129415533505</v>
      </c>
      <c r="T148" s="72"/>
      <c r="U148" s="71">
        <v>99201</v>
      </c>
      <c r="V148" s="71">
        <v>240</v>
      </c>
      <c r="W148" s="71">
        <v>54</v>
      </c>
      <c r="X148" s="71">
        <v>1461</v>
      </c>
      <c r="Y148" s="71">
        <v>3464</v>
      </c>
      <c r="Z148" s="71">
        <v>3576</v>
      </c>
      <c r="AA148" s="71">
        <v>781</v>
      </c>
      <c r="AB148" s="71">
        <v>7457</v>
      </c>
      <c r="AC148" s="71">
        <v>60604.999999999993</v>
      </c>
      <c r="AD148" s="71">
        <v>0.59696129415533505</v>
      </c>
      <c r="AE148" s="72"/>
      <c r="AF148" s="71">
        <v>713769.81910762761</v>
      </c>
      <c r="AG148" s="71">
        <v>389099.92275613511</v>
      </c>
      <c r="AH148" s="71">
        <v>1092538.4620733659</v>
      </c>
      <c r="AI148" s="71">
        <v>9926926.2676145472</v>
      </c>
      <c r="AJ148" s="71">
        <v>13683463.38774929</v>
      </c>
      <c r="AK148" s="71">
        <v>0</v>
      </c>
      <c r="AL148" s="71">
        <v>0</v>
      </c>
      <c r="AM148" s="71">
        <v>1024344.8403821751</v>
      </c>
      <c r="AN148" s="71">
        <v>0</v>
      </c>
      <c r="AO148" s="71">
        <v>0</v>
      </c>
      <c r="AP148" s="71">
        <v>26830142.699683137</v>
      </c>
      <c r="AQ148" s="72"/>
      <c r="AR148" s="71">
        <v>44</v>
      </c>
      <c r="AS148" s="71">
        <v>2</v>
      </c>
      <c r="AT148" s="71">
        <v>0</v>
      </c>
      <c r="AU148" s="71">
        <v>0</v>
      </c>
      <c r="AV148" s="71">
        <v>0</v>
      </c>
      <c r="AW148" s="71">
        <v>0</v>
      </c>
      <c r="AX148" s="71"/>
      <c r="AY148" s="72"/>
      <c r="AZ148" s="71">
        <v>176.6</v>
      </c>
      <c r="BA148" s="71">
        <v>24.7</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1814</v>
      </c>
      <c r="B149" s="70">
        <v>151</v>
      </c>
      <c r="C149" s="70">
        <v>15</v>
      </c>
      <c r="D149" s="70">
        <v>9</v>
      </c>
      <c r="E149" s="70">
        <v>2018</v>
      </c>
      <c r="F149" s="70" t="s">
        <v>183</v>
      </c>
      <c r="G149" s="70" t="s">
        <v>1799</v>
      </c>
      <c r="H149" s="70" t="s">
        <v>1800</v>
      </c>
      <c r="I149" s="148"/>
      <c r="J149" s="71">
        <v>0.73069311449777974</v>
      </c>
      <c r="K149" s="71">
        <v>0.45067616288381723</v>
      </c>
      <c r="L149" s="71">
        <v>3.255919645164842</v>
      </c>
      <c r="M149" s="71">
        <v>5.9604650568500226</v>
      </c>
      <c r="N149" s="71">
        <v>8.6403391564822929</v>
      </c>
      <c r="O149" s="71">
        <v>5.7882425286906924</v>
      </c>
      <c r="P149" s="71">
        <v>3.776109283037802</v>
      </c>
      <c r="Q149" s="71">
        <v>0.46483503201038101</v>
      </c>
      <c r="R149" s="71">
        <v>0.37951805476848438</v>
      </c>
      <c r="S149" s="71">
        <v>0.76266364864403347</v>
      </c>
      <c r="T149" s="72"/>
      <c r="U149" s="71">
        <v>53099</v>
      </c>
      <c r="V149" s="71">
        <v>240</v>
      </c>
      <c r="W149" s="71">
        <v>54</v>
      </c>
      <c r="X149" s="71">
        <v>1461</v>
      </c>
      <c r="Y149" s="71">
        <v>3454</v>
      </c>
      <c r="Z149" s="71">
        <v>3527</v>
      </c>
      <c r="AA149" s="71">
        <v>790</v>
      </c>
      <c r="AB149" s="71">
        <v>7334</v>
      </c>
      <c r="AC149" s="71">
        <v>65845</v>
      </c>
      <c r="AD149" s="71">
        <v>0.76266364864403347</v>
      </c>
      <c r="AE149" s="72"/>
      <c r="AF149" s="71">
        <v>352599.11337753938</v>
      </c>
      <c r="AG149" s="71">
        <v>345491.80404578801</v>
      </c>
      <c r="AH149" s="71">
        <v>650895.54296473158</v>
      </c>
      <c r="AI149" s="71">
        <v>9624685.3560299482</v>
      </c>
      <c r="AJ149" s="71">
        <v>12669427.43923039</v>
      </c>
      <c r="AK149" s="71">
        <v>0</v>
      </c>
      <c r="AL149" s="71">
        <v>0</v>
      </c>
      <c r="AM149" s="71">
        <v>1009533.245959233</v>
      </c>
      <c r="AN149" s="71">
        <v>0</v>
      </c>
      <c r="AO149" s="71">
        <v>0</v>
      </c>
      <c r="AP149" s="71">
        <v>24652632.50160763</v>
      </c>
      <c r="AQ149" s="72"/>
      <c r="AR149" s="71">
        <v>50</v>
      </c>
      <c r="AS149" s="71">
        <v>3</v>
      </c>
      <c r="AT149" s="71">
        <v>0</v>
      </c>
      <c r="AU149" s="71">
        <v>0</v>
      </c>
      <c r="AV149" s="71">
        <v>0</v>
      </c>
      <c r="AW149" s="71">
        <v>0</v>
      </c>
      <c r="AX149" s="71"/>
      <c r="AY149" s="72"/>
      <c r="AZ149" s="71">
        <v>202.2</v>
      </c>
      <c r="BA149" s="71">
        <v>41</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1815</v>
      </c>
      <c r="B150" s="70">
        <v>152</v>
      </c>
      <c r="C150" s="70">
        <v>16</v>
      </c>
      <c r="D150" s="70">
        <v>9</v>
      </c>
      <c r="E150" s="70">
        <v>2019</v>
      </c>
      <c r="F150" s="70" t="s">
        <v>158</v>
      </c>
      <c r="G150" s="70" t="s">
        <v>1799</v>
      </c>
      <c r="H150" s="70" t="s">
        <v>1800</v>
      </c>
      <c r="I150" s="148"/>
      <c r="J150" s="71">
        <v>0.8162736676473854</v>
      </c>
      <c r="K150" s="71">
        <v>0.40990041067858646</v>
      </c>
      <c r="L150" s="71">
        <v>3.2836470364794179</v>
      </c>
      <c r="M150" s="71">
        <v>5.9585244641542072</v>
      </c>
      <c r="N150" s="71">
        <v>8.756073266847979</v>
      </c>
      <c r="O150" s="71">
        <v>5.5073976436505996</v>
      </c>
      <c r="P150" s="71">
        <v>3.7130841600014741</v>
      </c>
      <c r="Q150" s="71">
        <v>0.44456042159479098</v>
      </c>
      <c r="R150" s="71">
        <v>0.33831047794149061</v>
      </c>
      <c r="S150" s="71">
        <v>0.78269948803129141</v>
      </c>
      <c r="T150" s="72"/>
      <c r="U150" s="71">
        <v>59766</v>
      </c>
      <c r="V150" s="71">
        <v>240</v>
      </c>
      <c r="W150" s="71">
        <v>54</v>
      </c>
      <c r="X150" s="71">
        <v>1461</v>
      </c>
      <c r="Y150" s="71">
        <v>3438</v>
      </c>
      <c r="Z150" s="71">
        <v>3448</v>
      </c>
      <c r="AA150" s="71">
        <v>771</v>
      </c>
      <c r="AB150" s="71">
        <v>7204</v>
      </c>
      <c r="AC150" s="71">
        <v>59657</v>
      </c>
      <c r="AD150" s="71">
        <v>0.78269948803129141</v>
      </c>
      <c r="AE150" s="72"/>
      <c r="AF150" s="71">
        <v>407384.83101353719</v>
      </c>
      <c r="AG150" s="71">
        <v>332417.75027931452</v>
      </c>
      <c r="AH150" s="71">
        <v>686990.02160999679</v>
      </c>
      <c r="AI150" s="71">
        <v>9994644.1461208742</v>
      </c>
      <c r="AJ150" s="71">
        <v>12831085.567346079</v>
      </c>
      <c r="AK150" s="71">
        <v>0</v>
      </c>
      <c r="AL150" s="71">
        <v>0</v>
      </c>
      <c r="AM150" s="71">
        <v>981130.56831703545</v>
      </c>
      <c r="AN150" s="71">
        <v>0</v>
      </c>
      <c r="AO150" s="71">
        <v>0</v>
      </c>
      <c r="AP150" s="71">
        <v>25233652.884686839</v>
      </c>
      <c r="AQ150" s="72"/>
      <c r="AR150" s="71">
        <v>52</v>
      </c>
      <c r="AS150" s="71">
        <v>5</v>
      </c>
      <c r="AT150" s="71">
        <v>0</v>
      </c>
      <c r="AU150" s="71">
        <v>0</v>
      </c>
      <c r="AV150" s="71">
        <v>0</v>
      </c>
      <c r="AW150" s="71">
        <v>0</v>
      </c>
      <c r="AX150" s="71"/>
      <c r="AY150" s="72"/>
      <c r="AZ150" s="71">
        <v>209.5</v>
      </c>
      <c r="BA150" s="71">
        <v>74.300000000000011</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1816</v>
      </c>
      <c r="B151" s="70">
        <v>153</v>
      </c>
      <c r="C151" s="70">
        <v>17</v>
      </c>
      <c r="D151" s="70">
        <v>9</v>
      </c>
      <c r="E151" s="70">
        <v>2020</v>
      </c>
      <c r="F151" s="70" t="s">
        <v>159</v>
      </c>
      <c r="G151" s="70" t="s">
        <v>1799</v>
      </c>
      <c r="H151" s="70" t="s">
        <v>1800</v>
      </c>
      <c r="I151" s="148"/>
      <c r="J151" s="71">
        <v>0.87909370850690072</v>
      </c>
      <c r="K151" s="71">
        <v>0.32930835956601651</v>
      </c>
      <c r="L151" s="71">
        <v>1.1773464824337962</v>
      </c>
      <c r="M151" s="71">
        <v>4.7015216623710074</v>
      </c>
      <c r="N151" s="71">
        <v>8.9211535652435234</v>
      </c>
      <c r="O151" s="71">
        <v>4.8056668693017972</v>
      </c>
      <c r="P151" s="71">
        <v>3.4843079019730006</v>
      </c>
      <c r="Q151" s="71">
        <v>0.41950554698331499</v>
      </c>
      <c r="R151" s="71">
        <v>0.29516595526280665</v>
      </c>
      <c r="S151" s="71">
        <v>0.79121402036748845</v>
      </c>
      <c r="T151" s="72"/>
      <c r="U151" s="71">
        <v>63204</v>
      </c>
      <c r="V151" s="71">
        <v>181</v>
      </c>
      <c r="W151" s="71">
        <v>20</v>
      </c>
      <c r="X151" s="71">
        <v>1308</v>
      </c>
      <c r="Y151" s="71">
        <v>3449</v>
      </c>
      <c r="Z151" s="71">
        <v>3434</v>
      </c>
      <c r="AA151" s="71">
        <v>769</v>
      </c>
      <c r="AB151" s="71">
        <v>7115</v>
      </c>
      <c r="AC151" s="71">
        <v>52323.999999999993</v>
      </c>
      <c r="AD151" s="71">
        <v>0.79121402036748845</v>
      </c>
      <c r="AE151" s="72"/>
      <c r="AF151" s="71">
        <v>440294.10042345308</v>
      </c>
      <c r="AG151" s="71">
        <v>251652.44446867731</v>
      </c>
      <c r="AH151" s="71">
        <v>243889.07715281169</v>
      </c>
      <c r="AI151" s="71">
        <v>7941802.0566021232</v>
      </c>
      <c r="AJ151" s="71">
        <v>14408909.460116491</v>
      </c>
      <c r="AK151" s="71"/>
      <c r="AL151" s="71"/>
      <c r="AM151" s="71">
        <v>928586.54929873487</v>
      </c>
      <c r="AN151" s="71"/>
      <c r="AO151" s="71"/>
      <c r="AP151" s="71">
        <v>24215133.688062288</v>
      </c>
      <c r="AQ151" s="72"/>
      <c r="AR151" s="71">
        <v>58</v>
      </c>
      <c r="AS151" s="71">
        <v>5</v>
      </c>
      <c r="AT151" s="71">
        <v>0</v>
      </c>
      <c r="AU151" s="71">
        <v>0</v>
      </c>
      <c r="AV151" s="71">
        <v>0</v>
      </c>
      <c r="AW151" s="71">
        <v>0</v>
      </c>
      <c r="AX151" s="71"/>
      <c r="AY151" s="72"/>
      <c r="AZ151" s="71">
        <v>232.8</v>
      </c>
      <c r="BA151" s="71">
        <v>74.3</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1817</v>
      </c>
      <c r="B152" s="70">
        <v>153</v>
      </c>
      <c r="C152" s="70">
        <v>18</v>
      </c>
      <c r="D152" s="70">
        <v>9</v>
      </c>
      <c r="E152" s="70">
        <v>2021</v>
      </c>
      <c r="F152" s="70" t="s">
        <v>160</v>
      </c>
      <c r="G152" s="70" t="s">
        <v>1799</v>
      </c>
      <c r="H152" s="70" t="s">
        <v>1800</v>
      </c>
      <c r="I152" s="148"/>
      <c r="J152" s="71">
        <v>1.1513424070244589</v>
      </c>
      <c r="K152" s="71">
        <v>0.41356895799869492</v>
      </c>
      <c r="L152" s="71">
        <v>1.1475820567955957</v>
      </c>
      <c r="M152" s="71">
        <v>5.0655815039138785</v>
      </c>
      <c r="N152" s="71">
        <v>8.3748158168761169</v>
      </c>
      <c r="O152" s="71">
        <v>4.66319447432668</v>
      </c>
      <c r="P152" s="71">
        <v>3.5407167450404948</v>
      </c>
      <c r="Q152" s="71">
        <v>0.40777555806369298</v>
      </c>
      <c r="R152" s="71">
        <v>0.12411870712111664</v>
      </c>
      <c r="S152" s="71">
        <v>1.11469991748764</v>
      </c>
      <c r="T152" s="72"/>
      <c r="U152" s="71">
        <v>86559</v>
      </c>
      <c r="V152" s="71">
        <v>181</v>
      </c>
      <c r="W152" s="71">
        <v>20</v>
      </c>
      <c r="X152" s="71">
        <v>1308</v>
      </c>
      <c r="Y152" s="71">
        <v>3409</v>
      </c>
      <c r="Z152" s="71">
        <v>3431</v>
      </c>
      <c r="AA152" s="71">
        <v>762</v>
      </c>
      <c r="AB152" s="71">
        <v>6984</v>
      </c>
      <c r="AC152" s="71">
        <v>21344.999999999996</v>
      </c>
      <c r="AD152" s="71">
        <v>1.11469991748764</v>
      </c>
      <c r="AE152" s="72"/>
      <c r="AF152" s="71">
        <v>532884.9159444134</v>
      </c>
      <c r="AG152" s="71">
        <v>311896.0080867678</v>
      </c>
      <c r="AH152" s="71">
        <v>230859.36576226423</v>
      </c>
      <c r="AI152" s="71">
        <v>8453749.3447800856</v>
      </c>
      <c r="AJ152" s="71">
        <v>12472989.292756541</v>
      </c>
      <c r="AK152" s="71">
        <v>0</v>
      </c>
      <c r="AL152" s="71">
        <v>0</v>
      </c>
      <c r="AM152" s="71">
        <v>916746.99244969559</v>
      </c>
      <c r="AN152" s="71">
        <v>0</v>
      </c>
      <c r="AO152" s="71">
        <v>0</v>
      </c>
      <c r="AP152" s="71">
        <v>22919125.919779766</v>
      </c>
      <c r="AQ152" s="72"/>
      <c r="AR152" s="71">
        <v>65</v>
      </c>
      <c r="AS152" s="71">
        <v>5</v>
      </c>
      <c r="AT152" s="71">
        <v>0</v>
      </c>
      <c r="AU152" s="71">
        <v>0</v>
      </c>
      <c r="AV152" s="71">
        <v>0</v>
      </c>
      <c r="AW152" s="71">
        <v>0</v>
      </c>
      <c r="AX152" s="71"/>
      <c r="AY152" s="72"/>
      <c r="AZ152" s="71">
        <v>266.10000000000002</v>
      </c>
      <c r="BA152" s="71">
        <v>74.3</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1818</v>
      </c>
      <c r="B153" s="70">
        <v>153</v>
      </c>
      <c r="C153" s="70">
        <v>19</v>
      </c>
      <c r="D153" s="70">
        <v>9</v>
      </c>
      <c r="E153" s="70">
        <v>2022</v>
      </c>
      <c r="F153" s="70" t="s">
        <v>161</v>
      </c>
      <c r="G153" s="70" t="s">
        <v>1799</v>
      </c>
      <c r="H153" s="70" t="s">
        <v>1800</v>
      </c>
      <c r="I153" s="148"/>
      <c r="J153" s="71">
        <v>1.0612764495633149</v>
      </c>
      <c r="K153" s="71">
        <v>0.36425496792135459</v>
      </c>
      <c r="L153" s="71">
        <v>0.81521917531014843</v>
      </c>
      <c r="M153" s="71">
        <v>5.0181019586289608</v>
      </c>
      <c r="N153" s="71">
        <v>8.6129746865362371</v>
      </c>
      <c r="O153" s="71">
        <v>4.8866109067870385</v>
      </c>
      <c r="P153" s="71">
        <v>3.3731300816501908</v>
      </c>
      <c r="Q153" s="71">
        <v>0.40502451644873977</v>
      </c>
      <c r="R153" s="71">
        <v>0.12887898677427553</v>
      </c>
      <c r="S153" s="71">
        <v>1.5133684674298109</v>
      </c>
      <c r="T153" s="72"/>
      <c r="U153" s="71">
        <v>86951</v>
      </c>
      <c r="V153" s="71">
        <v>181</v>
      </c>
      <c r="W153" s="71">
        <v>20</v>
      </c>
      <c r="X153" s="71">
        <v>1308</v>
      </c>
      <c r="Y153" s="71">
        <v>3435</v>
      </c>
      <c r="Z153" s="71">
        <v>3416</v>
      </c>
      <c r="AA153" s="71">
        <v>737</v>
      </c>
      <c r="AB153" s="71">
        <v>6880</v>
      </c>
      <c r="AC153" s="71">
        <v>22441.999999999996</v>
      </c>
      <c r="AD153" s="71">
        <v>1.5133684674298109</v>
      </c>
      <c r="AE153" s="72"/>
      <c r="AF153" s="71">
        <v>509136.99927216669</v>
      </c>
      <c r="AG153" s="71">
        <v>298343.42611136643</v>
      </c>
      <c r="AH153" s="71">
        <v>187287.37673728302</v>
      </c>
      <c r="AI153" s="71">
        <v>8251152.0518955858</v>
      </c>
      <c r="AJ153" s="71">
        <v>13203963.863538878</v>
      </c>
      <c r="AK153" s="71">
        <v>0</v>
      </c>
      <c r="AL153" s="71">
        <v>0</v>
      </c>
      <c r="AM153" s="71">
        <v>888395.78552095511</v>
      </c>
      <c r="AN153" s="71">
        <v>0</v>
      </c>
      <c r="AO153" s="71">
        <v>0</v>
      </c>
      <c r="AP153" s="71">
        <v>23338279.503076237</v>
      </c>
      <c r="AQ153" s="72"/>
      <c r="AR153" s="71">
        <v>74</v>
      </c>
      <c r="AS153" s="71">
        <v>5</v>
      </c>
      <c r="AT153" s="71">
        <v>0</v>
      </c>
      <c r="AU153" s="71">
        <v>0</v>
      </c>
      <c r="AV153" s="71">
        <v>0</v>
      </c>
      <c r="AW153" s="71">
        <v>0</v>
      </c>
      <c r="AX153" s="71"/>
      <c r="AY153" s="72"/>
      <c r="AZ153" s="71">
        <v>316.79999999999995</v>
      </c>
      <c r="BA153" s="71">
        <v>74.3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1819</v>
      </c>
      <c r="B154" s="70">
        <v>153</v>
      </c>
      <c r="C154" s="70">
        <v>20</v>
      </c>
      <c r="D154" s="70">
        <v>9</v>
      </c>
      <c r="E154" s="70">
        <v>2023</v>
      </c>
      <c r="F154" s="70" t="s">
        <v>1539</v>
      </c>
      <c r="G154" s="70" t="s">
        <v>1799</v>
      </c>
      <c r="H154" s="70" t="s">
        <v>1800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83</v>
      </c>
      <c r="AS154" s="71">
        <v>5</v>
      </c>
      <c r="AT154" s="71">
        <v>0</v>
      </c>
      <c r="AU154" s="71">
        <v>0</v>
      </c>
      <c r="AV154" s="71">
        <v>0</v>
      </c>
      <c r="AW154" s="71">
        <v>0</v>
      </c>
      <c r="AX154" s="71"/>
      <c r="AY154" s="72"/>
      <c r="AZ154" s="71">
        <v>366.69999999999993</v>
      </c>
      <c r="BA154" s="71">
        <v>74.3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1820</v>
      </c>
      <c r="B155" s="70">
        <v>153</v>
      </c>
      <c r="C155" s="70">
        <v>21</v>
      </c>
      <c r="D155" s="70">
        <v>9</v>
      </c>
      <c r="E155" s="70">
        <v>2024</v>
      </c>
      <c r="F155" s="70" t="s">
        <v>1554</v>
      </c>
      <c r="G155" s="70" t="s">
        <v>1799</v>
      </c>
      <c r="H155" s="70" t="s">
        <v>1800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1821</v>
      </c>
      <c r="B156" s="70">
        <v>256</v>
      </c>
      <c r="C156" s="70">
        <v>1</v>
      </c>
      <c r="D156" s="70">
        <v>16</v>
      </c>
      <c r="E156" s="70">
        <v>1990</v>
      </c>
      <c r="F156" s="70" t="s">
        <v>787</v>
      </c>
      <c r="G156" s="70" t="s">
        <v>1822</v>
      </c>
      <c r="H156" s="70" t="s">
        <v>1823</v>
      </c>
      <c r="I156" s="148"/>
      <c r="J156" s="71">
        <v>7.3389083585041384</v>
      </c>
      <c r="K156" s="71">
        <v>2.0317081979012892</v>
      </c>
      <c r="L156" s="71">
        <v>10.37299113111929</v>
      </c>
      <c r="M156" s="71">
        <v>4.3606239229390154</v>
      </c>
      <c r="N156" s="71">
        <v>11.44084240109685</v>
      </c>
      <c r="O156" s="71">
        <v>7.6851692964103693</v>
      </c>
      <c r="P156" s="71">
        <v>12.70946873383784</v>
      </c>
      <c r="Q156" s="71">
        <v>0.75323614300582997</v>
      </c>
      <c r="R156" s="71">
        <v>0</v>
      </c>
      <c r="S156" s="71">
        <v>0.6145218564197108</v>
      </c>
      <c r="T156" s="72"/>
      <c r="U156" s="71">
        <v>1192488</v>
      </c>
      <c r="V156" s="71">
        <v>584</v>
      </c>
      <c r="W156" s="71">
        <v>149</v>
      </c>
      <c r="X156" s="71">
        <v>1829</v>
      </c>
      <c r="Y156" s="71">
        <v>2974</v>
      </c>
      <c r="Z156" s="71">
        <v>3161</v>
      </c>
      <c r="AA156" s="71">
        <v>3086</v>
      </c>
      <c r="AB156" s="71">
        <v>12230</v>
      </c>
      <c r="AC156" s="71">
        <v>0</v>
      </c>
      <c r="AD156" s="71">
        <v>0.6145218564197108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1824</v>
      </c>
      <c r="B157" s="70">
        <v>257</v>
      </c>
      <c r="C157" s="70">
        <v>2</v>
      </c>
      <c r="D157" s="70">
        <v>16</v>
      </c>
      <c r="E157" s="70">
        <v>2005</v>
      </c>
      <c r="F157" s="70" t="s">
        <v>789</v>
      </c>
      <c r="G157" s="70" t="s">
        <v>1822</v>
      </c>
      <c r="H157" s="70" t="s">
        <v>1823</v>
      </c>
      <c r="I157" s="148"/>
      <c r="J157" s="71">
        <v>6.7326362131792932</v>
      </c>
      <c r="K157" s="71">
        <v>1.2174815746974099</v>
      </c>
      <c r="L157" s="71">
        <v>1.5164636682522019</v>
      </c>
      <c r="M157" s="71">
        <v>6.9532505787206276</v>
      </c>
      <c r="N157" s="71">
        <v>16.10425739095329</v>
      </c>
      <c r="O157" s="71">
        <v>10.25073102047485</v>
      </c>
      <c r="P157" s="71">
        <v>11.741929291259909</v>
      </c>
      <c r="Q157" s="71">
        <v>0.59426871497859002</v>
      </c>
      <c r="R157" s="71">
        <v>0</v>
      </c>
      <c r="S157" s="71">
        <v>1.6725845351593991</v>
      </c>
      <c r="T157" s="72"/>
      <c r="U157" s="71">
        <v>869583</v>
      </c>
      <c r="V157" s="71">
        <v>449</v>
      </c>
      <c r="W157" s="71">
        <v>17</v>
      </c>
      <c r="X157" s="71">
        <v>1158</v>
      </c>
      <c r="Y157" s="71">
        <v>2991</v>
      </c>
      <c r="Z157" s="71">
        <v>4879</v>
      </c>
      <c r="AA157" s="71">
        <v>2335</v>
      </c>
      <c r="AB157" s="71">
        <v>10087</v>
      </c>
      <c r="AC157" s="71">
        <v>0</v>
      </c>
      <c r="AD157" s="71">
        <v>1.6725845351593991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1825</v>
      </c>
      <c r="B158" s="70">
        <v>258</v>
      </c>
      <c r="C158" s="70">
        <v>3</v>
      </c>
      <c r="D158" s="70">
        <v>16</v>
      </c>
      <c r="E158" s="70">
        <v>2006</v>
      </c>
      <c r="F158" s="70" t="s">
        <v>790</v>
      </c>
      <c r="G158" s="1064" t="s">
        <v>1822</v>
      </c>
      <c r="H158" s="70" t="s">
        <v>1823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1826</v>
      </c>
      <c r="B159" s="70">
        <v>259</v>
      </c>
      <c r="C159" s="70">
        <v>4</v>
      </c>
      <c r="D159" s="70">
        <v>16</v>
      </c>
      <c r="E159" s="70">
        <v>2007</v>
      </c>
      <c r="F159" s="70" t="s">
        <v>791</v>
      </c>
      <c r="G159" s="1064" t="s">
        <v>1822</v>
      </c>
      <c r="H159" s="70" t="s">
        <v>1823</v>
      </c>
      <c r="I159" s="148"/>
      <c r="J159" s="71">
        <v>5.8521647063150164</v>
      </c>
      <c r="K159" s="71">
        <v>1.1329920138816709</v>
      </c>
      <c r="L159" s="71">
        <v>4.9199453609077537</v>
      </c>
      <c r="M159" s="71">
        <v>7.7780808333209261</v>
      </c>
      <c r="N159" s="71">
        <v>15.92947726721458</v>
      </c>
      <c r="O159" s="71">
        <v>9.8283866294993345</v>
      </c>
      <c r="P159" s="71">
        <v>11.632610212863369</v>
      </c>
      <c r="Q159" s="71">
        <v>0.60586331370017199</v>
      </c>
      <c r="R159" s="71">
        <v>0</v>
      </c>
      <c r="S159" s="71">
        <v>0.82398582178425428</v>
      </c>
      <c r="T159" s="72"/>
      <c r="U159" s="71">
        <v>841274</v>
      </c>
      <c r="V159" s="71">
        <v>441</v>
      </c>
      <c r="W159" s="71">
        <v>57</v>
      </c>
      <c r="X159" s="71">
        <v>1596</v>
      </c>
      <c r="Y159" s="71">
        <v>2967</v>
      </c>
      <c r="Z159" s="71">
        <v>4863</v>
      </c>
      <c r="AA159" s="71">
        <v>2278</v>
      </c>
      <c r="AB159" s="71">
        <v>9740</v>
      </c>
      <c r="AC159" s="71">
        <v>0</v>
      </c>
      <c r="AD159" s="71">
        <v>0.82398582178425428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1827</v>
      </c>
      <c r="B160" s="70">
        <v>260</v>
      </c>
      <c r="C160" s="70">
        <v>5</v>
      </c>
      <c r="D160" s="70">
        <v>16</v>
      </c>
      <c r="E160" s="70">
        <v>2008</v>
      </c>
      <c r="F160" s="70" t="s">
        <v>792</v>
      </c>
      <c r="G160" s="70" t="s">
        <v>1822</v>
      </c>
      <c r="H160" s="70" t="s">
        <v>1823</v>
      </c>
      <c r="I160" s="148"/>
      <c r="J160" s="71">
        <v>4.6071792099521121</v>
      </c>
      <c r="K160" s="71">
        <v>0.84736475691571389</v>
      </c>
      <c r="L160" s="71">
        <v>4.3831585380125757</v>
      </c>
      <c r="M160" s="71">
        <v>7.8678102244076484</v>
      </c>
      <c r="N160" s="71">
        <v>15.34191343339006</v>
      </c>
      <c r="O160" s="71">
        <v>9.424833537579774</v>
      </c>
      <c r="P160" s="71">
        <v>11.52244017752904</v>
      </c>
      <c r="Q160" s="71">
        <v>0.58455435945807299</v>
      </c>
      <c r="R160" s="71">
        <v>0</v>
      </c>
      <c r="S160" s="71">
        <v>1.080105430348236</v>
      </c>
      <c r="T160" s="72"/>
      <c r="U160" s="71">
        <v>757712</v>
      </c>
      <c r="V160" s="71">
        <v>441</v>
      </c>
      <c r="W160" s="71">
        <v>57</v>
      </c>
      <c r="X160" s="71">
        <v>1596</v>
      </c>
      <c r="Y160" s="71">
        <v>2940</v>
      </c>
      <c r="Z160" s="71">
        <v>4827</v>
      </c>
      <c r="AA160" s="71">
        <v>2259</v>
      </c>
      <c r="AB160" s="71">
        <v>9552</v>
      </c>
      <c r="AC160" s="71">
        <v>0</v>
      </c>
      <c r="AD160" s="71">
        <v>1.080105430348236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1828</v>
      </c>
      <c r="B161" s="70">
        <v>261</v>
      </c>
      <c r="C161" s="70">
        <v>6</v>
      </c>
      <c r="D161" s="70">
        <v>16</v>
      </c>
      <c r="E161" s="70">
        <v>2009</v>
      </c>
      <c r="F161" s="70" t="s">
        <v>176</v>
      </c>
      <c r="G161" s="70" t="s">
        <v>1822</v>
      </c>
      <c r="H161" s="70" t="s">
        <v>1823</v>
      </c>
      <c r="I161" s="148"/>
      <c r="J161" s="71">
        <v>4.6155329510040781</v>
      </c>
      <c r="K161" s="71">
        <v>0.76103835512598772</v>
      </c>
      <c r="L161" s="71">
        <v>11.353754659853569</v>
      </c>
      <c r="M161" s="71">
        <v>8.8288806792504708</v>
      </c>
      <c r="N161" s="71">
        <v>13.850494037351661</v>
      </c>
      <c r="O161" s="71">
        <v>9.5287186344971797</v>
      </c>
      <c r="P161" s="71">
        <v>11.010100442487801</v>
      </c>
      <c r="Q161" s="71">
        <v>0.54741219496842197</v>
      </c>
      <c r="R161" s="71">
        <v>0</v>
      </c>
      <c r="S161" s="71">
        <v>0.85467632964769458</v>
      </c>
      <c r="T161" s="72"/>
      <c r="U161" s="71">
        <v>600775</v>
      </c>
      <c r="V161" s="71">
        <v>364</v>
      </c>
      <c r="W161" s="71">
        <v>211</v>
      </c>
      <c r="X161" s="71">
        <v>1804</v>
      </c>
      <c r="Y161" s="71">
        <v>2939</v>
      </c>
      <c r="Z161" s="71">
        <v>4817</v>
      </c>
      <c r="AA161" s="71">
        <v>2216</v>
      </c>
      <c r="AB161" s="71">
        <v>9390</v>
      </c>
      <c r="AC161" s="71">
        <v>0</v>
      </c>
      <c r="AD161" s="71">
        <v>0.85467632964769458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1829</v>
      </c>
      <c r="B162" s="70">
        <v>262</v>
      </c>
      <c r="C162" s="70">
        <v>7</v>
      </c>
      <c r="D162" s="70">
        <v>16</v>
      </c>
      <c r="E162" s="70">
        <v>2010</v>
      </c>
      <c r="F162" s="70" t="s">
        <v>177</v>
      </c>
      <c r="G162" s="70" t="s">
        <v>1822</v>
      </c>
      <c r="H162" s="70" t="s">
        <v>1823</v>
      </c>
      <c r="I162" s="148"/>
      <c r="J162" s="71">
        <v>2.9353700876341668</v>
      </c>
      <c r="K162" s="71">
        <v>0.77961200656936358</v>
      </c>
      <c r="L162" s="71">
        <v>10.76574579094477</v>
      </c>
      <c r="M162" s="71">
        <v>8.4780605035689884</v>
      </c>
      <c r="N162" s="71">
        <v>14.154185458961839</v>
      </c>
      <c r="O162" s="71">
        <v>9.4334515377677697</v>
      </c>
      <c r="P162" s="71">
        <v>11.08827736337987</v>
      </c>
      <c r="Q162" s="71">
        <v>0.55874506559033998</v>
      </c>
      <c r="R162" s="71">
        <v>0</v>
      </c>
      <c r="S162" s="71">
        <v>0.94078399245019773</v>
      </c>
      <c r="T162" s="72"/>
      <c r="U162" s="71">
        <v>437785</v>
      </c>
      <c r="V162" s="71">
        <v>364</v>
      </c>
      <c r="W162" s="71">
        <v>211</v>
      </c>
      <c r="X162" s="71">
        <v>1804</v>
      </c>
      <c r="Y162" s="71">
        <v>2918</v>
      </c>
      <c r="Z162" s="71">
        <v>4791</v>
      </c>
      <c r="AA162" s="71">
        <v>2176</v>
      </c>
      <c r="AB162" s="71">
        <v>9184</v>
      </c>
      <c r="AC162" s="71">
        <v>0</v>
      </c>
      <c r="AD162" s="71">
        <v>0.94078399245019773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1830</v>
      </c>
      <c r="B163" s="70">
        <v>263</v>
      </c>
      <c r="C163" s="70">
        <v>8</v>
      </c>
      <c r="D163" s="70">
        <v>16</v>
      </c>
      <c r="E163" s="70">
        <v>2011</v>
      </c>
      <c r="F163" s="70" t="s">
        <v>178</v>
      </c>
      <c r="G163" s="70" t="s">
        <v>1822</v>
      </c>
      <c r="H163" s="70" t="s">
        <v>1823</v>
      </c>
      <c r="I163" s="148"/>
      <c r="J163" s="71">
        <v>4.6060829641104641</v>
      </c>
      <c r="K163" s="71">
        <v>1.0015161433333359</v>
      </c>
      <c r="L163" s="71">
        <v>8.5072529840804609</v>
      </c>
      <c r="M163" s="71">
        <v>9.5518573338422961</v>
      </c>
      <c r="N163" s="71">
        <v>16.281385204264549</v>
      </c>
      <c r="O163" s="71">
        <v>9.2617744168202059</v>
      </c>
      <c r="P163" s="71">
        <v>10.461039658540402</v>
      </c>
      <c r="Q163" s="71">
        <v>0.63110213694018202</v>
      </c>
      <c r="R163" s="71">
        <v>0</v>
      </c>
      <c r="S163" s="71">
        <v>0.96261976384146453</v>
      </c>
      <c r="T163" s="72"/>
      <c r="U163" s="71">
        <v>633948</v>
      </c>
      <c r="V163" s="71">
        <v>364</v>
      </c>
      <c r="W163" s="71">
        <v>211</v>
      </c>
      <c r="X163" s="71">
        <v>1804</v>
      </c>
      <c r="Y163" s="71">
        <v>2900</v>
      </c>
      <c r="Z163" s="71">
        <v>4806</v>
      </c>
      <c r="AA163" s="71">
        <v>2114</v>
      </c>
      <c r="AB163" s="71">
        <v>8993</v>
      </c>
      <c r="AC163" s="71">
        <v>0</v>
      </c>
      <c r="AD163" s="71">
        <v>0.96261976384146453</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1831</v>
      </c>
      <c r="B164" s="70">
        <v>264</v>
      </c>
      <c r="C164" s="70">
        <v>9</v>
      </c>
      <c r="D164" s="70">
        <v>16</v>
      </c>
      <c r="E164" s="70">
        <v>2012</v>
      </c>
      <c r="F164" s="70" t="s">
        <v>179</v>
      </c>
      <c r="G164" s="70" t="s">
        <v>1822</v>
      </c>
      <c r="H164" s="70" t="s">
        <v>1823</v>
      </c>
      <c r="I164" s="148"/>
      <c r="J164" s="71">
        <v>5.3420871923045006</v>
      </c>
      <c r="K164" s="71">
        <v>0.94003964892854885</v>
      </c>
      <c r="L164" s="71">
        <v>8.3792805126598999</v>
      </c>
      <c r="M164" s="71">
        <v>9.5167417594751331</v>
      </c>
      <c r="N164" s="71">
        <v>16.164959543153469</v>
      </c>
      <c r="O164" s="71">
        <v>9.2844902234186577</v>
      </c>
      <c r="P164" s="71">
        <v>10.4757682805117</v>
      </c>
      <c r="Q164" s="71">
        <v>0.67561529075951698</v>
      </c>
      <c r="R164" s="71">
        <v>0</v>
      </c>
      <c r="S164" s="71">
        <v>0.76392960156383238</v>
      </c>
      <c r="T164" s="72"/>
      <c r="U164" s="71">
        <v>648314</v>
      </c>
      <c r="V164" s="71">
        <v>364</v>
      </c>
      <c r="W164" s="71">
        <v>211</v>
      </c>
      <c r="X164" s="71">
        <v>1804</v>
      </c>
      <c r="Y164" s="71">
        <v>2888</v>
      </c>
      <c r="Z164" s="71">
        <v>4856</v>
      </c>
      <c r="AA164" s="71">
        <v>2105</v>
      </c>
      <c r="AB164" s="71">
        <v>8861</v>
      </c>
      <c r="AC164" s="71">
        <v>0</v>
      </c>
      <c r="AD164" s="71">
        <v>0.76392960156383238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1832</v>
      </c>
      <c r="B165" s="70">
        <v>265</v>
      </c>
      <c r="C165" s="70">
        <v>10</v>
      </c>
      <c r="D165" s="70">
        <v>16</v>
      </c>
      <c r="E165" s="70">
        <v>2013</v>
      </c>
      <c r="F165" s="70" t="s">
        <v>180</v>
      </c>
      <c r="G165" s="70" t="s">
        <v>1822</v>
      </c>
      <c r="H165" s="70" t="s">
        <v>1823</v>
      </c>
      <c r="I165" s="148"/>
      <c r="J165" s="71">
        <v>6.1386485085855984</v>
      </c>
      <c r="K165" s="71">
        <v>0.81083894216348462</v>
      </c>
      <c r="L165" s="71">
        <v>7.6545787106064873</v>
      </c>
      <c r="M165" s="71">
        <v>9.1289589613802598</v>
      </c>
      <c r="N165" s="71">
        <v>16.963667019105579</v>
      </c>
      <c r="O165" s="71">
        <v>8.9444096566050071</v>
      </c>
      <c r="P165" s="71">
        <v>10.550208598802042</v>
      </c>
      <c r="Q165" s="71">
        <v>0.67778357945808898</v>
      </c>
      <c r="R165" s="71">
        <v>0</v>
      </c>
      <c r="S165" s="71">
        <v>0.91881739162133702</v>
      </c>
      <c r="T165" s="72"/>
      <c r="U165" s="71">
        <v>730529</v>
      </c>
      <c r="V165" s="71">
        <v>364</v>
      </c>
      <c r="W165" s="71">
        <v>211</v>
      </c>
      <c r="X165" s="71">
        <v>1804</v>
      </c>
      <c r="Y165" s="71">
        <v>2877</v>
      </c>
      <c r="Z165" s="71">
        <v>4887</v>
      </c>
      <c r="AA165" s="71">
        <v>2112</v>
      </c>
      <c r="AB165" s="71">
        <v>8762</v>
      </c>
      <c r="AC165" s="71">
        <v>0</v>
      </c>
      <c r="AD165" s="71">
        <v>0.91881739162133702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1833</v>
      </c>
      <c r="B166" s="70">
        <v>266</v>
      </c>
      <c r="C166" s="70">
        <v>11</v>
      </c>
      <c r="D166" s="70">
        <v>16</v>
      </c>
      <c r="E166" s="70">
        <v>2014</v>
      </c>
      <c r="F166" s="70" t="s">
        <v>181</v>
      </c>
      <c r="G166" s="70" t="s">
        <v>1822</v>
      </c>
      <c r="H166" s="70" t="s">
        <v>1823</v>
      </c>
      <c r="I166" s="148"/>
      <c r="J166" s="71">
        <v>4.2000714372192443</v>
      </c>
      <c r="K166" s="71">
        <v>0.66069254512328734</v>
      </c>
      <c r="L166" s="71">
        <v>10.333591416862649</v>
      </c>
      <c r="M166" s="71">
        <v>8.1863814956847278</v>
      </c>
      <c r="N166" s="71">
        <v>14.765600678688729</v>
      </c>
      <c r="O166" s="71">
        <v>8.3829426284259849</v>
      </c>
      <c r="P166" s="71">
        <v>10.404193809431034</v>
      </c>
      <c r="Q166" s="71">
        <v>0.63567214308234798</v>
      </c>
      <c r="R166" s="71">
        <v>0</v>
      </c>
      <c r="S166" s="71">
        <v>0.92659065969724796</v>
      </c>
      <c r="T166" s="72"/>
      <c r="U166" s="71">
        <v>598471</v>
      </c>
      <c r="V166" s="71">
        <v>271</v>
      </c>
      <c r="W166" s="71">
        <v>235</v>
      </c>
      <c r="X166" s="71">
        <v>1608</v>
      </c>
      <c r="Y166" s="71">
        <v>2869</v>
      </c>
      <c r="Z166" s="71">
        <v>4824</v>
      </c>
      <c r="AA166" s="71">
        <v>2072</v>
      </c>
      <c r="AB166" s="71">
        <v>8565</v>
      </c>
      <c r="AC166" s="71">
        <v>0</v>
      </c>
      <c r="AD166" s="71">
        <v>0.92659065969724796</v>
      </c>
      <c r="AE166" s="72"/>
      <c r="AF166" s="71"/>
      <c r="AG166" s="71"/>
      <c r="AH166" s="71"/>
      <c r="AI166" s="71"/>
      <c r="AJ166" s="71"/>
      <c r="AK166" s="71"/>
      <c r="AL166" s="71"/>
      <c r="AM166" s="71"/>
      <c r="AN166" s="71"/>
      <c r="AO166" s="71"/>
      <c r="AP166" s="71"/>
      <c r="AQ166" s="72"/>
      <c r="AR166" s="71">
        <v>19</v>
      </c>
      <c r="AS166" s="71">
        <v>0</v>
      </c>
      <c r="AT166" s="71">
        <v>0</v>
      </c>
      <c r="AU166" s="71">
        <v>0</v>
      </c>
      <c r="AV166" s="71">
        <v>0</v>
      </c>
      <c r="AW166" s="71">
        <v>0</v>
      </c>
      <c r="AX166" s="71"/>
      <c r="AY166" s="72"/>
      <c r="AZ166" s="71">
        <v>90.4</v>
      </c>
      <c r="BA166" s="71">
        <v>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1834</v>
      </c>
      <c r="B167" s="70">
        <v>267</v>
      </c>
      <c r="C167" s="70">
        <v>12</v>
      </c>
      <c r="D167" s="70">
        <v>16</v>
      </c>
      <c r="E167" s="70">
        <v>2015</v>
      </c>
      <c r="F167" s="70" t="s">
        <v>182</v>
      </c>
      <c r="G167" s="70" t="s">
        <v>1822</v>
      </c>
      <c r="H167" s="70" t="s">
        <v>1823</v>
      </c>
      <c r="I167" s="148"/>
      <c r="J167" s="71">
        <v>4.8570667132009966</v>
      </c>
      <c r="K167" s="71">
        <v>0.66889825979825479</v>
      </c>
      <c r="L167" s="71">
        <v>10.508606633349791</v>
      </c>
      <c r="M167" s="71">
        <v>8.3777008483021262</v>
      </c>
      <c r="N167" s="71">
        <v>13.134888688048591</v>
      </c>
      <c r="O167" s="71">
        <v>8.3563918963655546</v>
      </c>
      <c r="P167" s="71">
        <v>10.105870662200468</v>
      </c>
      <c r="Q167" s="71">
        <v>0.60709736033977002</v>
      </c>
      <c r="R167" s="71">
        <v>0</v>
      </c>
      <c r="S167" s="71">
        <v>1.104365515263328</v>
      </c>
      <c r="T167" s="72"/>
      <c r="U167" s="71">
        <v>680212</v>
      </c>
      <c r="V167" s="71">
        <v>271</v>
      </c>
      <c r="W167" s="71">
        <v>235</v>
      </c>
      <c r="X167" s="71">
        <v>1608</v>
      </c>
      <c r="Y167" s="71">
        <v>2841</v>
      </c>
      <c r="Z167" s="71">
        <v>4855</v>
      </c>
      <c r="AA167" s="71">
        <v>2011</v>
      </c>
      <c r="AB167" s="71">
        <v>8356</v>
      </c>
      <c r="AC167" s="71">
        <v>0</v>
      </c>
      <c r="AD167" s="71">
        <v>1.104365515263328</v>
      </c>
      <c r="AE167" s="72"/>
      <c r="AF167" s="71">
        <v>6770510.9610964302</v>
      </c>
      <c r="AG167" s="71">
        <v>482714.75932225853</v>
      </c>
      <c r="AH167" s="71">
        <v>2077017.9301197019</v>
      </c>
      <c r="AI167" s="71">
        <v>10778032.71462333</v>
      </c>
      <c r="AJ167" s="71">
        <v>15939024.69293214</v>
      </c>
      <c r="AK167" s="71">
        <v>0</v>
      </c>
      <c r="AL167" s="71">
        <v>0</v>
      </c>
      <c r="AM167" s="71">
        <v>1145154.7478983351</v>
      </c>
      <c r="AN167" s="71">
        <v>0</v>
      </c>
      <c r="AO167" s="71">
        <v>0</v>
      </c>
      <c r="AP167" s="71">
        <v>37192455.805992194</v>
      </c>
      <c r="AQ167" s="72"/>
      <c r="AR167" s="71">
        <v>24</v>
      </c>
      <c r="AS167" s="71">
        <v>0</v>
      </c>
      <c r="AT167" s="71">
        <v>0</v>
      </c>
      <c r="AU167" s="71">
        <v>0</v>
      </c>
      <c r="AV167" s="71">
        <v>0</v>
      </c>
      <c r="AW167" s="71">
        <v>0</v>
      </c>
      <c r="AX167" s="71"/>
      <c r="AY167" s="72"/>
      <c r="AZ167" s="71">
        <v>122.7</v>
      </c>
      <c r="BA167" s="71">
        <v>0</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1835</v>
      </c>
      <c r="B168" s="70">
        <v>268</v>
      </c>
      <c r="C168" s="70">
        <v>13</v>
      </c>
      <c r="D168" s="70">
        <v>16</v>
      </c>
      <c r="E168" s="70">
        <v>2016</v>
      </c>
      <c r="F168" s="70" t="s">
        <v>155</v>
      </c>
      <c r="G168" s="70" t="s">
        <v>1822</v>
      </c>
      <c r="H168" s="70" t="s">
        <v>1823</v>
      </c>
      <c r="I168" s="148"/>
      <c r="J168" s="71">
        <v>4.3814254823573666</v>
      </c>
      <c r="K168" s="71">
        <v>0.6680011912900844</v>
      </c>
      <c r="L168" s="71">
        <v>12.268490212543018</v>
      </c>
      <c r="M168" s="71">
        <v>7.1326393302533742</v>
      </c>
      <c r="N168" s="71">
        <v>12.868430148275369</v>
      </c>
      <c r="O168" s="71">
        <v>8.210708624699242</v>
      </c>
      <c r="P168" s="71">
        <v>10.081848013175991</v>
      </c>
      <c r="Q168" s="71">
        <v>0.57755809174012973</v>
      </c>
      <c r="R168" s="71">
        <v>0</v>
      </c>
      <c r="S168" s="71">
        <v>1.1932933743026595</v>
      </c>
      <c r="T168" s="72"/>
      <c r="U168" s="71">
        <v>651998</v>
      </c>
      <c r="V168" s="71">
        <v>271</v>
      </c>
      <c r="W168" s="71">
        <v>235</v>
      </c>
      <c r="X168" s="71">
        <v>1608</v>
      </c>
      <c r="Y168" s="71">
        <v>2798</v>
      </c>
      <c r="Z168" s="71">
        <v>4829</v>
      </c>
      <c r="AA168" s="71">
        <v>2075</v>
      </c>
      <c r="AB168" s="71">
        <v>8177</v>
      </c>
      <c r="AC168" s="71">
        <v>0</v>
      </c>
      <c r="AD168" s="71">
        <v>1.193293374302659</v>
      </c>
      <c r="AE168" s="72"/>
      <c r="AF168" s="71">
        <v>6106548.8695352934</v>
      </c>
      <c r="AG168" s="71">
        <v>467462.48273063649</v>
      </c>
      <c r="AH168" s="71">
        <v>1846436.66412347</v>
      </c>
      <c r="AI168" s="71">
        <v>9995459.368597446</v>
      </c>
      <c r="AJ168" s="71">
        <v>13857701.30754043</v>
      </c>
      <c r="AK168" s="71">
        <v>0</v>
      </c>
      <c r="AL168" s="71">
        <v>0</v>
      </c>
      <c r="AM168" s="71">
        <v>1121494.163317895</v>
      </c>
      <c r="AN168" s="71">
        <v>0</v>
      </c>
      <c r="AO168" s="71">
        <v>0</v>
      </c>
      <c r="AP168" s="71">
        <v>33395102.855845176</v>
      </c>
      <c r="AQ168" s="72"/>
      <c r="AR168" s="71">
        <v>26</v>
      </c>
      <c r="AS168" s="71">
        <v>2</v>
      </c>
      <c r="AT168" s="71">
        <v>0</v>
      </c>
      <c r="AU168" s="71">
        <v>0</v>
      </c>
      <c r="AV168" s="71">
        <v>0</v>
      </c>
      <c r="AW168" s="71">
        <v>0</v>
      </c>
      <c r="AX168" s="71"/>
      <c r="AY168" s="72"/>
      <c r="AZ168" s="71">
        <v>134.19999999999999</v>
      </c>
      <c r="BA168" s="71">
        <v>59.4</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1836</v>
      </c>
      <c r="B169" s="70">
        <v>269</v>
      </c>
      <c r="C169" s="70">
        <v>14</v>
      </c>
      <c r="D169" s="70">
        <v>16</v>
      </c>
      <c r="E169" s="70">
        <v>2017</v>
      </c>
      <c r="F169" s="70" t="s">
        <v>156</v>
      </c>
      <c r="G169" s="70" t="s">
        <v>1822</v>
      </c>
      <c r="H169" s="70" t="s">
        <v>1823</v>
      </c>
      <c r="I169" s="148"/>
      <c r="J169" s="71">
        <v>3.6608452439927226</v>
      </c>
      <c r="K169" s="71">
        <v>0.64199816772296914</v>
      </c>
      <c r="L169" s="71">
        <v>10.896427824033976</v>
      </c>
      <c r="M169" s="71">
        <v>6.1596505423140373</v>
      </c>
      <c r="N169" s="71">
        <v>13.456224051322517</v>
      </c>
      <c r="O169" s="71">
        <v>8.0499686720887613</v>
      </c>
      <c r="P169" s="71">
        <v>9.8779727398080794</v>
      </c>
      <c r="Q169" s="71">
        <v>0.54491928469292605</v>
      </c>
      <c r="R169" s="71">
        <v>0</v>
      </c>
      <c r="S169" s="71">
        <v>0.91465512689872053</v>
      </c>
      <c r="T169" s="72"/>
      <c r="U169" s="71">
        <v>628226</v>
      </c>
      <c r="V169" s="71">
        <v>271</v>
      </c>
      <c r="W169" s="71">
        <v>235</v>
      </c>
      <c r="X169" s="71">
        <v>1608</v>
      </c>
      <c r="Y169" s="71">
        <v>2764</v>
      </c>
      <c r="Z169" s="71">
        <v>4813</v>
      </c>
      <c r="AA169" s="71">
        <v>2046</v>
      </c>
      <c r="AB169" s="71">
        <v>7978</v>
      </c>
      <c r="AC169" s="71">
        <v>0</v>
      </c>
      <c r="AD169" s="71">
        <v>0.91465512689872053</v>
      </c>
      <c r="AE169" s="72"/>
      <c r="AF169" s="71">
        <v>5275513.9274693364</v>
      </c>
      <c r="AG169" s="71">
        <v>458082.68359911698</v>
      </c>
      <c r="AH169" s="71">
        <v>2200421.4379924638</v>
      </c>
      <c r="AI169" s="71">
        <v>9039061.633074725</v>
      </c>
      <c r="AJ169" s="71">
        <v>15608561.761464771</v>
      </c>
      <c r="AK169" s="71">
        <v>0</v>
      </c>
      <c r="AL169" s="71">
        <v>0</v>
      </c>
      <c r="AM169" s="71">
        <v>1095912.985995573</v>
      </c>
      <c r="AN169" s="71">
        <v>0</v>
      </c>
      <c r="AO169" s="71">
        <v>0</v>
      </c>
      <c r="AP169" s="71">
        <v>33677554.429595985</v>
      </c>
      <c r="AQ169" s="72"/>
      <c r="AR169" s="71">
        <v>27</v>
      </c>
      <c r="AS169" s="71">
        <v>2</v>
      </c>
      <c r="AT169" s="71">
        <v>0</v>
      </c>
      <c r="AU169" s="71">
        <v>0</v>
      </c>
      <c r="AV169" s="71">
        <v>0</v>
      </c>
      <c r="AW169" s="71">
        <v>0</v>
      </c>
      <c r="AX169" s="71"/>
      <c r="AY169" s="72"/>
      <c r="AZ169" s="71">
        <v>137.30000000000001</v>
      </c>
      <c r="BA169" s="71">
        <v>59.400000000000013</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1837</v>
      </c>
      <c r="B170" s="70">
        <v>270</v>
      </c>
      <c r="C170" s="70">
        <v>15</v>
      </c>
      <c r="D170" s="70">
        <v>16</v>
      </c>
      <c r="E170" s="70">
        <v>2018</v>
      </c>
      <c r="F170" s="70" t="s">
        <v>183</v>
      </c>
      <c r="G170" s="70" t="s">
        <v>1822</v>
      </c>
      <c r="H170" s="70" t="s">
        <v>1823</v>
      </c>
      <c r="I170" s="148"/>
      <c r="J170" s="71">
        <v>3.9706413143614956</v>
      </c>
      <c r="K170" s="71">
        <v>0.6095509522132786</v>
      </c>
      <c r="L170" s="71">
        <v>10.055114367321787</v>
      </c>
      <c r="M170" s="71">
        <v>6.2234490815680674</v>
      </c>
      <c r="N170" s="71">
        <v>11.937744268146194</v>
      </c>
      <c r="O170" s="71">
        <v>7.7740019445443185</v>
      </c>
      <c r="P170" s="71">
        <v>9.7031668918566325</v>
      </c>
      <c r="Q170" s="71">
        <v>0.49145498203006399</v>
      </c>
      <c r="R170" s="71">
        <v>0</v>
      </c>
      <c r="S170" s="71">
        <v>1.0433486617533723</v>
      </c>
      <c r="T170" s="72"/>
      <c r="U170" s="71">
        <v>647353</v>
      </c>
      <c r="V170" s="71">
        <v>271</v>
      </c>
      <c r="W170" s="71">
        <v>235</v>
      </c>
      <c r="X170" s="71">
        <v>1608</v>
      </c>
      <c r="Y170" s="71">
        <v>2722</v>
      </c>
      <c r="Z170" s="71">
        <v>4737</v>
      </c>
      <c r="AA170" s="71">
        <v>2030</v>
      </c>
      <c r="AB170" s="71">
        <v>7754</v>
      </c>
      <c r="AC170" s="71">
        <v>0</v>
      </c>
      <c r="AD170" s="71">
        <v>1.043348661753372</v>
      </c>
      <c r="AE170" s="72"/>
      <c r="AF170" s="71">
        <v>5684072.4409719007</v>
      </c>
      <c r="AG170" s="71">
        <v>407126.08277468459</v>
      </c>
      <c r="AH170" s="71">
        <v>2087957.5248419889</v>
      </c>
      <c r="AI170" s="71">
        <v>8942390.8788967133</v>
      </c>
      <c r="AJ170" s="71">
        <v>14254344.64022588</v>
      </c>
      <c r="AK170" s="71">
        <v>0</v>
      </c>
      <c r="AL170" s="71">
        <v>0</v>
      </c>
      <c r="AM170" s="71">
        <v>1067346.7124581251</v>
      </c>
      <c r="AN170" s="71">
        <v>0</v>
      </c>
      <c r="AO170" s="71">
        <v>0</v>
      </c>
      <c r="AP170" s="71">
        <v>32443238.280169293</v>
      </c>
      <c r="AQ170" s="72"/>
      <c r="AR170" s="71">
        <v>28</v>
      </c>
      <c r="AS170" s="71">
        <v>2</v>
      </c>
      <c r="AT170" s="71">
        <v>0</v>
      </c>
      <c r="AU170" s="71">
        <v>0</v>
      </c>
      <c r="AV170" s="71">
        <v>0</v>
      </c>
      <c r="AW170" s="71">
        <v>0</v>
      </c>
      <c r="AX170" s="71"/>
      <c r="AY170" s="72"/>
      <c r="AZ170" s="71">
        <v>143.4</v>
      </c>
      <c r="BA170" s="71">
        <v>59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1838</v>
      </c>
      <c r="B171" s="70">
        <v>271</v>
      </c>
      <c r="C171" s="70">
        <v>16</v>
      </c>
      <c r="D171" s="70">
        <v>16</v>
      </c>
      <c r="E171" s="70">
        <v>2019</v>
      </c>
      <c r="F171" s="70" t="s">
        <v>158</v>
      </c>
      <c r="G171" s="70" t="s">
        <v>1822</v>
      </c>
      <c r="H171" s="70" t="s">
        <v>1823</v>
      </c>
      <c r="I171" s="148"/>
      <c r="J171" s="71">
        <v>3.2707001799366995</v>
      </c>
      <c r="K171" s="71">
        <v>0.56372366681615682</v>
      </c>
      <c r="L171" s="71">
        <v>10.1570940584492</v>
      </c>
      <c r="M171" s="71">
        <v>6.1028063257796417</v>
      </c>
      <c r="N171" s="71">
        <v>11.337801916987669</v>
      </c>
      <c r="O171" s="71">
        <v>7.5055862898822996</v>
      </c>
      <c r="P171" s="71">
        <v>9.1743519128441093</v>
      </c>
      <c r="Q171" s="71">
        <v>0.464554532727039</v>
      </c>
      <c r="R171" s="71">
        <v>0</v>
      </c>
      <c r="S171" s="71">
        <v>1.0282064674043589</v>
      </c>
      <c r="T171" s="72"/>
      <c r="U171" s="71">
        <v>610359</v>
      </c>
      <c r="V171" s="71">
        <v>271</v>
      </c>
      <c r="W171" s="71">
        <v>235</v>
      </c>
      <c r="X171" s="71">
        <v>1608</v>
      </c>
      <c r="Y171" s="71">
        <v>2690</v>
      </c>
      <c r="Z171" s="71">
        <v>4699</v>
      </c>
      <c r="AA171" s="71">
        <v>1905</v>
      </c>
      <c r="AB171" s="71">
        <v>7528</v>
      </c>
      <c r="AC171" s="71">
        <v>0</v>
      </c>
      <c r="AD171" s="71">
        <v>1.0282064674043589</v>
      </c>
      <c r="AE171" s="72"/>
      <c r="AF171" s="71">
        <v>4719514.6989496397</v>
      </c>
      <c r="AG171" s="71">
        <v>393863.5830133502</v>
      </c>
      <c r="AH171" s="71">
        <v>2218488.6237120442</v>
      </c>
      <c r="AI171" s="71">
        <v>9040830.428153364</v>
      </c>
      <c r="AJ171" s="71">
        <v>13985495.411883021</v>
      </c>
      <c r="AK171" s="71">
        <v>0</v>
      </c>
      <c r="AL171" s="71">
        <v>0</v>
      </c>
      <c r="AM171" s="71">
        <v>1025256.9292463413</v>
      </c>
      <c r="AN171" s="71">
        <v>0</v>
      </c>
      <c r="AO171" s="71">
        <v>0</v>
      </c>
      <c r="AP171" s="71">
        <v>31383449.674957756</v>
      </c>
      <c r="AQ171" s="72"/>
      <c r="AR171" s="71">
        <v>32</v>
      </c>
      <c r="AS171" s="71">
        <v>2</v>
      </c>
      <c r="AT171" s="71">
        <v>0</v>
      </c>
      <c r="AU171" s="71">
        <v>0</v>
      </c>
      <c r="AV171" s="71">
        <v>0</v>
      </c>
      <c r="AW171" s="71">
        <v>0</v>
      </c>
      <c r="AX171" s="71"/>
      <c r="AY171" s="72"/>
      <c r="AZ171" s="71">
        <v>163.6</v>
      </c>
      <c r="BA171" s="71">
        <v>59.400000000000013</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1839</v>
      </c>
      <c r="B172" s="70">
        <v>272</v>
      </c>
      <c r="C172" s="70">
        <v>17</v>
      </c>
      <c r="D172" s="70">
        <v>16</v>
      </c>
      <c r="E172" s="70">
        <v>2020</v>
      </c>
      <c r="F172" s="70" t="s">
        <v>159</v>
      </c>
      <c r="G172" s="70" t="s">
        <v>1822</v>
      </c>
      <c r="H172" s="70" t="s">
        <v>1823</v>
      </c>
      <c r="I172" s="148"/>
      <c r="J172" s="71">
        <v>2.7769128468231439</v>
      </c>
      <c r="K172" s="71">
        <v>0.54116869307603277</v>
      </c>
      <c r="L172" s="71">
        <v>7.969002647996442</v>
      </c>
      <c r="M172" s="71">
        <v>5.8201478768488339</v>
      </c>
      <c r="N172" s="71">
        <v>10.41785562129062</v>
      </c>
      <c r="O172" s="71">
        <v>6.5213767067403534</v>
      </c>
      <c r="P172" s="71">
        <v>8.3641513485593748</v>
      </c>
      <c r="Q172" s="71">
        <v>0.43100288804610398</v>
      </c>
      <c r="R172" s="71">
        <v>0</v>
      </c>
      <c r="S172" s="71">
        <v>0.82724228109717524</v>
      </c>
      <c r="T172" s="72"/>
      <c r="U172" s="71">
        <v>535458</v>
      </c>
      <c r="V172" s="71">
        <v>230</v>
      </c>
      <c r="W172" s="71">
        <v>233</v>
      </c>
      <c r="X172" s="71">
        <v>1560</v>
      </c>
      <c r="Y172" s="71">
        <v>2657</v>
      </c>
      <c r="Z172" s="71">
        <v>4660</v>
      </c>
      <c r="AA172" s="71">
        <v>1846</v>
      </c>
      <c r="AB172" s="71">
        <v>7310</v>
      </c>
      <c r="AC172" s="71">
        <v>0</v>
      </c>
      <c r="AD172" s="71">
        <v>0.82724228109717524</v>
      </c>
      <c r="AE172" s="72"/>
      <c r="AF172" s="71">
        <v>4339959.0003520036</v>
      </c>
      <c r="AG172" s="71">
        <v>366692.95252680907</v>
      </c>
      <c r="AH172" s="71">
        <v>1971187.4049680578</v>
      </c>
      <c r="AI172" s="71">
        <v>9170056.6494452357</v>
      </c>
      <c r="AJ172" s="71">
        <v>14224963.12265178</v>
      </c>
      <c r="AK172" s="71"/>
      <c r="AL172" s="71"/>
      <c r="AM172" s="71">
        <v>954036.21579392161</v>
      </c>
      <c r="AN172" s="71"/>
      <c r="AO172" s="71"/>
      <c r="AP172" s="71">
        <v>31026895.345737807</v>
      </c>
      <c r="AQ172" s="72"/>
      <c r="AR172" s="71">
        <v>35</v>
      </c>
      <c r="AS172" s="71">
        <v>2</v>
      </c>
      <c r="AT172" s="71">
        <v>0</v>
      </c>
      <c r="AU172" s="71">
        <v>0</v>
      </c>
      <c r="AV172" s="71">
        <v>0</v>
      </c>
      <c r="AW172" s="71">
        <v>0</v>
      </c>
      <c r="AX172" s="71"/>
      <c r="AY172" s="72"/>
      <c r="AZ172" s="71">
        <v>176.9</v>
      </c>
      <c r="BA172" s="71">
        <v>59.400000000000013</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1840</v>
      </c>
      <c r="B173" s="70">
        <v>272</v>
      </c>
      <c r="C173" s="70">
        <v>18</v>
      </c>
      <c r="D173" s="70">
        <v>16</v>
      </c>
      <c r="E173" s="70">
        <v>2021</v>
      </c>
      <c r="F173" s="70" t="s">
        <v>160</v>
      </c>
      <c r="G173" s="70" t="s">
        <v>1822</v>
      </c>
      <c r="H173" s="70" t="s">
        <v>1823</v>
      </c>
      <c r="I173" s="148"/>
      <c r="J173" s="71">
        <v>2.422606458469053</v>
      </c>
      <c r="K173" s="71">
        <v>0.56355118421608918</v>
      </c>
      <c r="L173" s="71">
        <v>6.9239506710738219</v>
      </c>
      <c r="M173" s="71">
        <v>6.1216076849335295</v>
      </c>
      <c r="N173" s="71">
        <v>10.937880289567849</v>
      </c>
      <c r="O173" s="71">
        <v>6.2493057980046851</v>
      </c>
      <c r="P173" s="71">
        <v>8.4335969714547225</v>
      </c>
      <c r="Q173" s="71">
        <v>0.41519072070316698</v>
      </c>
      <c r="R173" s="71">
        <v>0</v>
      </c>
      <c r="S173" s="71">
        <v>0.73053226652450609</v>
      </c>
      <c r="T173" s="72"/>
      <c r="U173" s="71">
        <v>506356</v>
      </c>
      <c r="V173" s="71">
        <v>230</v>
      </c>
      <c r="W173" s="71">
        <v>233</v>
      </c>
      <c r="X173" s="71">
        <v>1560</v>
      </c>
      <c r="Y173" s="71">
        <v>2630</v>
      </c>
      <c r="Z173" s="71">
        <v>4598</v>
      </c>
      <c r="AA173" s="71">
        <v>1815</v>
      </c>
      <c r="AB173" s="71">
        <v>7111</v>
      </c>
      <c r="AC173" s="71">
        <v>0</v>
      </c>
      <c r="AD173" s="71">
        <v>0.73053226652450609</v>
      </c>
      <c r="AE173" s="72"/>
      <c r="AF173" s="71">
        <v>3649102.8534912774</v>
      </c>
      <c r="AG173" s="71">
        <v>372010.75334298535</v>
      </c>
      <c r="AH173" s="71">
        <v>1548591.1683543758</v>
      </c>
      <c r="AI173" s="71">
        <v>9477173.8665596265</v>
      </c>
      <c r="AJ173" s="71">
        <v>14485186.015129929</v>
      </c>
      <c r="AK173" s="71">
        <v>0</v>
      </c>
      <c r="AL173" s="71">
        <v>0</v>
      </c>
      <c r="AM173" s="71">
        <v>933417.50620128657</v>
      </c>
      <c r="AN173" s="71">
        <v>0</v>
      </c>
      <c r="AO173" s="71">
        <v>0</v>
      </c>
      <c r="AP173" s="71">
        <v>30465482.163079482</v>
      </c>
      <c r="AQ173" s="72"/>
      <c r="AR173" s="71">
        <v>37</v>
      </c>
      <c r="AS173" s="71">
        <v>2</v>
      </c>
      <c r="AT173" s="71">
        <v>0</v>
      </c>
      <c r="AU173" s="71">
        <v>0</v>
      </c>
      <c r="AV173" s="71">
        <v>0</v>
      </c>
      <c r="AW173" s="71">
        <v>0</v>
      </c>
      <c r="AX173" s="71"/>
      <c r="AY173" s="72"/>
      <c r="AZ173" s="71">
        <v>188.6</v>
      </c>
      <c r="BA173" s="71">
        <v>59.400000000000013</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1841</v>
      </c>
      <c r="B174" s="70">
        <v>272</v>
      </c>
      <c r="C174" s="70">
        <v>19</v>
      </c>
      <c r="D174" s="70">
        <v>16</v>
      </c>
      <c r="E174" s="70">
        <v>2022</v>
      </c>
      <c r="F174" s="70" t="s">
        <v>161</v>
      </c>
      <c r="G174" s="70" t="s">
        <v>1822</v>
      </c>
      <c r="H174" s="70" t="s">
        <v>1823</v>
      </c>
      <c r="I174" s="148"/>
      <c r="J174" s="71">
        <v>2.7828387559038057</v>
      </c>
      <c r="K174" s="71">
        <v>0.51355978683656356</v>
      </c>
      <c r="L174" s="71">
        <v>6.1156323284082434</v>
      </c>
      <c r="M174" s="71">
        <v>5.8523050056282075</v>
      </c>
      <c r="N174" s="71">
        <v>11.047041570146002</v>
      </c>
      <c r="O174" s="71">
        <v>6.4673208166230092</v>
      </c>
      <c r="P174" s="71">
        <v>8.2749242708596267</v>
      </c>
      <c r="Q174" s="71">
        <v>0.40525999581876809</v>
      </c>
      <c r="R174" s="71">
        <v>0</v>
      </c>
      <c r="S174" s="71">
        <v>0.70019309385928452</v>
      </c>
      <c r="T174" s="72"/>
      <c r="U174" s="71">
        <v>537843</v>
      </c>
      <c r="V174" s="71">
        <v>230</v>
      </c>
      <c r="W174" s="71">
        <v>233</v>
      </c>
      <c r="X174" s="71">
        <v>1560</v>
      </c>
      <c r="Y174" s="71">
        <v>2571</v>
      </c>
      <c r="Z174" s="71">
        <v>4521</v>
      </c>
      <c r="AA174" s="71">
        <v>1808</v>
      </c>
      <c r="AB174" s="71">
        <v>6884</v>
      </c>
      <c r="AC174" s="71">
        <v>0</v>
      </c>
      <c r="AD174" s="71">
        <v>0.70019309385928452</v>
      </c>
      <c r="AE174" s="72"/>
      <c r="AF174" s="71">
        <v>4419152.100623291</v>
      </c>
      <c r="AG174" s="71">
        <v>365891.30051127134</v>
      </c>
      <c r="AH174" s="71">
        <v>1641438.7387438456</v>
      </c>
      <c r="AI174" s="71">
        <v>8993222.189812053</v>
      </c>
      <c r="AJ174" s="71">
        <v>16253603.29398432</v>
      </c>
      <c r="AK174" s="71">
        <v>0</v>
      </c>
      <c r="AL174" s="71">
        <v>0</v>
      </c>
      <c r="AM174" s="71">
        <v>888912.29469858354</v>
      </c>
      <c r="AN174" s="71">
        <v>0</v>
      </c>
      <c r="AO174" s="71">
        <v>0</v>
      </c>
      <c r="AP174" s="71">
        <v>32562219.918373365</v>
      </c>
      <c r="AQ174" s="72"/>
      <c r="AR174" s="71">
        <v>38</v>
      </c>
      <c r="AS174" s="71">
        <v>2</v>
      </c>
      <c r="AT174" s="71">
        <v>0</v>
      </c>
      <c r="AU174" s="71">
        <v>0</v>
      </c>
      <c r="AV174" s="71">
        <v>0</v>
      </c>
      <c r="AW174" s="71">
        <v>0</v>
      </c>
      <c r="AX174" s="71"/>
      <c r="AY174" s="72"/>
      <c r="AZ174" s="71">
        <v>198.5</v>
      </c>
      <c r="BA174" s="71">
        <v>59.400000000000006</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1842</v>
      </c>
      <c r="B175" s="70">
        <v>272</v>
      </c>
      <c r="C175" s="70">
        <v>20</v>
      </c>
      <c r="D175" s="70">
        <v>16</v>
      </c>
      <c r="E175" s="70">
        <v>2023</v>
      </c>
      <c r="F175" s="70" t="s">
        <v>1539</v>
      </c>
      <c r="G175" s="70" t="s">
        <v>1822</v>
      </c>
      <c r="H175" s="70" t="s">
        <v>1823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v>
      </c>
      <c r="AS175" s="71">
        <v>2</v>
      </c>
      <c r="AT175" s="71">
        <v>0</v>
      </c>
      <c r="AU175" s="71">
        <v>0</v>
      </c>
      <c r="AV175" s="71">
        <v>0</v>
      </c>
      <c r="AW175" s="71">
        <v>0</v>
      </c>
      <c r="AX175" s="71"/>
      <c r="AY175" s="72"/>
      <c r="AZ175" s="71">
        <v>204</v>
      </c>
      <c r="BA175" s="71">
        <v>59.400000000000006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1843</v>
      </c>
      <c r="B176" s="70">
        <v>272</v>
      </c>
      <c r="C176" s="70">
        <v>21</v>
      </c>
      <c r="D176" s="70">
        <v>16</v>
      </c>
      <c r="E176" s="70">
        <v>2024</v>
      </c>
      <c r="F176" s="70" t="s">
        <v>1554</v>
      </c>
      <c r="G176" s="70" t="s">
        <v>1822</v>
      </c>
      <c r="H176" s="70" t="s">
        <v>1823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1844</v>
      </c>
      <c r="B177" s="70">
        <v>273</v>
      </c>
      <c r="C177" s="70">
        <v>1</v>
      </c>
      <c r="D177" s="70">
        <v>17</v>
      </c>
      <c r="E177" s="70">
        <v>1990</v>
      </c>
      <c r="F177" s="70" t="s">
        <v>787</v>
      </c>
      <c r="G177" s="70" t="s">
        <v>1648</v>
      </c>
      <c r="H177" s="70" t="s">
        <v>1649</v>
      </c>
      <c r="I177" s="148"/>
      <c r="J177" s="71">
        <v>12.52629794026427</v>
      </c>
      <c r="K177" s="71">
        <v>4.776736739005556</v>
      </c>
      <c r="L177" s="71">
        <v>21.544876011813951</v>
      </c>
      <c r="M177" s="71">
        <v>12.396899569644271</v>
      </c>
      <c r="N177" s="71">
        <v>18.048276358728462</v>
      </c>
      <c r="O177" s="71">
        <v>9.2290106451040046</v>
      </c>
      <c r="P177" s="71">
        <v>12.940100700492049</v>
      </c>
      <c r="Q177" s="71">
        <v>0.65469339330760201</v>
      </c>
      <c r="R177" s="71">
        <v>0</v>
      </c>
      <c r="S177" s="71">
        <v>0.53312498113365347</v>
      </c>
      <c r="T177" s="72"/>
      <c r="U177" s="71">
        <v>351694</v>
      </c>
      <c r="V177" s="71">
        <v>874</v>
      </c>
      <c r="W177" s="71">
        <v>252</v>
      </c>
      <c r="X177" s="71">
        <v>4157</v>
      </c>
      <c r="Y177" s="71">
        <v>3861</v>
      </c>
      <c r="Z177" s="71">
        <v>3796</v>
      </c>
      <c r="AA177" s="71">
        <v>3142</v>
      </c>
      <c r="AB177" s="71">
        <v>10630</v>
      </c>
      <c r="AC177" s="71">
        <v>0</v>
      </c>
      <c r="AD177" s="71">
        <v>0.53312498113365347</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1845</v>
      </c>
      <c r="B178" s="70">
        <v>274</v>
      </c>
      <c r="C178" s="70">
        <v>2</v>
      </c>
      <c r="D178" s="70">
        <v>17</v>
      </c>
      <c r="E178" s="70">
        <v>2005</v>
      </c>
      <c r="F178" s="70" t="s">
        <v>789</v>
      </c>
      <c r="G178" s="1064" t="s">
        <v>1648</v>
      </c>
      <c r="H178" s="70" t="s">
        <v>1649</v>
      </c>
      <c r="I178" s="148"/>
      <c r="J178" s="71">
        <v>5.6215601794421612</v>
      </c>
      <c r="K178" s="71">
        <v>1.8587919392682291</v>
      </c>
      <c r="L178" s="71">
        <v>7.8829845109611334</v>
      </c>
      <c r="M178" s="71">
        <v>17.580361346343881</v>
      </c>
      <c r="N178" s="71">
        <v>19.68330513737175</v>
      </c>
      <c r="O178" s="71">
        <v>10.8621191588143</v>
      </c>
      <c r="P178" s="71">
        <v>11.77210127230811</v>
      </c>
      <c r="Q178" s="71">
        <v>0.52186301945874403</v>
      </c>
      <c r="R178" s="71">
        <v>0</v>
      </c>
      <c r="S178" s="71">
        <v>0.84539116800000003</v>
      </c>
      <c r="T178" s="72"/>
      <c r="U178" s="71">
        <v>173624</v>
      </c>
      <c r="V178" s="71">
        <v>567</v>
      </c>
      <c r="W178" s="71">
        <v>70</v>
      </c>
      <c r="X178" s="71">
        <v>2855</v>
      </c>
      <c r="Y178" s="71">
        <v>4013</v>
      </c>
      <c r="Z178" s="71">
        <v>5170</v>
      </c>
      <c r="AA178" s="71">
        <v>2341</v>
      </c>
      <c r="AB178" s="71">
        <v>8858</v>
      </c>
      <c r="AC178" s="71">
        <v>0</v>
      </c>
      <c r="AD178" s="71">
        <v>0.84539116800000003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1846</v>
      </c>
      <c r="B179" s="70">
        <v>275</v>
      </c>
      <c r="C179" s="70">
        <v>3</v>
      </c>
      <c r="D179" s="70">
        <v>17</v>
      </c>
      <c r="E179" s="70">
        <v>2006</v>
      </c>
      <c r="F179" s="70" t="s">
        <v>790</v>
      </c>
      <c r="G179" s="1064" t="s">
        <v>1648</v>
      </c>
      <c r="H179" s="70" t="s">
        <v>1649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1847</v>
      </c>
      <c r="B180" s="70">
        <v>276</v>
      </c>
      <c r="C180" s="70">
        <v>4</v>
      </c>
      <c r="D180" s="70">
        <v>17</v>
      </c>
      <c r="E180" s="70">
        <v>2007</v>
      </c>
      <c r="F180" s="70" t="s">
        <v>791</v>
      </c>
      <c r="G180" s="70" t="s">
        <v>1648</v>
      </c>
      <c r="H180" s="70" t="s">
        <v>1649</v>
      </c>
      <c r="I180" s="148"/>
      <c r="J180" s="71">
        <v>8.6761004959086545</v>
      </c>
      <c r="K180" s="71">
        <v>1.496772369215196</v>
      </c>
      <c r="L180" s="71">
        <v>8.288950474083272</v>
      </c>
      <c r="M180" s="71">
        <v>16.483904674322972</v>
      </c>
      <c r="N180" s="71">
        <v>19.435963414194209</v>
      </c>
      <c r="O180" s="71">
        <v>10.16186057436205</v>
      </c>
      <c r="P180" s="71">
        <v>11.448776162089411</v>
      </c>
      <c r="Q180" s="71">
        <v>0.53694169649485401</v>
      </c>
      <c r="R180" s="71">
        <v>0</v>
      </c>
      <c r="S180" s="71">
        <v>2.0633131992</v>
      </c>
      <c r="T180" s="72"/>
      <c r="U180" s="71">
        <v>284925</v>
      </c>
      <c r="V180" s="71">
        <v>498</v>
      </c>
      <c r="W180" s="71">
        <v>101</v>
      </c>
      <c r="X180" s="71">
        <v>3353</v>
      </c>
      <c r="Y180" s="71">
        <v>3973</v>
      </c>
      <c r="Z180" s="71">
        <v>5028</v>
      </c>
      <c r="AA180" s="71">
        <v>2242</v>
      </c>
      <c r="AB180" s="71">
        <v>8632</v>
      </c>
      <c r="AC180" s="71">
        <v>0</v>
      </c>
      <c r="AD180" s="71">
        <v>2.0633131992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1848</v>
      </c>
      <c r="B181" s="70">
        <v>277</v>
      </c>
      <c r="C181" s="70">
        <v>5</v>
      </c>
      <c r="D181" s="70">
        <v>17</v>
      </c>
      <c r="E181" s="70">
        <v>2008</v>
      </c>
      <c r="F181" s="70" t="s">
        <v>792</v>
      </c>
      <c r="G181" s="70" t="s">
        <v>1648</v>
      </c>
      <c r="H181" s="70" t="s">
        <v>1649</v>
      </c>
      <c r="I181" s="148"/>
      <c r="J181" s="71">
        <v>8.1354008223901033</v>
      </c>
      <c r="K181" s="71">
        <v>1.3136534573617329</v>
      </c>
      <c r="L181" s="71">
        <v>7.1571958933859721</v>
      </c>
      <c r="M181" s="71">
        <v>19.287764695699671</v>
      </c>
      <c r="N181" s="71">
        <v>19.861179888047399</v>
      </c>
      <c r="O181" s="71">
        <v>9.7880030088848979</v>
      </c>
      <c r="P181" s="71">
        <v>11.21129858796319</v>
      </c>
      <c r="Q181" s="71">
        <v>0.52231694493034397</v>
      </c>
      <c r="R181" s="71">
        <v>0</v>
      </c>
      <c r="S181" s="71">
        <v>0.40029118359999988</v>
      </c>
      <c r="T181" s="72"/>
      <c r="U181" s="71">
        <v>280711</v>
      </c>
      <c r="V181" s="71">
        <v>498</v>
      </c>
      <c r="W181" s="71">
        <v>101</v>
      </c>
      <c r="X181" s="71">
        <v>3353</v>
      </c>
      <c r="Y181" s="71">
        <v>4006</v>
      </c>
      <c r="Z181" s="71">
        <v>5013</v>
      </c>
      <c r="AA181" s="71">
        <v>2198</v>
      </c>
      <c r="AB181" s="71">
        <v>8535</v>
      </c>
      <c r="AC181" s="71">
        <v>0</v>
      </c>
      <c r="AD181" s="71">
        <v>0.40029118359999988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1849</v>
      </c>
      <c r="B182" s="70">
        <v>278</v>
      </c>
      <c r="C182" s="70">
        <v>6</v>
      </c>
      <c r="D182" s="70">
        <v>17</v>
      </c>
      <c r="E182" s="70">
        <v>2009</v>
      </c>
      <c r="F182" s="70" t="s">
        <v>176</v>
      </c>
      <c r="G182" s="70" t="s">
        <v>1648</v>
      </c>
      <c r="H182" s="70" t="s">
        <v>1649</v>
      </c>
      <c r="I182" s="148"/>
      <c r="J182" s="71">
        <v>6.5476097361782237</v>
      </c>
      <c r="K182" s="71">
        <v>1.046733754579714</v>
      </c>
      <c r="L182" s="71">
        <v>7.5444185072186114</v>
      </c>
      <c r="M182" s="71">
        <v>14.24768085526393</v>
      </c>
      <c r="N182" s="71">
        <v>16.867717472231611</v>
      </c>
      <c r="O182" s="71">
        <v>9.8274183467265921</v>
      </c>
      <c r="P182" s="71">
        <v>10.81633062423102</v>
      </c>
      <c r="Q182" s="71">
        <v>0.48415956115151698</v>
      </c>
      <c r="R182" s="71">
        <v>0</v>
      </c>
      <c r="S182" s="71">
        <v>1.1468935863086509</v>
      </c>
      <c r="T182" s="72"/>
      <c r="U182" s="71">
        <v>228152</v>
      </c>
      <c r="V182" s="71">
        <v>486</v>
      </c>
      <c r="W182" s="71">
        <v>122</v>
      </c>
      <c r="X182" s="71">
        <v>3128</v>
      </c>
      <c r="Y182" s="71">
        <v>3961</v>
      </c>
      <c r="Z182" s="71">
        <v>4968</v>
      </c>
      <c r="AA182" s="71">
        <v>2177</v>
      </c>
      <c r="AB182" s="71">
        <v>8305</v>
      </c>
      <c r="AC182" s="71">
        <v>0</v>
      </c>
      <c r="AD182" s="71">
        <v>1.1468935863086509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1850</v>
      </c>
      <c r="B183" s="70">
        <v>279</v>
      </c>
      <c r="C183" s="70">
        <v>7</v>
      </c>
      <c r="D183" s="70">
        <v>17</v>
      </c>
      <c r="E183" s="70">
        <v>2010</v>
      </c>
      <c r="F183" s="70" t="s">
        <v>177</v>
      </c>
      <c r="G183" s="70" t="s">
        <v>1648</v>
      </c>
      <c r="H183" s="70" t="s">
        <v>1649</v>
      </c>
      <c r="I183" s="148"/>
      <c r="J183" s="71">
        <v>7.1268464815306007</v>
      </c>
      <c r="K183" s="71">
        <v>1.0916451481650611</v>
      </c>
      <c r="L183" s="71">
        <v>6.8684556074078449</v>
      </c>
      <c r="M183" s="71">
        <v>12.753661458755429</v>
      </c>
      <c r="N183" s="71">
        <v>16.689921400906019</v>
      </c>
      <c r="O183" s="71">
        <v>9.7563665977122298</v>
      </c>
      <c r="P183" s="71">
        <v>11.08827736337987</v>
      </c>
      <c r="Q183" s="71">
        <v>0.50240818288817801</v>
      </c>
      <c r="R183" s="71">
        <v>0</v>
      </c>
      <c r="S183" s="71">
        <v>1.226704556627485</v>
      </c>
      <c r="T183" s="72"/>
      <c r="U183" s="71">
        <v>277991</v>
      </c>
      <c r="V183" s="71">
        <v>486</v>
      </c>
      <c r="W183" s="71">
        <v>122</v>
      </c>
      <c r="X183" s="71">
        <v>3128</v>
      </c>
      <c r="Y183" s="71">
        <v>3986</v>
      </c>
      <c r="Z183" s="71">
        <v>4955</v>
      </c>
      <c r="AA183" s="71">
        <v>2176</v>
      </c>
      <c r="AB183" s="71">
        <v>8258</v>
      </c>
      <c r="AC183" s="71">
        <v>0</v>
      </c>
      <c r="AD183" s="71">
        <v>1.226704556627485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1851</v>
      </c>
      <c r="B184" s="70">
        <v>280</v>
      </c>
      <c r="C184" s="70">
        <v>8</v>
      </c>
      <c r="D184" s="70">
        <v>17</v>
      </c>
      <c r="E184" s="70">
        <v>2011</v>
      </c>
      <c r="F184" s="70" t="s">
        <v>178</v>
      </c>
      <c r="G184" s="70" t="s">
        <v>1648</v>
      </c>
      <c r="H184" s="70" t="s">
        <v>1649</v>
      </c>
      <c r="I184" s="148"/>
      <c r="J184" s="71">
        <v>3.5392655723754309</v>
      </c>
      <c r="K184" s="71">
        <v>1.5295979057509621</v>
      </c>
      <c r="L184" s="71">
        <v>6.4087695506380129</v>
      </c>
      <c r="M184" s="71">
        <v>16.111460043733999</v>
      </c>
      <c r="N184" s="71">
        <v>20.048984368403492</v>
      </c>
      <c r="O184" s="71">
        <v>9.4621956692857268</v>
      </c>
      <c r="P184" s="71">
        <v>10.193822940677968</v>
      </c>
      <c r="Q184" s="71">
        <v>0.57264466111774603</v>
      </c>
      <c r="R184" s="71">
        <v>0</v>
      </c>
      <c r="S184" s="71">
        <v>1.5126881728208179</v>
      </c>
      <c r="T184" s="72"/>
      <c r="U184" s="71">
        <v>130018</v>
      </c>
      <c r="V184" s="71">
        <v>486</v>
      </c>
      <c r="W184" s="71">
        <v>122</v>
      </c>
      <c r="X184" s="71">
        <v>3128</v>
      </c>
      <c r="Y184" s="71">
        <v>3978</v>
      </c>
      <c r="Z184" s="71">
        <v>4910</v>
      </c>
      <c r="AA184" s="71">
        <v>2060</v>
      </c>
      <c r="AB184" s="71">
        <v>8160</v>
      </c>
      <c r="AC184" s="71">
        <v>0</v>
      </c>
      <c r="AD184" s="71">
        <v>1.5126881728208179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1852</v>
      </c>
      <c r="B185" s="70">
        <v>281</v>
      </c>
      <c r="C185" s="70">
        <v>9</v>
      </c>
      <c r="D185" s="70">
        <v>17</v>
      </c>
      <c r="E185" s="70">
        <v>2012</v>
      </c>
      <c r="F185" s="70" t="s">
        <v>179</v>
      </c>
      <c r="G185" s="70" t="s">
        <v>1648</v>
      </c>
      <c r="H185" s="70" t="s">
        <v>1649</v>
      </c>
      <c r="I185" s="148"/>
      <c r="J185" s="71">
        <v>5.5071058536699642</v>
      </c>
      <c r="K185" s="71">
        <v>1.723151199595405</v>
      </c>
      <c r="L185" s="71">
        <v>6.4662579067436141</v>
      </c>
      <c r="M185" s="71">
        <v>20.01038218278067</v>
      </c>
      <c r="N185" s="71">
        <v>22.046150272054959</v>
      </c>
      <c r="O185" s="71">
        <v>9.4584788169794294</v>
      </c>
      <c r="P185" s="71">
        <v>10.082615931741902</v>
      </c>
      <c r="Q185" s="71">
        <v>0.61385607785857899</v>
      </c>
      <c r="R185" s="71">
        <v>0</v>
      </c>
      <c r="S185" s="71">
        <v>1.6620488923451431</v>
      </c>
      <c r="T185" s="72"/>
      <c r="U185" s="71">
        <v>193839</v>
      </c>
      <c r="V185" s="71">
        <v>486</v>
      </c>
      <c r="W185" s="71">
        <v>122</v>
      </c>
      <c r="X185" s="71">
        <v>3128</v>
      </c>
      <c r="Y185" s="71">
        <v>3982</v>
      </c>
      <c r="Z185" s="71">
        <v>4947</v>
      </c>
      <c r="AA185" s="71">
        <v>2026</v>
      </c>
      <c r="AB185" s="71">
        <v>8051</v>
      </c>
      <c r="AC185" s="71">
        <v>0</v>
      </c>
      <c r="AD185" s="71">
        <v>1.6620488923451431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1853</v>
      </c>
      <c r="B186" s="70">
        <v>282</v>
      </c>
      <c r="C186" s="70">
        <v>10</v>
      </c>
      <c r="D186" s="70">
        <v>17</v>
      </c>
      <c r="E186" s="70">
        <v>2013</v>
      </c>
      <c r="F186" s="70" t="s">
        <v>180</v>
      </c>
      <c r="G186" s="70" t="s">
        <v>1648</v>
      </c>
      <c r="H186" s="70" t="s">
        <v>1649</v>
      </c>
      <c r="I186" s="148"/>
      <c r="J186" s="71">
        <v>5.3585537569054642</v>
      </c>
      <c r="K186" s="71">
        <v>1.4241903440767789</v>
      </c>
      <c r="L186" s="71">
        <v>5.7102156065776093</v>
      </c>
      <c r="M186" s="71">
        <v>18.610133842228361</v>
      </c>
      <c r="N186" s="71">
        <v>21.354920850047339</v>
      </c>
      <c r="O186" s="71">
        <v>9.2610421244979211</v>
      </c>
      <c r="P186" s="71">
        <v>10.410338409045197</v>
      </c>
      <c r="Q186" s="71">
        <v>0.620231538472376</v>
      </c>
      <c r="R186" s="71">
        <v>0</v>
      </c>
      <c r="S186" s="71">
        <v>1.344117355141333</v>
      </c>
      <c r="T186" s="72"/>
      <c r="U186" s="71">
        <v>192044</v>
      </c>
      <c r="V186" s="71">
        <v>486</v>
      </c>
      <c r="W186" s="71">
        <v>122</v>
      </c>
      <c r="X186" s="71">
        <v>3128</v>
      </c>
      <c r="Y186" s="71">
        <v>3980</v>
      </c>
      <c r="Z186" s="71">
        <v>5060</v>
      </c>
      <c r="AA186" s="71">
        <v>2084</v>
      </c>
      <c r="AB186" s="71">
        <v>8018</v>
      </c>
      <c r="AC186" s="71">
        <v>0</v>
      </c>
      <c r="AD186" s="71">
        <v>1.344117355141333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1854</v>
      </c>
      <c r="B187" s="70">
        <v>283</v>
      </c>
      <c r="C187" s="70">
        <v>11</v>
      </c>
      <c r="D187" s="70">
        <v>17</v>
      </c>
      <c r="E187" s="70">
        <v>2014</v>
      </c>
      <c r="F187" s="70" t="s">
        <v>181</v>
      </c>
      <c r="G187" s="70" t="s">
        <v>1648</v>
      </c>
      <c r="H187" s="70" t="s">
        <v>1649</v>
      </c>
      <c r="I187" s="148"/>
      <c r="J187" s="71">
        <v>5.2223037586150323</v>
      </c>
      <c r="K187" s="71">
        <v>1.36593204937507</v>
      </c>
      <c r="L187" s="71">
        <v>5.6857796796428284</v>
      </c>
      <c r="M187" s="71">
        <v>18.4612313578901</v>
      </c>
      <c r="N187" s="71">
        <v>22.498475895226768</v>
      </c>
      <c r="O187" s="71">
        <v>8.7739380868413743</v>
      </c>
      <c r="P187" s="71">
        <v>10.374065835079399</v>
      </c>
      <c r="Q187" s="71">
        <v>0.58461056287911894</v>
      </c>
      <c r="R187" s="71">
        <v>0</v>
      </c>
      <c r="S187" s="71">
        <v>1.2009778522845529</v>
      </c>
      <c r="T187" s="72"/>
      <c r="U187" s="71">
        <v>207864</v>
      </c>
      <c r="V187" s="71">
        <v>405</v>
      </c>
      <c r="W187" s="71">
        <v>124</v>
      </c>
      <c r="X187" s="71">
        <v>2950</v>
      </c>
      <c r="Y187" s="71">
        <v>3960</v>
      </c>
      <c r="Z187" s="71">
        <v>5049</v>
      </c>
      <c r="AA187" s="71">
        <v>2066</v>
      </c>
      <c r="AB187" s="71">
        <v>7877</v>
      </c>
      <c r="AC187" s="71">
        <v>0</v>
      </c>
      <c r="AD187" s="71">
        <v>1.2009778522845529</v>
      </c>
      <c r="AE187" s="72"/>
      <c r="AF187" s="71"/>
      <c r="AG187" s="71"/>
      <c r="AH187" s="71"/>
      <c r="AI187" s="71"/>
      <c r="AJ187" s="71"/>
      <c r="AK187" s="71"/>
      <c r="AL187" s="71"/>
      <c r="AM187" s="71"/>
      <c r="AN187" s="71"/>
      <c r="AO187" s="71"/>
      <c r="AP187" s="71"/>
      <c r="AQ187" s="72"/>
      <c r="AR187" s="71">
        <v>69</v>
      </c>
      <c r="AS187" s="71">
        <v>43</v>
      </c>
      <c r="AT187" s="71">
        <v>0</v>
      </c>
      <c r="AU187" s="71">
        <v>0</v>
      </c>
      <c r="AV187" s="71">
        <v>0</v>
      </c>
      <c r="AW187" s="71">
        <v>1</v>
      </c>
      <c r="AX187" s="71"/>
      <c r="AY187" s="72"/>
      <c r="AZ187" s="71">
        <v>460.45400000000001</v>
      </c>
      <c r="BA187" s="71">
        <v>2197.4</v>
      </c>
      <c r="BB187" s="71">
        <v>0</v>
      </c>
      <c r="BC187" s="71">
        <v>0</v>
      </c>
      <c r="BD187" s="71">
        <v>0</v>
      </c>
      <c r="BE187" s="71">
        <v>50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1855</v>
      </c>
      <c r="B188" s="70">
        <v>284</v>
      </c>
      <c r="C188" s="70">
        <v>12</v>
      </c>
      <c r="D188" s="70">
        <v>17</v>
      </c>
      <c r="E188" s="70">
        <v>2015</v>
      </c>
      <c r="F188" s="70" t="s">
        <v>182</v>
      </c>
      <c r="G188" s="70" t="s">
        <v>1648</v>
      </c>
      <c r="H188" s="70" t="s">
        <v>1649</v>
      </c>
      <c r="I188" s="148"/>
      <c r="J188" s="71">
        <v>4.0103208065900056</v>
      </c>
      <c r="K188" s="71">
        <v>1.309786842905958</v>
      </c>
      <c r="L188" s="71">
        <v>5.9848762745857167</v>
      </c>
      <c r="M188" s="71">
        <v>17.862586084193239</v>
      </c>
      <c r="N188" s="71">
        <v>20.68666401774334</v>
      </c>
      <c r="O188" s="71">
        <v>8.6885821406494994</v>
      </c>
      <c r="P188" s="71">
        <v>10.357135472299932</v>
      </c>
      <c r="Q188" s="71">
        <v>0.56423146246991995</v>
      </c>
      <c r="R188" s="71">
        <v>0</v>
      </c>
      <c r="S188" s="71">
        <v>1.114143034041011</v>
      </c>
      <c r="T188" s="72"/>
      <c r="U188" s="71">
        <v>160040</v>
      </c>
      <c r="V188" s="71">
        <v>405</v>
      </c>
      <c r="W188" s="71">
        <v>124</v>
      </c>
      <c r="X188" s="71">
        <v>2950</v>
      </c>
      <c r="Y188" s="71">
        <v>3956</v>
      </c>
      <c r="Z188" s="71">
        <v>5048</v>
      </c>
      <c r="AA188" s="71">
        <v>2061</v>
      </c>
      <c r="AB188" s="71">
        <v>7766</v>
      </c>
      <c r="AC188" s="71">
        <v>0</v>
      </c>
      <c r="AD188" s="71">
        <v>1.114143034041011</v>
      </c>
      <c r="AE188" s="72"/>
      <c r="AF188" s="71">
        <v>1235076.782934071</v>
      </c>
      <c r="AG188" s="71">
        <v>872606.01732005249</v>
      </c>
      <c r="AH188" s="71">
        <v>773855.66042004537</v>
      </c>
      <c r="AI188" s="71">
        <v>18762239.4344531</v>
      </c>
      <c r="AJ188" s="71">
        <v>17521312.393032011</v>
      </c>
      <c r="AK188" s="71">
        <v>0</v>
      </c>
      <c r="AL188" s="71">
        <v>0</v>
      </c>
      <c r="AM188" s="71">
        <v>1064297.7228552499</v>
      </c>
      <c r="AN188" s="71">
        <v>0</v>
      </c>
      <c r="AO188" s="71">
        <v>0</v>
      </c>
      <c r="AP188" s="71">
        <v>40229388.011014529</v>
      </c>
      <c r="AQ188" s="72"/>
      <c r="AR188" s="71">
        <v>75</v>
      </c>
      <c r="AS188" s="71">
        <v>45</v>
      </c>
      <c r="AT188" s="71">
        <v>0</v>
      </c>
      <c r="AU188" s="71">
        <v>0</v>
      </c>
      <c r="AV188" s="71">
        <v>0</v>
      </c>
      <c r="AW188" s="71">
        <v>1</v>
      </c>
      <c r="AX188" s="71"/>
      <c r="AY188" s="72"/>
      <c r="AZ188" s="71">
        <v>515.154</v>
      </c>
      <c r="BA188" s="71">
        <v>3177.4</v>
      </c>
      <c r="BB188" s="71">
        <v>0</v>
      </c>
      <c r="BC188" s="71">
        <v>0</v>
      </c>
      <c r="BD188" s="71">
        <v>0</v>
      </c>
      <c r="BE188" s="71">
        <v>50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1856</v>
      </c>
      <c r="B189" s="70">
        <v>285</v>
      </c>
      <c r="C189" s="70">
        <v>13</v>
      </c>
      <c r="D189" s="70">
        <v>17</v>
      </c>
      <c r="E189" s="70">
        <v>2016</v>
      </c>
      <c r="F189" s="70" t="s">
        <v>155</v>
      </c>
      <c r="G189" s="70" t="s">
        <v>1648</v>
      </c>
      <c r="H189" s="70" t="s">
        <v>1649</v>
      </c>
      <c r="I189" s="148"/>
      <c r="J189" s="71">
        <v>4.6429083197775256</v>
      </c>
      <c r="K189" s="71">
        <v>1.2354931896786259</v>
      </c>
      <c r="L189" s="71">
        <v>6.4358257731203965</v>
      </c>
      <c r="M189" s="71">
        <v>15.315095976902219</v>
      </c>
      <c r="N189" s="71">
        <v>20.98911093534262</v>
      </c>
      <c r="O189" s="71">
        <v>8.5490666732217413</v>
      </c>
      <c r="P189" s="71">
        <v>11.335398272163655</v>
      </c>
      <c r="Q189" s="71">
        <v>0.53729783586488533</v>
      </c>
      <c r="R189" s="71">
        <v>0</v>
      </c>
      <c r="S189" s="71">
        <v>1.5195061362583604</v>
      </c>
      <c r="T189" s="72"/>
      <c r="U189" s="71">
        <v>176366</v>
      </c>
      <c r="V189" s="71">
        <v>405</v>
      </c>
      <c r="W189" s="71">
        <v>124</v>
      </c>
      <c r="X189" s="71">
        <v>2950</v>
      </c>
      <c r="Y189" s="71">
        <v>3947</v>
      </c>
      <c r="Z189" s="71">
        <v>5028</v>
      </c>
      <c r="AA189" s="71">
        <v>2333</v>
      </c>
      <c r="AB189" s="71">
        <v>7607</v>
      </c>
      <c r="AC189" s="71">
        <v>0</v>
      </c>
      <c r="AD189" s="71">
        <v>1.51950613625836</v>
      </c>
      <c r="AE189" s="72"/>
      <c r="AF189" s="71">
        <v>1454930.59298358</v>
      </c>
      <c r="AG189" s="71">
        <v>831771.99181219935</v>
      </c>
      <c r="AH189" s="71">
        <v>655880.80441022839</v>
      </c>
      <c r="AI189" s="71">
        <v>18728455.724705081</v>
      </c>
      <c r="AJ189" s="71">
        <v>17364156.669109002</v>
      </c>
      <c r="AK189" s="71">
        <v>0</v>
      </c>
      <c r="AL189" s="71">
        <v>0</v>
      </c>
      <c r="AM189" s="71">
        <v>1043317.365826003</v>
      </c>
      <c r="AN189" s="71">
        <v>0</v>
      </c>
      <c r="AO189" s="71">
        <v>0</v>
      </c>
      <c r="AP189" s="71">
        <v>40078513.148846097</v>
      </c>
      <c r="AQ189" s="72"/>
      <c r="AR189" s="71">
        <v>87</v>
      </c>
      <c r="AS189" s="71">
        <v>49</v>
      </c>
      <c r="AT189" s="71">
        <v>0</v>
      </c>
      <c r="AU189" s="71">
        <v>0</v>
      </c>
      <c r="AV189" s="71">
        <v>1</v>
      </c>
      <c r="AW189" s="71">
        <v>1</v>
      </c>
      <c r="AX189" s="71"/>
      <c r="AY189" s="72"/>
      <c r="AZ189" s="71">
        <v>613.154</v>
      </c>
      <c r="BA189" s="71">
        <v>3335.5</v>
      </c>
      <c r="BB189" s="71">
        <v>0</v>
      </c>
      <c r="BC189" s="71">
        <v>0</v>
      </c>
      <c r="BD189" s="71">
        <v>100</v>
      </c>
      <c r="BE189" s="71">
        <v>50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1857</v>
      </c>
      <c r="B190" s="70">
        <v>286</v>
      </c>
      <c r="C190" s="70">
        <v>14</v>
      </c>
      <c r="D190" s="70">
        <v>17</v>
      </c>
      <c r="E190" s="70">
        <v>2017</v>
      </c>
      <c r="F190" s="70" t="s">
        <v>156</v>
      </c>
      <c r="G190" s="70" t="s">
        <v>1648</v>
      </c>
      <c r="H190" s="70" t="s">
        <v>1649</v>
      </c>
      <c r="I190" s="148"/>
      <c r="J190" s="71">
        <v>4.568696913113877</v>
      </c>
      <c r="K190" s="71">
        <v>1.2624890519075123</v>
      </c>
      <c r="L190" s="71">
        <v>5.8096846379759972</v>
      </c>
      <c r="M190" s="71">
        <v>15.356293133072677</v>
      </c>
      <c r="N190" s="71">
        <v>20.372537865699098</v>
      </c>
      <c r="O190" s="71">
        <v>8.4062211813667389</v>
      </c>
      <c r="P190" s="71">
        <v>11.162205754856441</v>
      </c>
      <c r="Q190" s="71">
        <v>0.50735277597130202</v>
      </c>
      <c r="R190" s="71">
        <v>0</v>
      </c>
      <c r="S190" s="71">
        <v>1.0103381202025583</v>
      </c>
      <c r="T190" s="72"/>
      <c r="U190" s="71">
        <v>170767</v>
      </c>
      <c r="V190" s="71">
        <v>405</v>
      </c>
      <c r="W190" s="71">
        <v>124</v>
      </c>
      <c r="X190" s="71">
        <v>2950</v>
      </c>
      <c r="Y190" s="71">
        <v>3915</v>
      </c>
      <c r="Z190" s="71">
        <v>5026</v>
      </c>
      <c r="AA190" s="71">
        <v>2312</v>
      </c>
      <c r="AB190" s="71">
        <v>7428</v>
      </c>
      <c r="AC190" s="71">
        <v>0</v>
      </c>
      <c r="AD190" s="71">
        <v>1.0103381202025581</v>
      </c>
      <c r="AE190" s="72"/>
      <c r="AF190" s="71">
        <v>1384283.9875654751</v>
      </c>
      <c r="AG190" s="71">
        <v>834188.74539795436</v>
      </c>
      <c r="AH190" s="71">
        <v>801227.79685807345</v>
      </c>
      <c r="AI190" s="71">
        <v>18265101.94119139</v>
      </c>
      <c r="AJ190" s="71">
        <v>15618162.58821247</v>
      </c>
      <c r="AK190" s="71">
        <v>0</v>
      </c>
      <c r="AL190" s="71">
        <v>0</v>
      </c>
      <c r="AM190" s="71">
        <v>1020361.2007990869</v>
      </c>
      <c r="AN190" s="71">
        <v>0</v>
      </c>
      <c r="AO190" s="71">
        <v>0</v>
      </c>
      <c r="AP190" s="71">
        <v>37923326.260024451</v>
      </c>
      <c r="AQ190" s="72"/>
      <c r="AR190" s="71">
        <v>94</v>
      </c>
      <c r="AS190" s="71">
        <v>51</v>
      </c>
      <c r="AT190" s="71">
        <v>0</v>
      </c>
      <c r="AU190" s="71">
        <v>0</v>
      </c>
      <c r="AV190" s="71">
        <v>1</v>
      </c>
      <c r="AW190" s="71">
        <v>1</v>
      </c>
      <c r="AX190" s="71"/>
      <c r="AY190" s="72"/>
      <c r="AZ190" s="71">
        <v>672.55399999999997</v>
      </c>
      <c r="BA190" s="71">
        <v>4705</v>
      </c>
      <c r="BB190" s="71">
        <v>0</v>
      </c>
      <c r="BC190" s="71">
        <v>0</v>
      </c>
      <c r="BD190" s="71">
        <v>100</v>
      </c>
      <c r="BE190" s="71">
        <v>50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1858</v>
      </c>
      <c r="B191" s="70">
        <v>287</v>
      </c>
      <c r="C191" s="70">
        <v>15</v>
      </c>
      <c r="D191" s="70">
        <v>17</v>
      </c>
      <c r="E191" s="70">
        <v>2018</v>
      </c>
      <c r="F191" s="70" t="s">
        <v>183</v>
      </c>
      <c r="G191" s="70" t="s">
        <v>1648</v>
      </c>
      <c r="H191" s="70" t="s">
        <v>1649</v>
      </c>
      <c r="I191" s="148"/>
      <c r="J191" s="71">
        <v>4.4509833608727094</v>
      </c>
      <c r="K191" s="71">
        <v>1.1750353569712773</v>
      </c>
      <c r="L191" s="71">
        <v>5.3296373474916789</v>
      </c>
      <c r="M191" s="71">
        <v>15.432031543720242</v>
      </c>
      <c r="N191" s="71">
        <v>18.464402258489745</v>
      </c>
      <c r="O191" s="71">
        <v>8.1432547284840417</v>
      </c>
      <c r="P191" s="71">
        <v>11.060654279682881</v>
      </c>
      <c r="Q191" s="71">
        <v>0.45982794617334499</v>
      </c>
      <c r="R191" s="71">
        <v>0</v>
      </c>
      <c r="S191" s="71">
        <v>1.2697531472828869</v>
      </c>
      <c r="T191" s="72"/>
      <c r="U191" s="71">
        <v>173834</v>
      </c>
      <c r="V191" s="71">
        <v>405</v>
      </c>
      <c r="W191" s="71">
        <v>124</v>
      </c>
      <c r="X191" s="71">
        <v>2950</v>
      </c>
      <c r="Y191" s="71">
        <v>3854</v>
      </c>
      <c r="Z191" s="71">
        <v>4962</v>
      </c>
      <c r="AA191" s="71">
        <v>2314</v>
      </c>
      <c r="AB191" s="71">
        <v>7255</v>
      </c>
      <c r="AC191" s="71">
        <v>0</v>
      </c>
      <c r="AD191" s="71">
        <v>1.2697531472828869</v>
      </c>
      <c r="AE191" s="72"/>
      <c r="AF191" s="71">
        <v>1414534.828920393</v>
      </c>
      <c r="AG191" s="71">
        <v>754741.25839444157</v>
      </c>
      <c r="AH191" s="71">
        <v>755157.29712543287</v>
      </c>
      <c r="AI191" s="71">
        <v>18670665.096193161</v>
      </c>
      <c r="AJ191" s="71">
        <v>14282253.532361019</v>
      </c>
      <c r="AK191" s="71">
        <v>0</v>
      </c>
      <c r="AL191" s="71">
        <v>0</v>
      </c>
      <c r="AM191" s="71">
        <v>998658.80821301241</v>
      </c>
      <c r="AN191" s="71">
        <v>0</v>
      </c>
      <c r="AO191" s="71">
        <v>0</v>
      </c>
      <c r="AP191" s="71">
        <v>36876010.821207464</v>
      </c>
      <c r="AQ191" s="72"/>
      <c r="AR191" s="71">
        <v>100</v>
      </c>
      <c r="AS191" s="71">
        <v>66</v>
      </c>
      <c r="AT191" s="71">
        <v>0</v>
      </c>
      <c r="AU191" s="71">
        <v>0</v>
      </c>
      <c r="AV191" s="71">
        <v>1</v>
      </c>
      <c r="AW191" s="71">
        <v>1</v>
      </c>
      <c r="AX191" s="71"/>
      <c r="AY191" s="72"/>
      <c r="AZ191" s="71">
        <v>714.55399999999997</v>
      </c>
      <c r="BA191" s="71">
        <v>5425</v>
      </c>
      <c r="BB191" s="71">
        <v>0</v>
      </c>
      <c r="BC191" s="71">
        <v>0</v>
      </c>
      <c r="BD191" s="71">
        <v>100</v>
      </c>
      <c r="BE191" s="71">
        <v>50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1859</v>
      </c>
      <c r="B192" s="70">
        <v>288</v>
      </c>
      <c r="C192" s="70">
        <v>16</v>
      </c>
      <c r="D192" s="70">
        <v>17</v>
      </c>
      <c r="E192" s="70">
        <v>2019</v>
      </c>
      <c r="F192" s="70" t="s">
        <v>158</v>
      </c>
      <c r="G192" s="70" t="s">
        <v>1648</v>
      </c>
      <c r="H192" s="70" t="s">
        <v>1649</v>
      </c>
      <c r="I192" s="148"/>
      <c r="J192" s="71">
        <v>5.0809926035352024</v>
      </c>
      <c r="K192" s="71">
        <v>1.0903462872872791</v>
      </c>
      <c r="L192" s="71">
        <v>5.3535159413396203</v>
      </c>
      <c r="M192" s="71">
        <v>13.843933568694894</v>
      </c>
      <c r="N192" s="71">
        <v>18.63908803282126</v>
      </c>
      <c r="O192" s="71">
        <v>7.8969181990164046</v>
      </c>
      <c r="P192" s="71">
        <v>9.6222336597703606</v>
      </c>
      <c r="Q192" s="71">
        <v>0.438265979201306</v>
      </c>
      <c r="R192" s="71">
        <v>0</v>
      </c>
      <c r="S192" s="71">
        <v>1.0767427834785941</v>
      </c>
      <c r="T192" s="72"/>
      <c r="U192" s="71">
        <v>208748</v>
      </c>
      <c r="V192" s="71">
        <v>405</v>
      </c>
      <c r="W192" s="71">
        <v>124</v>
      </c>
      <c r="X192" s="71">
        <v>2950</v>
      </c>
      <c r="Y192" s="71">
        <v>3843</v>
      </c>
      <c r="Z192" s="71">
        <v>4944</v>
      </c>
      <c r="AA192" s="71">
        <v>1998</v>
      </c>
      <c r="AB192" s="71">
        <v>7102</v>
      </c>
      <c r="AC192" s="71">
        <v>0</v>
      </c>
      <c r="AD192" s="71">
        <v>1.0767427834785941</v>
      </c>
      <c r="AE192" s="72"/>
      <c r="AF192" s="71">
        <v>1666817.3150427919</v>
      </c>
      <c r="AG192" s="71">
        <v>754517.75832618773</v>
      </c>
      <c r="AH192" s="71">
        <v>815344.31378640432</v>
      </c>
      <c r="AI192" s="71">
        <v>18295701.844703931</v>
      </c>
      <c r="AJ192" s="71">
        <v>15022565.968951831</v>
      </c>
      <c r="AK192" s="71">
        <v>0</v>
      </c>
      <c r="AL192" s="71">
        <v>0</v>
      </c>
      <c r="AM192" s="71">
        <v>967238.93617262435</v>
      </c>
      <c r="AN192" s="71">
        <v>0</v>
      </c>
      <c r="AO192" s="71">
        <v>0</v>
      </c>
      <c r="AP192" s="71">
        <v>37522186.136983775</v>
      </c>
      <c r="AQ192" s="72"/>
      <c r="AR192" s="71">
        <v>102</v>
      </c>
      <c r="AS192" s="71">
        <v>83</v>
      </c>
      <c r="AT192" s="71">
        <v>0</v>
      </c>
      <c r="AU192" s="71">
        <v>0</v>
      </c>
      <c r="AV192" s="71">
        <v>1</v>
      </c>
      <c r="AW192" s="71">
        <v>2</v>
      </c>
      <c r="AX192" s="71"/>
      <c r="AY192" s="72"/>
      <c r="AZ192" s="71">
        <v>725.68199999999979</v>
      </c>
      <c r="BA192" s="71">
        <v>9607.2000000000007</v>
      </c>
      <c r="BB192" s="71">
        <v>0</v>
      </c>
      <c r="BC192" s="71">
        <v>0</v>
      </c>
      <c r="BD192" s="71">
        <v>100</v>
      </c>
      <c r="BE192" s="71">
        <v>200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1860</v>
      </c>
      <c r="B193" s="70">
        <v>289</v>
      </c>
      <c r="C193" s="70">
        <v>17</v>
      </c>
      <c r="D193" s="70">
        <v>17</v>
      </c>
      <c r="E193" s="70">
        <v>2020</v>
      </c>
      <c r="F193" s="70" t="s">
        <v>159</v>
      </c>
      <c r="G193" s="70" t="s">
        <v>1648</v>
      </c>
      <c r="H193" s="70" t="s">
        <v>1649</v>
      </c>
      <c r="I193" s="148"/>
      <c r="J193" s="71">
        <v>3.6847323589886449</v>
      </c>
      <c r="K193" s="71">
        <v>1.0417471887229113</v>
      </c>
      <c r="L193" s="71">
        <v>7.7254620010264121</v>
      </c>
      <c r="M193" s="71">
        <v>11.009516308844253</v>
      </c>
      <c r="N193" s="71">
        <v>16.897068553454965</v>
      </c>
      <c r="O193" s="71">
        <v>6.8544427273850328</v>
      </c>
      <c r="P193" s="71">
        <v>9.057388161305628</v>
      </c>
      <c r="Q193" s="71">
        <v>0.40901053821830702</v>
      </c>
      <c r="R193" s="71">
        <v>0</v>
      </c>
      <c r="S193" s="71">
        <v>0.76904497493695789</v>
      </c>
      <c r="T193" s="72"/>
      <c r="U193" s="71">
        <v>171607</v>
      </c>
      <c r="V193" s="71">
        <v>358</v>
      </c>
      <c r="W193" s="71">
        <v>159</v>
      </c>
      <c r="X193" s="71">
        <v>2467</v>
      </c>
      <c r="Y193" s="71">
        <v>3801</v>
      </c>
      <c r="Z193" s="71">
        <v>4898</v>
      </c>
      <c r="AA193" s="71">
        <v>1999</v>
      </c>
      <c r="AB193" s="71">
        <v>6937</v>
      </c>
      <c r="AC193" s="71">
        <v>0</v>
      </c>
      <c r="AD193" s="71">
        <v>0.76904497493695789</v>
      </c>
      <c r="AE193" s="72"/>
      <c r="AF193" s="71">
        <v>1339891.571060326</v>
      </c>
      <c r="AG193" s="71">
        <v>667448.04463217501</v>
      </c>
      <c r="AH193" s="71">
        <v>1132925.7770796898</v>
      </c>
      <c r="AI193" s="71">
        <v>14164728.650444701</v>
      </c>
      <c r="AJ193" s="71">
        <v>15608760.205931989</v>
      </c>
      <c r="AK193" s="71"/>
      <c r="AL193" s="71"/>
      <c r="AM193" s="71">
        <v>905355.57167748758</v>
      </c>
      <c r="AN193" s="71"/>
      <c r="AO193" s="71"/>
      <c r="AP193" s="71">
        <v>33819109.820826374</v>
      </c>
      <c r="AQ193" s="72"/>
      <c r="AR193" s="71">
        <v>103</v>
      </c>
      <c r="AS193" s="71">
        <v>114</v>
      </c>
      <c r="AT193" s="71">
        <v>0</v>
      </c>
      <c r="AU193" s="71">
        <v>0</v>
      </c>
      <c r="AV193" s="71">
        <v>1</v>
      </c>
      <c r="AW193" s="71">
        <v>2</v>
      </c>
      <c r="AX193" s="71"/>
      <c r="AY193" s="72"/>
      <c r="AZ193" s="71">
        <v>726.68199999999979</v>
      </c>
      <c r="BA193" s="71">
        <v>14511.29999999999</v>
      </c>
      <c r="BB193" s="71">
        <v>0</v>
      </c>
      <c r="BC193" s="71">
        <v>0</v>
      </c>
      <c r="BD193" s="71">
        <v>100</v>
      </c>
      <c r="BE193" s="71">
        <v>200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1861</v>
      </c>
      <c r="B194" s="70">
        <v>289</v>
      </c>
      <c r="C194" s="70">
        <v>18</v>
      </c>
      <c r="D194" s="70">
        <v>17</v>
      </c>
      <c r="E194" s="70">
        <v>2021</v>
      </c>
      <c r="F194" s="70" t="s">
        <v>160</v>
      </c>
      <c r="G194" s="70" t="s">
        <v>1648</v>
      </c>
      <c r="H194" s="70" t="s">
        <v>1649</v>
      </c>
      <c r="I194" s="148"/>
      <c r="J194" s="71">
        <v>6.4538626492036446</v>
      </c>
      <c r="K194" s="71">
        <v>1.0034917139806836</v>
      </c>
      <c r="L194" s="71">
        <v>7.0501712075265583</v>
      </c>
      <c r="M194" s="71">
        <v>11.181446351828516</v>
      </c>
      <c r="N194" s="71">
        <v>16.750689588549687</v>
      </c>
      <c r="O194" s="71">
        <v>6.6230681064977883</v>
      </c>
      <c r="P194" s="71">
        <v>9.2560469240428684</v>
      </c>
      <c r="Q194" s="71">
        <v>0.39936781459846199</v>
      </c>
      <c r="R194" s="71">
        <v>0</v>
      </c>
      <c r="S194" s="71">
        <v>0.71133109213904577</v>
      </c>
      <c r="T194" s="72"/>
      <c r="U194" s="71">
        <v>308667</v>
      </c>
      <c r="V194" s="71">
        <v>358</v>
      </c>
      <c r="W194" s="71">
        <v>159</v>
      </c>
      <c r="X194" s="71">
        <v>2467</v>
      </c>
      <c r="Y194" s="71">
        <v>3814</v>
      </c>
      <c r="Z194" s="71">
        <v>4873</v>
      </c>
      <c r="AA194" s="71">
        <v>1992</v>
      </c>
      <c r="AB194" s="71">
        <v>6840</v>
      </c>
      <c r="AC194" s="71">
        <v>0</v>
      </c>
      <c r="AD194" s="71">
        <v>0.71133109213904577</v>
      </c>
      <c r="AE194" s="72"/>
      <c r="AF194" s="71">
        <v>2364256.3587468155</v>
      </c>
      <c r="AG194" s="71">
        <v>678973.82469350356</v>
      </c>
      <c r="AH194" s="71">
        <v>1015733.8913320004</v>
      </c>
      <c r="AI194" s="71">
        <v>15542906.193412935</v>
      </c>
      <c r="AJ194" s="71">
        <v>15256777.51412046</v>
      </c>
      <c r="AK194" s="71">
        <v>0</v>
      </c>
      <c r="AL194" s="71">
        <v>0</v>
      </c>
      <c r="AM194" s="71">
        <v>897844.99260537198</v>
      </c>
      <c r="AN194" s="71">
        <v>0</v>
      </c>
      <c r="AO194" s="71">
        <v>0</v>
      </c>
      <c r="AP194" s="71">
        <v>35756492.774911091</v>
      </c>
      <c r="AQ194" s="72"/>
      <c r="AR194" s="71">
        <v>109</v>
      </c>
      <c r="AS194" s="71">
        <v>125</v>
      </c>
      <c r="AT194" s="71">
        <v>0</v>
      </c>
      <c r="AU194" s="71">
        <v>0</v>
      </c>
      <c r="AV194" s="71">
        <v>1</v>
      </c>
      <c r="AW194" s="71">
        <v>2</v>
      </c>
      <c r="AX194" s="71"/>
      <c r="AY194" s="72"/>
      <c r="AZ194" s="71">
        <v>780.29199999999969</v>
      </c>
      <c r="BA194" s="71">
        <v>15056.599999999989</v>
      </c>
      <c r="BB194" s="71">
        <v>0</v>
      </c>
      <c r="BC194" s="71">
        <v>0</v>
      </c>
      <c r="BD194" s="71">
        <v>100</v>
      </c>
      <c r="BE194" s="71">
        <v>200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1651</v>
      </c>
      <c r="B195" s="70">
        <v>289</v>
      </c>
      <c r="C195" s="70">
        <v>19</v>
      </c>
      <c r="D195" s="70">
        <v>17</v>
      </c>
      <c r="E195" s="70">
        <v>2022</v>
      </c>
      <c r="F195" s="70" t="s">
        <v>161</v>
      </c>
      <c r="G195" s="70" t="s">
        <v>1648</v>
      </c>
      <c r="H195" s="70" t="s">
        <v>1649</v>
      </c>
      <c r="I195" s="148"/>
      <c r="J195" s="71">
        <v>5.8625241665519994</v>
      </c>
      <c r="K195" s="71">
        <v>0.95989409039843165</v>
      </c>
      <c r="L195" s="71">
        <v>6.3214093331763728</v>
      </c>
      <c r="M195" s="71">
        <v>11.400070817639415</v>
      </c>
      <c r="N195" s="71">
        <v>16.366938133032711</v>
      </c>
      <c r="O195" s="71">
        <v>6.8764457344629077</v>
      </c>
      <c r="P195" s="71">
        <v>9.3367508365894007</v>
      </c>
      <c r="Q195" s="71">
        <v>0.39436907495495749</v>
      </c>
      <c r="R195" s="71">
        <v>0</v>
      </c>
      <c r="S195" s="71">
        <v>0.87089969266365885</v>
      </c>
      <c r="T195" s="72"/>
      <c r="U195" s="71">
        <v>344850</v>
      </c>
      <c r="V195" s="71">
        <v>358</v>
      </c>
      <c r="W195" s="71">
        <v>159</v>
      </c>
      <c r="X195" s="71">
        <v>2467</v>
      </c>
      <c r="Y195" s="71">
        <v>3784</v>
      </c>
      <c r="Z195" s="71">
        <v>4807</v>
      </c>
      <c r="AA195" s="71">
        <v>2040</v>
      </c>
      <c r="AB195" s="71">
        <v>6699</v>
      </c>
      <c r="AC195" s="71">
        <v>0</v>
      </c>
      <c r="AD195" s="71">
        <v>0.87089969266365885</v>
      </c>
      <c r="AE195" s="72"/>
      <c r="AF195" s="71">
        <v>2354817.1192822605</v>
      </c>
      <c r="AG195" s="71">
        <v>684938.3189676149</v>
      </c>
      <c r="AH195" s="71">
        <v>1127473.9572032942</v>
      </c>
      <c r="AI195" s="71">
        <v>15436039.005859189</v>
      </c>
      <c r="AJ195" s="71">
        <v>15407935.963514125</v>
      </c>
      <c r="AK195" s="71">
        <v>0</v>
      </c>
      <c r="AL195" s="71">
        <v>0</v>
      </c>
      <c r="AM195" s="71">
        <v>865023.7452332672</v>
      </c>
      <c r="AN195" s="71">
        <v>0</v>
      </c>
      <c r="AO195" s="71">
        <v>0</v>
      </c>
      <c r="AP195" s="71">
        <v>35876228.110059753</v>
      </c>
      <c r="AQ195" s="72"/>
      <c r="AR195" s="71">
        <v>112</v>
      </c>
      <c r="AS195" s="71">
        <v>131</v>
      </c>
      <c r="AT195" s="71">
        <v>0</v>
      </c>
      <c r="AU195" s="71">
        <v>0</v>
      </c>
      <c r="AV195" s="71">
        <v>1</v>
      </c>
      <c r="AW195" s="71">
        <v>2</v>
      </c>
      <c r="AX195" s="71"/>
      <c r="AY195" s="72"/>
      <c r="AZ195" s="71">
        <v>805.59199999999964</v>
      </c>
      <c r="BA195" s="71">
        <v>15321.099999999989</v>
      </c>
      <c r="BB195" s="71">
        <v>0</v>
      </c>
      <c r="BC195" s="71">
        <v>0</v>
      </c>
      <c r="BD195" s="71">
        <v>100</v>
      </c>
      <c r="BE195" s="71">
        <v>200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1862</v>
      </c>
      <c r="B196" s="70">
        <v>289</v>
      </c>
      <c r="C196" s="70">
        <v>20</v>
      </c>
      <c r="D196" s="70">
        <v>17</v>
      </c>
      <c r="E196" s="70">
        <v>2023</v>
      </c>
      <c r="F196" s="70" t="s">
        <v>1539</v>
      </c>
      <c r="G196" s="70" t="s">
        <v>1648</v>
      </c>
      <c r="H196" s="70" t="s">
        <v>1649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125</v>
      </c>
      <c r="AS196" s="71">
        <v>132</v>
      </c>
      <c r="AT196" s="71">
        <v>0</v>
      </c>
      <c r="AU196" s="71">
        <v>0</v>
      </c>
      <c r="AV196" s="71">
        <v>1</v>
      </c>
      <c r="AW196" s="71">
        <v>2</v>
      </c>
      <c r="AX196" s="71"/>
      <c r="AY196" s="72"/>
      <c r="AZ196" s="71">
        <v>885.69199999999967</v>
      </c>
      <c r="BA196" s="71">
        <v>15350.79999999999</v>
      </c>
      <c r="BB196" s="71">
        <v>0</v>
      </c>
      <c r="BC196" s="71">
        <v>0</v>
      </c>
      <c r="BD196" s="71">
        <v>100</v>
      </c>
      <c r="BE196" s="71">
        <v>200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1647</v>
      </c>
      <c r="B197" s="70">
        <v>289</v>
      </c>
      <c r="C197" s="70">
        <v>21</v>
      </c>
      <c r="D197" s="70">
        <v>17</v>
      </c>
      <c r="E197" s="70">
        <v>2024</v>
      </c>
      <c r="F197" s="70" t="s">
        <v>1554</v>
      </c>
      <c r="G197" s="1064" t="s">
        <v>1648</v>
      </c>
      <c r="H197" s="70" t="s">
        <v>1649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1863</v>
      </c>
      <c r="B198" s="70">
        <v>290</v>
      </c>
      <c r="C198" s="70">
        <v>1</v>
      </c>
      <c r="D198" s="70">
        <v>18</v>
      </c>
      <c r="E198" s="70">
        <v>1990</v>
      </c>
      <c r="F198" s="70" t="s">
        <v>787</v>
      </c>
      <c r="G198" s="1064" t="s">
        <v>1645</v>
      </c>
      <c r="H198" s="70" t="s">
        <v>1646</v>
      </c>
      <c r="I198" s="148"/>
      <c r="J198" s="71">
        <v>12.21753385317678</v>
      </c>
      <c r="K198" s="71">
        <v>3.1589860814018431</v>
      </c>
      <c r="L198" s="71">
        <v>4.9587413043063853</v>
      </c>
      <c r="M198" s="71">
        <v>7.3450958960870416</v>
      </c>
      <c r="N198" s="71">
        <v>12.89696826566481</v>
      </c>
      <c r="O198" s="71">
        <v>9.2557543535065729</v>
      </c>
      <c r="P198" s="71">
        <v>16.55196203541616</v>
      </c>
      <c r="Q198" s="71">
        <v>0.56896120107014403</v>
      </c>
      <c r="R198" s="71">
        <v>0</v>
      </c>
      <c r="S198" s="71">
        <v>0.46331218962490028</v>
      </c>
      <c r="T198" s="72"/>
      <c r="U198" s="71">
        <v>343025</v>
      </c>
      <c r="V198" s="71">
        <v>578</v>
      </c>
      <c r="W198" s="71">
        <v>58</v>
      </c>
      <c r="X198" s="71">
        <v>2463</v>
      </c>
      <c r="Y198" s="71">
        <v>2759</v>
      </c>
      <c r="Z198" s="71">
        <v>3807</v>
      </c>
      <c r="AA198" s="71">
        <v>4019</v>
      </c>
      <c r="AB198" s="71">
        <v>9238</v>
      </c>
      <c r="AC198" s="71">
        <v>0</v>
      </c>
      <c r="AD198" s="71">
        <v>0.46331218962490028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1864</v>
      </c>
      <c r="B199" s="70">
        <v>291</v>
      </c>
      <c r="C199" s="70">
        <v>2</v>
      </c>
      <c r="D199" s="70">
        <v>18</v>
      </c>
      <c r="E199" s="70">
        <v>2005</v>
      </c>
      <c r="F199" s="70" t="s">
        <v>789</v>
      </c>
      <c r="G199" s="70" t="s">
        <v>1645</v>
      </c>
      <c r="H199" s="70" t="s">
        <v>1646</v>
      </c>
      <c r="I199" s="148"/>
      <c r="J199" s="71">
        <v>6.5619728839755069</v>
      </c>
      <c r="K199" s="71">
        <v>1.3703263326527679</v>
      </c>
      <c r="L199" s="71">
        <v>10.24787986424947</v>
      </c>
      <c r="M199" s="71">
        <v>10.652898469063009</v>
      </c>
      <c r="N199" s="71">
        <v>15.440579260514889</v>
      </c>
      <c r="O199" s="71">
        <v>11.37476075934635</v>
      </c>
      <c r="P199" s="71">
        <v>15.04576121603839</v>
      </c>
      <c r="Q199" s="71">
        <v>0.50878404109795805</v>
      </c>
      <c r="R199" s="71">
        <v>0</v>
      </c>
      <c r="S199" s="71">
        <v>0.45459152000000003</v>
      </c>
      <c r="T199" s="72"/>
      <c r="U199" s="71">
        <v>202669</v>
      </c>
      <c r="V199" s="71">
        <v>418</v>
      </c>
      <c r="W199" s="71">
        <v>91</v>
      </c>
      <c r="X199" s="71">
        <v>1730</v>
      </c>
      <c r="Y199" s="71">
        <v>3148</v>
      </c>
      <c r="Z199" s="71">
        <v>5414</v>
      </c>
      <c r="AA199" s="71">
        <v>2992</v>
      </c>
      <c r="AB199" s="71">
        <v>8636</v>
      </c>
      <c r="AC199" s="71">
        <v>0</v>
      </c>
      <c r="AD199" s="71">
        <v>0.45459152000000003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1865</v>
      </c>
      <c r="B200" s="70">
        <v>292</v>
      </c>
      <c r="C200" s="70">
        <v>3</v>
      </c>
      <c r="D200" s="70">
        <v>18</v>
      </c>
      <c r="E200" s="70">
        <v>2006</v>
      </c>
      <c r="F200" s="70" t="s">
        <v>790</v>
      </c>
      <c r="G200" s="70" t="s">
        <v>1645</v>
      </c>
      <c r="H200" s="70" t="s">
        <v>1646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1866</v>
      </c>
      <c r="B201" s="70">
        <v>293</v>
      </c>
      <c r="C201" s="70">
        <v>4</v>
      </c>
      <c r="D201" s="70">
        <v>18</v>
      </c>
      <c r="E201" s="70">
        <v>2007</v>
      </c>
      <c r="F201" s="70" t="s">
        <v>791</v>
      </c>
      <c r="G201" s="70" t="s">
        <v>1645</v>
      </c>
      <c r="H201" s="70" t="s">
        <v>1646</v>
      </c>
      <c r="I201" s="148"/>
      <c r="J201" s="71">
        <v>6.9573541016257092</v>
      </c>
      <c r="K201" s="71">
        <v>1.0729874213048689</v>
      </c>
      <c r="L201" s="71">
        <v>9.9303268055849099</v>
      </c>
      <c r="M201" s="71">
        <v>11.95611576735862</v>
      </c>
      <c r="N201" s="71">
        <v>15.488109783372479</v>
      </c>
      <c r="O201" s="71">
        <v>11.222914035288881</v>
      </c>
      <c r="P201" s="71">
        <v>14.900771115511549</v>
      </c>
      <c r="Q201" s="71">
        <v>0.52487419312135997</v>
      </c>
      <c r="R201" s="71">
        <v>0</v>
      </c>
      <c r="S201" s="71">
        <v>0.19684172799999999</v>
      </c>
      <c r="T201" s="72"/>
      <c r="U201" s="71">
        <v>228481</v>
      </c>
      <c r="V201" s="71">
        <v>357</v>
      </c>
      <c r="W201" s="71">
        <v>121</v>
      </c>
      <c r="X201" s="71">
        <v>2432</v>
      </c>
      <c r="Y201" s="71">
        <v>3166</v>
      </c>
      <c r="Z201" s="71">
        <v>5553</v>
      </c>
      <c r="AA201" s="71">
        <v>2918</v>
      </c>
      <c r="AB201" s="71">
        <v>8438</v>
      </c>
      <c r="AC201" s="71">
        <v>0</v>
      </c>
      <c r="AD201" s="71">
        <v>0.19684172799999999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1867</v>
      </c>
      <c r="B202" s="70">
        <v>294</v>
      </c>
      <c r="C202" s="70">
        <v>5</v>
      </c>
      <c r="D202" s="70">
        <v>18</v>
      </c>
      <c r="E202" s="70">
        <v>2008</v>
      </c>
      <c r="F202" s="70" t="s">
        <v>792</v>
      </c>
      <c r="G202" s="70" t="s">
        <v>1645</v>
      </c>
      <c r="H202" s="70" t="s">
        <v>1646</v>
      </c>
      <c r="I202" s="148"/>
      <c r="J202" s="71">
        <v>7.2319633018213807</v>
      </c>
      <c r="K202" s="71">
        <v>0.94171543027738669</v>
      </c>
      <c r="L202" s="71">
        <v>8.5744624069277489</v>
      </c>
      <c r="M202" s="71">
        <v>13.989813223961111</v>
      </c>
      <c r="N202" s="71">
        <v>15.642042572838131</v>
      </c>
      <c r="O202" s="71">
        <v>10.734977167933209</v>
      </c>
      <c r="P202" s="71">
        <v>14.491036982895089</v>
      </c>
      <c r="Q202" s="71">
        <v>0.51154626159024597</v>
      </c>
      <c r="R202" s="71">
        <v>0</v>
      </c>
      <c r="S202" s="71">
        <v>0.33911347200000003</v>
      </c>
      <c r="T202" s="72"/>
      <c r="U202" s="71">
        <v>249538</v>
      </c>
      <c r="V202" s="71">
        <v>357</v>
      </c>
      <c r="W202" s="71">
        <v>121</v>
      </c>
      <c r="X202" s="71">
        <v>2432</v>
      </c>
      <c r="Y202" s="71">
        <v>3155</v>
      </c>
      <c r="Z202" s="71">
        <v>5498</v>
      </c>
      <c r="AA202" s="71">
        <v>2841</v>
      </c>
      <c r="AB202" s="71">
        <v>8359</v>
      </c>
      <c r="AC202" s="71">
        <v>0</v>
      </c>
      <c r="AD202" s="71">
        <v>0.33911347200000003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1868</v>
      </c>
      <c r="B203" s="70">
        <v>295</v>
      </c>
      <c r="C203" s="70">
        <v>6</v>
      </c>
      <c r="D203" s="70">
        <v>18</v>
      </c>
      <c r="E203" s="70">
        <v>2009</v>
      </c>
      <c r="F203" s="70" t="s">
        <v>176</v>
      </c>
      <c r="G203" s="70" t="s">
        <v>1645</v>
      </c>
      <c r="H203" s="70" t="s">
        <v>1646</v>
      </c>
      <c r="I203" s="148"/>
      <c r="J203" s="71">
        <v>6.4626910100248196</v>
      </c>
      <c r="K203" s="71">
        <v>0.5642885672837139</v>
      </c>
      <c r="L203" s="71">
        <v>39.762795902799731</v>
      </c>
      <c r="M203" s="71">
        <v>11.22779197833299</v>
      </c>
      <c r="N203" s="71">
        <v>13.37153063943631</v>
      </c>
      <c r="O203" s="71">
        <v>11.17255612365374</v>
      </c>
      <c r="P203" s="71">
        <v>14.05079605205573</v>
      </c>
      <c r="Q203" s="71">
        <v>0.479029393616136</v>
      </c>
      <c r="R203" s="71">
        <v>0</v>
      </c>
      <c r="S203" s="71">
        <v>0.36347507200000012</v>
      </c>
      <c r="T203" s="72"/>
      <c r="U203" s="71">
        <v>225193</v>
      </c>
      <c r="V203" s="71">
        <v>262</v>
      </c>
      <c r="W203" s="71">
        <v>643</v>
      </c>
      <c r="X203" s="71">
        <v>2465</v>
      </c>
      <c r="Y203" s="71">
        <v>3140</v>
      </c>
      <c r="Z203" s="71">
        <v>5648</v>
      </c>
      <c r="AA203" s="71">
        <v>2828</v>
      </c>
      <c r="AB203" s="71">
        <v>8217</v>
      </c>
      <c r="AC203" s="71">
        <v>0</v>
      </c>
      <c r="AD203" s="71">
        <v>0.36347507200000012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1869</v>
      </c>
      <c r="B204" s="70">
        <v>296</v>
      </c>
      <c r="C204" s="70">
        <v>7</v>
      </c>
      <c r="D204" s="70">
        <v>18</v>
      </c>
      <c r="E204" s="70">
        <v>2010</v>
      </c>
      <c r="F204" s="70" t="s">
        <v>177</v>
      </c>
      <c r="G204" s="70" t="s">
        <v>1645</v>
      </c>
      <c r="H204" s="70" t="s">
        <v>1646</v>
      </c>
      <c r="I204" s="148"/>
      <c r="J204" s="71">
        <v>5.8927340968565636</v>
      </c>
      <c r="K204" s="71">
        <v>0.58850005929886018</v>
      </c>
      <c r="L204" s="71">
        <v>36.200138980026587</v>
      </c>
      <c r="M204" s="71">
        <v>10.05043973651923</v>
      </c>
      <c r="N204" s="71">
        <v>13.13504351094887</v>
      </c>
      <c r="O204" s="71">
        <v>10.953515112628279</v>
      </c>
      <c r="P204" s="71">
        <v>14.420875431233929</v>
      </c>
      <c r="Q204" s="71">
        <v>0.49510750694405398</v>
      </c>
      <c r="R204" s="71">
        <v>0</v>
      </c>
      <c r="S204" s="71">
        <v>0.49040783999999998</v>
      </c>
      <c r="T204" s="72"/>
      <c r="U204" s="71">
        <v>229853</v>
      </c>
      <c r="V204" s="71">
        <v>262</v>
      </c>
      <c r="W204" s="71">
        <v>643</v>
      </c>
      <c r="X204" s="71">
        <v>2465</v>
      </c>
      <c r="Y204" s="71">
        <v>3137</v>
      </c>
      <c r="Z204" s="71">
        <v>5563</v>
      </c>
      <c r="AA204" s="71">
        <v>2830</v>
      </c>
      <c r="AB204" s="71">
        <v>8138</v>
      </c>
      <c r="AC204" s="71">
        <v>0</v>
      </c>
      <c r="AD204" s="71">
        <v>0.49040783999999998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1870</v>
      </c>
      <c r="B205" s="70">
        <v>297</v>
      </c>
      <c r="C205" s="70">
        <v>8</v>
      </c>
      <c r="D205" s="70">
        <v>18</v>
      </c>
      <c r="E205" s="70">
        <v>2011</v>
      </c>
      <c r="F205" s="70" t="s">
        <v>178</v>
      </c>
      <c r="G205" s="70" t="s">
        <v>1645</v>
      </c>
      <c r="H205" s="70" t="s">
        <v>1646</v>
      </c>
      <c r="I205" s="148"/>
      <c r="J205" s="71">
        <v>6.7400880917786283</v>
      </c>
      <c r="K205" s="71">
        <v>0.82459804795627967</v>
      </c>
      <c r="L205" s="71">
        <v>33.777367385739687</v>
      </c>
      <c r="M205" s="71">
        <v>12.69653101272516</v>
      </c>
      <c r="N205" s="71">
        <v>15.63901420189945</v>
      </c>
      <c r="O205" s="71">
        <v>10.747589663463646</v>
      </c>
      <c r="P205" s="71">
        <v>13.667640272889587</v>
      </c>
      <c r="Q205" s="71">
        <v>0.56106544922014401</v>
      </c>
      <c r="R205" s="71">
        <v>0</v>
      </c>
      <c r="S205" s="71">
        <v>0.48307268000000009</v>
      </c>
      <c r="T205" s="72"/>
      <c r="U205" s="71">
        <v>247603</v>
      </c>
      <c r="V205" s="71">
        <v>262</v>
      </c>
      <c r="W205" s="71">
        <v>643</v>
      </c>
      <c r="X205" s="71">
        <v>2465</v>
      </c>
      <c r="Y205" s="71">
        <v>3103</v>
      </c>
      <c r="Z205" s="71">
        <v>5577</v>
      </c>
      <c r="AA205" s="71">
        <v>2762</v>
      </c>
      <c r="AB205" s="71">
        <v>7995</v>
      </c>
      <c r="AC205" s="71">
        <v>0</v>
      </c>
      <c r="AD205" s="71">
        <v>0.48307268000000009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1871</v>
      </c>
      <c r="B206" s="70">
        <v>298</v>
      </c>
      <c r="C206" s="70">
        <v>9</v>
      </c>
      <c r="D206" s="70">
        <v>18</v>
      </c>
      <c r="E206" s="70">
        <v>2012</v>
      </c>
      <c r="F206" s="70" t="s">
        <v>179</v>
      </c>
      <c r="G206" s="70" t="s">
        <v>1645</v>
      </c>
      <c r="H206" s="70" t="s">
        <v>1646</v>
      </c>
      <c r="I206" s="148"/>
      <c r="J206" s="71">
        <v>6.7468929204751484</v>
      </c>
      <c r="K206" s="71">
        <v>0.92894159319752301</v>
      </c>
      <c r="L206" s="71">
        <v>34.080359295378223</v>
      </c>
      <c r="M206" s="71">
        <v>15.769051176647819</v>
      </c>
      <c r="N206" s="71">
        <v>17.207291573467309</v>
      </c>
      <c r="O206" s="71">
        <v>10.837003827499375</v>
      </c>
      <c r="P206" s="71">
        <v>13.670753190767524</v>
      </c>
      <c r="Q206" s="71">
        <v>0.60478281077807095</v>
      </c>
      <c r="R206" s="71">
        <v>0</v>
      </c>
      <c r="S206" s="71">
        <v>0.46473478000000001</v>
      </c>
      <c r="T206" s="72"/>
      <c r="U206" s="71">
        <v>237477</v>
      </c>
      <c r="V206" s="71">
        <v>262</v>
      </c>
      <c r="W206" s="71">
        <v>643</v>
      </c>
      <c r="X206" s="71">
        <v>2465</v>
      </c>
      <c r="Y206" s="71">
        <v>3108</v>
      </c>
      <c r="Z206" s="71">
        <v>5668</v>
      </c>
      <c r="AA206" s="71">
        <v>2747</v>
      </c>
      <c r="AB206" s="71">
        <v>7932</v>
      </c>
      <c r="AC206" s="71">
        <v>0</v>
      </c>
      <c r="AD206" s="71">
        <v>0.46473478000000001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1872</v>
      </c>
      <c r="B207" s="70">
        <v>299</v>
      </c>
      <c r="C207" s="70">
        <v>10</v>
      </c>
      <c r="D207" s="70">
        <v>18</v>
      </c>
      <c r="E207" s="70">
        <v>2013</v>
      </c>
      <c r="F207" s="70" t="s">
        <v>180</v>
      </c>
      <c r="G207" s="70" t="s">
        <v>1645</v>
      </c>
      <c r="H207" s="70" t="s">
        <v>1646</v>
      </c>
      <c r="I207" s="148"/>
      <c r="J207" s="71">
        <v>4.6530887872326767</v>
      </c>
      <c r="K207" s="71">
        <v>0.76777339536649403</v>
      </c>
      <c r="L207" s="71">
        <v>30.09564454942133</v>
      </c>
      <c r="M207" s="71">
        <v>14.665594603929961</v>
      </c>
      <c r="N207" s="71">
        <v>16.62249869182077</v>
      </c>
      <c r="O207" s="71">
        <v>10.428738740195485</v>
      </c>
      <c r="P207" s="71">
        <v>13.97702824784475</v>
      </c>
      <c r="Q207" s="71">
        <v>0.60653972227012898</v>
      </c>
      <c r="R207" s="71">
        <v>0</v>
      </c>
      <c r="S207" s="71">
        <v>0.47940509999999997</v>
      </c>
      <c r="T207" s="72"/>
      <c r="U207" s="71">
        <v>166761</v>
      </c>
      <c r="V207" s="71">
        <v>262</v>
      </c>
      <c r="W207" s="71">
        <v>643</v>
      </c>
      <c r="X207" s="71">
        <v>2465</v>
      </c>
      <c r="Y207" s="71">
        <v>3098</v>
      </c>
      <c r="Z207" s="71">
        <v>5698</v>
      </c>
      <c r="AA207" s="71">
        <v>2798</v>
      </c>
      <c r="AB207" s="71">
        <v>7841</v>
      </c>
      <c r="AC207" s="71">
        <v>0</v>
      </c>
      <c r="AD207" s="71">
        <v>0.47940509999999997</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1873</v>
      </c>
      <c r="B208" s="70">
        <v>300</v>
      </c>
      <c r="C208" s="70">
        <v>11</v>
      </c>
      <c r="D208" s="70">
        <v>18</v>
      </c>
      <c r="E208" s="70">
        <v>2014</v>
      </c>
      <c r="F208" s="70" t="s">
        <v>181</v>
      </c>
      <c r="G208" s="70" t="s">
        <v>1645</v>
      </c>
      <c r="H208" s="70" t="s">
        <v>1646</v>
      </c>
      <c r="I208" s="148"/>
      <c r="J208" s="71">
        <v>4.6352643981495412</v>
      </c>
      <c r="K208" s="71">
        <v>1.0522735787778319</v>
      </c>
      <c r="L208" s="71">
        <v>43.835527207568902</v>
      </c>
      <c r="M208" s="71">
        <v>13.68634338295106</v>
      </c>
      <c r="N208" s="71">
        <v>17.45336311872137</v>
      </c>
      <c r="O208" s="71">
        <v>9.9347601589368484</v>
      </c>
      <c r="P208" s="71">
        <v>14.190275919619738</v>
      </c>
      <c r="Q208" s="71">
        <v>0.57206782006756995</v>
      </c>
      <c r="R208" s="71">
        <v>0</v>
      </c>
      <c r="S208" s="71">
        <v>0.48412055999999998</v>
      </c>
      <c r="T208" s="72"/>
      <c r="U208" s="71">
        <v>184498</v>
      </c>
      <c r="V208" s="71">
        <v>312</v>
      </c>
      <c r="W208" s="71">
        <v>956</v>
      </c>
      <c r="X208" s="71">
        <v>2187</v>
      </c>
      <c r="Y208" s="71">
        <v>3072</v>
      </c>
      <c r="Z208" s="71">
        <v>5717</v>
      </c>
      <c r="AA208" s="71">
        <v>2826</v>
      </c>
      <c r="AB208" s="71">
        <v>7708</v>
      </c>
      <c r="AC208" s="71">
        <v>0</v>
      </c>
      <c r="AD208" s="71">
        <v>0.48412055999999998</v>
      </c>
      <c r="AE208" s="72"/>
      <c r="AF208" s="71"/>
      <c r="AG208" s="71"/>
      <c r="AH208" s="71"/>
      <c r="AI208" s="71"/>
      <c r="AJ208" s="71"/>
      <c r="AK208" s="71"/>
      <c r="AL208" s="71"/>
      <c r="AM208" s="71"/>
      <c r="AN208" s="71"/>
      <c r="AO208" s="71"/>
      <c r="AP208" s="71"/>
      <c r="AQ208" s="72"/>
      <c r="AR208" s="71">
        <v>86</v>
      </c>
      <c r="AS208" s="71">
        <v>44</v>
      </c>
      <c r="AT208" s="71">
        <v>0</v>
      </c>
      <c r="AU208" s="71">
        <v>0</v>
      </c>
      <c r="AV208" s="71">
        <v>0</v>
      </c>
      <c r="AW208" s="71">
        <v>0</v>
      </c>
      <c r="AX208" s="71"/>
      <c r="AY208" s="72"/>
      <c r="AZ208" s="71">
        <v>676.97900000000004</v>
      </c>
      <c r="BA208" s="71">
        <v>4059.9</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1874</v>
      </c>
      <c r="B209" s="70">
        <v>301</v>
      </c>
      <c r="C209" s="70">
        <v>12</v>
      </c>
      <c r="D209" s="70">
        <v>18</v>
      </c>
      <c r="E209" s="70">
        <v>2015</v>
      </c>
      <c r="F209" s="70" t="s">
        <v>182</v>
      </c>
      <c r="G209" s="70" t="s">
        <v>1645</v>
      </c>
      <c r="H209" s="70" t="s">
        <v>1646</v>
      </c>
      <c r="I209" s="148"/>
      <c r="J209" s="71">
        <v>4.8613487698080133</v>
      </c>
      <c r="K209" s="71">
        <v>1.0090209752757009</v>
      </c>
      <c r="L209" s="71">
        <v>46.141465471806008</v>
      </c>
      <c r="M209" s="71">
        <v>13.242534158010381</v>
      </c>
      <c r="N209" s="71">
        <v>16.05883346776789</v>
      </c>
      <c r="O209" s="71">
        <v>9.5853236809185951</v>
      </c>
      <c r="P209" s="71">
        <v>14.126107623791905</v>
      </c>
      <c r="Q209" s="71">
        <v>0.548901454926635</v>
      </c>
      <c r="R209" s="71">
        <v>0</v>
      </c>
      <c r="S209" s="71">
        <v>0.47730934000000003</v>
      </c>
      <c r="T209" s="72"/>
      <c r="U209" s="71">
        <v>194002</v>
      </c>
      <c r="V209" s="71">
        <v>312</v>
      </c>
      <c r="W209" s="71">
        <v>956</v>
      </c>
      <c r="X209" s="71">
        <v>2187</v>
      </c>
      <c r="Y209" s="71">
        <v>3071</v>
      </c>
      <c r="Z209" s="71">
        <v>5569</v>
      </c>
      <c r="AA209" s="71">
        <v>2811</v>
      </c>
      <c r="AB209" s="71">
        <v>7555</v>
      </c>
      <c r="AC209" s="71">
        <v>0</v>
      </c>
      <c r="AD209" s="71">
        <v>0.47730934000000003</v>
      </c>
      <c r="AE209" s="72"/>
      <c r="AF209" s="71">
        <v>1497171.7448311399</v>
      </c>
      <c r="AG209" s="71">
        <v>672229.82075026259</v>
      </c>
      <c r="AH209" s="71">
        <v>5966177.5109803509</v>
      </c>
      <c r="AI209" s="71">
        <v>13909497.506152179</v>
      </c>
      <c r="AJ209" s="71">
        <v>13601605.247472521</v>
      </c>
      <c r="AK209" s="71">
        <v>0</v>
      </c>
      <c r="AL209" s="71">
        <v>0</v>
      </c>
      <c r="AM209" s="71">
        <v>1035381.05796696</v>
      </c>
      <c r="AN209" s="71">
        <v>0</v>
      </c>
      <c r="AO209" s="71">
        <v>0</v>
      </c>
      <c r="AP209" s="71">
        <v>36682062.888153419</v>
      </c>
      <c r="AQ209" s="72"/>
      <c r="AR209" s="71">
        <v>110</v>
      </c>
      <c r="AS209" s="71">
        <v>44</v>
      </c>
      <c r="AT209" s="71">
        <v>0</v>
      </c>
      <c r="AU209" s="71">
        <v>0</v>
      </c>
      <c r="AV209" s="71">
        <v>0</v>
      </c>
      <c r="AW209" s="71">
        <v>0</v>
      </c>
      <c r="AX209" s="71"/>
      <c r="AY209" s="72"/>
      <c r="AZ209" s="71">
        <v>878.23900000000003</v>
      </c>
      <c r="BA209" s="71">
        <v>4553.3999999999996</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1875</v>
      </c>
      <c r="B210" s="70">
        <v>302</v>
      </c>
      <c r="C210" s="70">
        <v>13</v>
      </c>
      <c r="D210" s="70">
        <v>18</v>
      </c>
      <c r="E210" s="70">
        <v>2016</v>
      </c>
      <c r="F210" s="70" t="s">
        <v>155</v>
      </c>
      <c r="G210" s="70" t="s">
        <v>1645</v>
      </c>
      <c r="H210" s="70" t="s">
        <v>1646</v>
      </c>
      <c r="I210" s="148"/>
      <c r="J210" s="71">
        <v>7.4280583572422456</v>
      </c>
      <c r="K210" s="71">
        <v>0.95178734612279337</v>
      </c>
      <c r="L210" s="71">
        <v>49.618140637928221</v>
      </c>
      <c r="M210" s="71">
        <v>11.353937254740728</v>
      </c>
      <c r="N210" s="71">
        <v>16.165922787798728</v>
      </c>
      <c r="O210" s="71">
        <v>9.5624405270881212</v>
      </c>
      <c r="P210" s="71">
        <v>15.236951985214411</v>
      </c>
      <c r="Q210" s="71">
        <v>0.5231007982667728</v>
      </c>
      <c r="R210" s="71">
        <v>0</v>
      </c>
      <c r="S210" s="71">
        <v>0.49617118000000004</v>
      </c>
      <c r="T210" s="72"/>
      <c r="U210" s="71">
        <v>282163</v>
      </c>
      <c r="V210" s="71">
        <v>312</v>
      </c>
      <c r="W210" s="71">
        <v>956</v>
      </c>
      <c r="X210" s="71">
        <v>2187</v>
      </c>
      <c r="Y210" s="71">
        <v>3040</v>
      </c>
      <c r="Z210" s="71">
        <v>5624</v>
      </c>
      <c r="AA210" s="71">
        <v>3136</v>
      </c>
      <c r="AB210" s="71">
        <v>7406</v>
      </c>
      <c r="AC210" s="71">
        <v>0</v>
      </c>
      <c r="AD210" s="71">
        <v>0.49617117999999999</v>
      </c>
      <c r="AE210" s="72"/>
      <c r="AF210" s="71">
        <v>2327702.5101665049</v>
      </c>
      <c r="AG210" s="71">
        <v>640772.49739606481</v>
      </c>
      <c r="AH210" s="71">
        <v>5056629.427549826</v>
      </c>
      <c r="AI210" s="71">
        <v>13884451.75251865</v>
      </c>
      <c r="AJ210" s="71">
        <v>13373964.092751799</v>
      </c>
      <c r="AK210" s="71">
        <v>0</v>
      </c>
      <c r="AL210" s="71">
        <v>0</v>
      </c>
      <c r="AM210" s="71">
        <v>1015749.758289389</v>
      </c>
      <c r="AN210" s="71">
        <v>0</v>
      </c>
      <c r="AO210" s="71">
        <v>0</v>
      </c>
      <c r="AP210" s="71">
        <v>36299270.038672239</v>
      </c>
      <c r="AQ210" s="72"/>
      <c r="AR210" s="71">
        <v>123</v>
      </c>
      <c r="AS210" s="71">
        <v>47</v>
      </c>
      <c r="AT210" s="71">
        <v>0</v>
      </c>
      <c r="AU210" s="71">
        <v>0</v>
      </c>
      <c r="AV210" s="71">
        <v>0</v>
      </c>
      <c r="AW210" s="71">
        <v>0</v>
      </c>
      <c r="AX210" s="71"/>
      <c r="AY210" s="72"/>
      <c r="AZ210" s="71">
        <v>975.33899999999994</v>
      </c>
      <c r="BA210" s="71">
        <v>4775.8999999999996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1876</v>
      </c>
      <c r="B211" s="70">
        <v>303</v>
      </c>
      <c r="C211" s="70">
        <v>14</v>
      </c>
      <c r="D211" s="70">
        <v>18</v>
      </c>
      <c r="E211" s="70">
        <v>2017</v>
      </c>
      <c r="F211" s="70" t="s">
        <v>156</v>
      </c>
      <c r="G211" s="70" t="s">
        <v>1645</v>
      </c>
      <c r="H211" s="70" t="s">
        <v>1646</v>
      </c>
      <c r="I211" s="148"/>
      <c r="J211" s="71">
        <v>5.097007757382733</v>
      </c>
      <c r="K211" s="71">
        <v>0.97258415850652791</v>
      </c>
      <c r="L211" s="71">
        <v>44.79079446697623</v>
      </c>
      <c r="M211" s="71">
        <v>11.384479010857609</v>
      </c>
      <c r="N211" s="71">
        <v>15.73602924798827</v>
      </c>
      <c r="O211" s="71">
        <v>9.4783238031845016</v>
      </c>
      <c r="P211" s="71">
        <v>15.299753476271652</v>
      </c>
      <c r="Q211" s="71">
        <v>0.49738057547428999</v>
      </c>
      <c r="R211" s="71">
        <v>0</v>
      </c>
      <c r="S211" s="71">
        <v>0.49774300000000005</v>
      </c>
      <c r="T211" s="72"/>
      <c r="U211" s="71">
        <v>190514</v>
      </c>
      <c r="V211" s="71">
        <v>312</v>
      </c>
      <c r="W211" s="71">
        <v>956</v>
      </c>
      <c r="X211" s="71">
        <v>2187</v>
      </c>
      <c r="Y211" s="71">
        <v>3024</v>
      </c>
      <c r="Z211" s="71">
        <v>5667</v>
      </c>
      <c r="AA211" s="71">
        <v>3169</v>
      </c>
      <c r="AB211" s="71">
        <v>7282</v>
      </c>
      <c r="AC211" s="71">
        <v>0</v>
      </c>
      <c r="AD211" s="71">
        <v>0.49774299999999999</v>
      </c>
      <c r="AE211" s="72"/>
      <c r="AF211" s="71">
        <v>1544358.5681486989</v>
      </c>
      <c r="AG211" s="71">
        <v>642634.29275101668</v>
      </c>
      <c r="AH211" s="71">
        <v>6177207.8531961143</v>
      </c>
      <c r="AI211" s="71">
        <v>13540941.676401891</v>
      </c>
      <c r="AJ211" s="71">
        <v>12063684.20606756</v>
      </c>
      <c r="AK211" s="71">
        <v>0</v>
      </c>
      <c r="AL211" s="71">
        <v>0</v>
      </c>
      <c r="AM211" s="71">
        <v>1000305.636001475</v>
      </c>
      <c r="AN211" s="71">
        <v>0</v>
      </c>
      <c r="AO211" s="71">
        <v>0</v>
      </c>
      <c r="AP211" s="71">
        <v>34969132.232566759</v>
      </c>
      <c r="AQ211" s="72"/>
      <c r="AR211" s="71">
        <v>131</v>
      </c>
      <c r="AS211" s="71">
        <v>59</v>
      </c>
      <c r="AT211" s="71">
        <v>0</v>
      </c>
      <c r="AU211" s="71">
        <v>0</v>
      </c>
      <c r="AV211" s="71">
        <v>0</v>
      </c>
      <c r="AW211" s="71">
        <v>0</v>
      </c>
      <c r="AX211" s="71"/>
      <c r="AY211" s="72"/>
      <c r="AZ211" s="71">
        <v>1034.039</v>
      </c>
      <c r="BA211" s="71">
        <v>5699.7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1877</v>
      </c>
      <c r="B212" s="70">
        <v>304</v>
      </c>
      <c r="C212" s="70">
        <v>15</v>
      </c>
      <c r="D212" s="70">
        <v>18</v>
      </c>
      <c r="E212" s="70">
        <v>2018</v>
      </c>
      <c r="F212" s="70" t="s">
        <v>183</v>
      </c>
      <c r="G212" s="70" t="s">
        <v>1645</v>
      </c>
      <c r="H212" s="70" t="s">
        <v>1646</v>
      </c>
      <c r="I212" s="148"/>
      <c r="J212" s="71">
        <v>4.8842164364848815</v>
      </c>
      <c r="K212" s="71">
        <v>0.90521242314824324</v>
      </c>
      <c r="L212" s="71">
        <v>41.089784711306812</v>
      </c>
      <c r="M212" s="71">
        <v>11.440628130886836</v>
      </c>
      <c r="N212" s="71">
        <v>14.6891171054825</v>
      </c>
      <c r="O212" s="71">
        <v>9.4627180097619874</v>
      </c>
      <c r="P212" s="71">
        <v>15.386450357086943</v>
      </c>
      <c r="Q212" s="71">
        <v>0.45856032950574099</v>
      </c>
      <c r="R212" s="71">
        <v>0</v>
      </c>
      <c r="S212" s="71">
        <v>0.47259388000000002</v>
      </c>
      <c r="T212" s="72"/>
      <c r="U212" s="71">
        <v>190754</v>
      </c>
      <c r="V212" s="71">
        <v>312</v>
      </c>
      <c r="W212" s="71">
        <v>956</v>
      </c>
      <c r="X212" s="71">
        <v>2187</v>
      </c>
      <c r="Y212" s="71">
        <v>3066</v>
      </c>
      <c r="Z212" s="71">
        <v>5766</v>
      </c>
      <c r="AA212" s="71">
        <v>3219</v>
      </c>
      <c r="AB212" s="71">
        <v>7235</v>
      </c>
      <c r="AC212" s="71">
        <v>0</v>
      </c>
      <c r="AD212" s="71">
        <v>0.47259388000000002</v>
      </c>
      <c r="AE212" s="72"/>
      <c r="AF212" s="71">
        <v>1552217.4991997001</v>
      </c>
      <c r="AG212" s="71">
        <v>581430.30276312528</v>
      </c>
      <c r="AH212" s="71">
        <v>5822019.1617089817</v>
      </c>
      <c r="AI212" s="71">
        <v>13841608.32724558</v>
      </c>
      <c r="AJ212" s="71">
        <v>11362062.61811596</v>
      </c>
      <c r="AK212" s="71">
        <v>0</v>
      </c>
      <c r="AL212" s="71">
        <v>0</v>
      </c>
      <c r="AM212" s="71">
        <v>995905.78599877947</v>
      </c>
      <c r="AN212" s="71">
        <v>0</v>
      </c>
      <c r="AO212" s="71">
        <v>0</v>
      </c>
      <c r="AP212" s="71">
        <v>34155243.695032127</v>
      </c>
      <c r="AQ212" s="72"/>
      <c r="AR212" s="71">
        <v>137</v>
      </c>
      <c r="AS212" s="71">
        <v>68</v>
      </c>
      <c r="AT212" s="71">
        <v>0</v>
      </c>
      <c r="AU212" s="71">
        <v>0</v>
      </c>
      <c r="AV212" s="71">
        <v>0</v>
      </c>
      <c r="AW212" s="71">
        <v>0</v>
      </c>
      <c r="AX212" s="71"/>
      <c r="AY212" s="72"/>
      <c r="AZ212" s="71">
        <v>1077.489</v>
      </c>
      <c r="BA212" s="71">
        <v>6054</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1878</v>
      </c>
      <c r="B213" s="70">
        <v>305</v>
      </c>
      <c r="C213" s="70">
        <v>16</v>
      </c>
      <c r="D213" s="70">
        <v>18</v>
      </c>
      <c r="E213" s="70">
        <v>2019</v>
      </c>
      <c r="F213" s="70" t="s">
        <v>158</v>
      </c>
      <c r="G213" s="70" t="s">
        <v>1645</v>
      </c>
      <c r="H213" s="70" t="s">
        <v>1646</v>
      </c>
      <c r="I213" s="148"/>
      <c r="J213" s="71">
        <v>4.7677813975725538</v>
      </c>
      <c r="K213" s="71">
        <v>0.83997047316945939</v>
      </c>
      <c r="L213" s="71">
        <v>41.273880967102237</v>
      </c>
      <c r="M213" s="71">
        <v>10.263282276181604</v>
      </c>
      <c r="N213" s="71">
        <v>14.822027850195619</v>
      </c>
      <c r="O213" s="71">
        <v>9.1635557661321023</v>
      </c>
      <c r="P213" s="71">
        <v>13.701328709733069</v>
      </c>
      <c r="Q213" s="71">
        <v>0.43999386534853702</v>
      </c>
      <c r="R213" s="71">
        <v>0</v>
      </c>
      <c r="S213" s="71">
        <v>0.46840235999999996</v>
      </c>
      <c r="T213" s="72"/>
      <c r="U213" s="71">
        <v>195880</v>
      </c>
      <c r="V213" s="71">
        <v>312</v>
      </c>
      <c r="W213" s="71">
        <v>956</v>
      </c>
      <c r="X213" s="71">
        <v>2187</v>
      </c>
      <c r="Y213" s="71">
        <v>3056</v>
      </c>
      <c r="Z213" s="71">
        <v>5737</v>
      </c>
      <c r="AA213" s="71">
        <v>2845</v>
      </c>
      <c r="AB213" s="71">
        <v>7130</v>
      </c>
      <c r="AC213" s="71">
        <v>0</v>
      </c>
      <c r="AD213" s="71">
        <v>0.46840236000000002</v>
      </c>
      <c r="AE213" s="72"/>
      <c r="AF213" s="71">
        <v>1564068.52123413</v>
      </c>
      <c r="AG213" s="71">
        <v>581258.12493276689</v>
      </c>
      <c r="AH213" s="71">
        <v>6286041.6449984079</v>
      </c>
      <c r="AI213" s="71">
        <v>13563627.096395761</v>
      </c>
      <c r="AJ213" s="71">
        <v>11946125.83947874</v>
      </c>
      <c r="AK213" s="71">
        <v>0</v>
      </c>
      <c r="AL213" s="71">
        <v>0</v>
      </c>
      <c r="AM213" s="71">
        <v>971052.32538873726</v>
      </c>
      <c r="AN213" s="71">
        <v>0</v>
      </c>
      <c r="AO213" s="71">
        <v>0</v>
      </c>
      <c r="AP213" s="71">
        <v>34912173.552428544</v>
      </c>
      <c r="AQ213" s="72"/>
      <c r="AR213" s="71">
        <v>148</v>
      </c>
      <c r="AS213" s="71">
        <v>73</v>
      </c>
      <c r="AT213" s="71">
        <v>0</v>
      </c>
      <c r="AU213" s="71">
        <v>0</v>
      </c>
      <c r="AV213" s="71">
        <v>0</v>
      </c>
      <c r="AW213" s="71">
        <v>0</v>
      </c>
      <c r="AX213" s="71"/>
      <c r="AY213" s="72"/>
      <c r="AZ213" s="71">
        <v>1137.289</v>
      </c>
      <c r="BA213" s="71">
        <v>6268.9000000000005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1879</v>
      </c>
      <c r="B214" s="70">
        <v>306</v>
      </c>
      <c r="C214" s="70">
        <v>17</v>
      </c>
      <c r="D214" s="70">
        <v>18</v>
      </c>
      <c r="E214" s="70">
        <v>2020</v>
      </c>
      <c r="F214" s="70" t="s">
        <v>159</v>
      </c>
      <c r="G214" s="70" t="s">
        <v>1645</v>
      </c>
      <c r="H214" s="70" t="s">
        <v>1646</v>
      </c>
      <c r="I214" s="148"/>
      <c r="J214" s="71">
        <v>4.1290079260682759</v>
      </c>
      <c r="K214" s="71">
        <v>0.78567525406476557</v>
      </c>
      <c r="L214" s="71">
        <v>20.309705134773839</v>
      </c>
      <c r="M214" s="71">
        <v>9.2824458542343127</v>
      </c>
      <c r="N214" s="71">
        <v>13.456307948252613</v>
      </c>
      <c r="O214" s="71">
        <v>7.7150965202273758</v>
      </c>
      <c r="P214" s="71">
        <v>12.804491717783744</v>
      </c>
      <c r="Q214" s="71">
        <v>0.41054351702667902</v>
      </c>
      <c r="R214" s="71">
        <v>0</v>
      </c>
      <c r="S214" s="71">
        <v>0.44901658</v>
      </c>
      <c r="T214" s="72"/>
      <c r="U214" s="71">
        <v>192298</v>
      </c>
      <c r="V214" s="71">
        <v>270</v>
      </c>
      <c r="W214" s="71">
        <v>418</v>
      </c>
      <c r="X214" s="71">
        <v>2080</v>
      </c>
      <c r="Y214" s="71">
        <v>3027</v>
      </c>
      <c r="Z214" s="71">
        <v>5513</v>
      </c>
      <c r="AA214" s="71">
        <v>2826</v>
      </c>
      <c r="AB214" s="71">
        <v>6963</v>
      </c>
      <c r="AC214" s="71">
        <v>0</v>
      </c>
      <c r="AD214" s="71">
        <v>0.44901658</v>
      </c>
      <c r="AE214" s="72"/>
      <c r="AF214" s="71">
        <v>1501444.9837813061</v>
      </c>
      <c r="AG214" s="71">
        <v>503382.60349353979</v>
      </c>
      <c r="AH214" s="71">
        <v>2978383.4894296252</v>
      </c>
      <c r="AI214" s="71">
        <v>11942697.848773805</v>
      </c>
      <c r="AJ214" s="71">
        <v>12430338.632821919</v>
      </c>
      <c r="AK214" s="71"/>
      <c r="AL214" s="71"/>
      <c r="AM214" s="71">
        <v>908748.86054351251</v>
      </c>
      <c r="AN214" s="71"/>
      <c r="AO214" s="71"/>
      <c r="AP214" s="71">
        <v>30264996.418843709</v>
      </c>
      <c r="AQ214" s="72"/>
      <c r="AR214" s="71">
        <v>156</v>
      </c>
      <c r="AS214" s="71">
        <v>75</v>
      </c>
      <c r="AT214" s="71">
        <v>0</v>
      </c>
      <c r="AU214" s="71">
        <v>0</v>
      </c>
      <c r="AV214" s="71">
        <v>0</v>
      </c>
      <c r="AW214" s="71">
        <v>0</v>
      </c>
      <c r="AX214" s="71"/>
      <c r="AY214" s="72"/>
      <c r="AZ214" s="71">
        <v>1205.888999999999</v>
      </c>
      <c r="BA214" s="71">
        <v>6369.9999999999991</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1880</v>
      </c>
      <c r="B215" s="70">
        <v>306</v>
      </c>
      <c r="C215" s="70">
        <v>18</v>
      </c>
      <c r="D215" s="70">
        <v>18</v>
      </c>
      <c r="E215" s="70">
        <v>2021</v>
      </c>
      <c r="F215" s="70" t="s">
        <v>160</v>
      </c>
      <c r="G215" s="70" t="s">
        <v>1645</v>
      </c>
      <c r="H215" s="70" t="s">
        <v>1646</v>
      </c>
      <c r="I215" s="148"/>
      <c r="J215" s="71">
        <v>6.1187569959307426</v>
      </c>
      <c r="K215" s="71">
        <v>0.75682335970610215</v>
      </c>
      <c r="L215" s="71">
        <v>18.534412356893718</v>
      </c>
      <c r="M215" s="71">
        <v>9.427405112202397</v>
      </c>
      <c r="N215" s="71">
        <v>13.289875903238427</v>
      </c>
      <c r="O215" s="71">
        <v>7.297199397452621</v>
      </c>
      <c r="P215" s="71">
        <v>13.247484829541275</v>
      </c>
      <c r="Q215" s="71">
        <v>0.39954297592065502</v>
      </c>
      <c r="R215" s="71">
        <v>0</v>
      </c>
      <c r="S215" s="71">
        <v>0.43072149432000012</v>
      </c>
      <c r="T215" s="72"/>
      <c r="U215" s="71">
        <v>292640</v>
      </c>
      <c r="V215" s="71">
        <v>270</v>
      </c>
      <c r="W215" s="71">
        <v>418</v>
      </c>
      <c r="X215" s="71">
        <v>2080</v>
      </c>
      <c r="Y215" s="71">
        <v>3026</v>
      </c>
      <c r="Z215" s="71">
        <v>5369</v>
      </c>
      <c r="AA215" s="71">
        <v>2851</v>
      </c>
      <c r="AB215" s="71">
        <v>6843</v>
      </c>
      <c r="AC215" s="71">
        <v>0</v>
      </c>
      <c r="AD215" s="71">
        <v>0.43072149432000012</v>
      </c>
      <c r="AE215" s="72"/>
      <c r="AF215" s="71">
        <v>2241496.4373375452</v>
      </c>
      <c r="AG215" s="71">
        <v>512075.23091409478</v>
      </c>
      <c r="AH215" s="71">
        <v>2670294.1294136867</v>
      </c>
      <c r="AI215" s="71">
        <v>13104679.725293437</v>
      </c>
      <c r="AJ215" s="71">
        <v>12104616.874076691</v>
      </c>
      <c r="AK215" s="71">
        <v>0</v>
      </c>
      <c r="AL215" s="71">
        <v>0</v>
      </c>
      <c r="AM215" s="71">
        <v>898238.7842687954</v>
      </c>
      <c r="AN215" s="71">
        <v>0</v>
      </c>
      <c r="AO215" s="71">
        <v>0</v>
      </c>
      <c r="AP215" s="71">
        <v>31531401.18130425</v>
      </c>
      <c r="AQ215" s="72"/>
      <c r="AR215" s="71">
        <v>170</v>
      </c>
      <c r="AS215" s="71">
        <v>77</v>
      </c>
      <c r="AT215" s="71">
        <v>0</v>
      </c>
      <c r="AU215" s="71">
        <v>0</v>
      </c>
      <c r="AV215" s="71">
        <v>0</v>
      </c>
      <c r="AW215" s="71">
        <v>0</v>
      </c>
      <c r="AX215" s="71"/>
      <c r="AY215" s="72"/>
      <c r="AZ215" s="71">
        <v>1316.504999999999</v>
      </c>
      <c r="BA215" s="71">
        <v>6469.7999999999984</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1650</v>
      </c>
      <c r="B216" s="70">
        <v>306</v>
      </c>
      <c r="C216" s="70">
        <v>19</v>
      </c>
      <c r="D216" s="70">
        <v>18</v>
      </c>
      <c r="E216" s="70">
        <v>2022</v>
      </c>
      <c r="F216" s="70" t="s">
        <v>161</v>
      </c>
      <c r="G216" s="1064" t="s">
        <v>1645</v>
      </c>
      <c r="H216" s="70" t="s">
        <v>1646</v>
      </c>
      <c r="I216" s="148"/>
      <c r="J216" s="71">
        <v>5.577940566296582</v>
      </c>
      <c r="K216" s="71">
        <v>0.72394247041222504</v>
      </c>
      <c r="L216" s="71">
        <v>16.618547806715245</v>
      </c>
      <c r="M216" s="71">
        <v>9.6117338065220839</v>
      </c>
      <c r="N216" s="71">
        <v>13.127287852472062</v>
      </c>
      <c r="O216" s="71">
        <v>7.7705124255466007</v>
      </c>
      <c r="P216" s="71">
        <v>12.993644914253585</v>
      </c>
      <c r="Q216" s="71">
        <v>0.3986077036154676</v>
      </c>
      <c r="R216" s="71">
        <v>0</v>
      </c>
      <c r="S216" s="71">
        <v>0.34932750000000001</v>
      </c>
      <c r="T216" s="72"/>
      <c r="U216" s="71">
        <v>328110</v>
      </c>
      <c r="V216" s="71">
        <v>270</v>
      </c>
      <c r="W216" s="71">
        <v>418</v>
      </c>
      <c r="X216" s="71">
        <v>2080</v>
      </c>
      <c r="Y216" s="71">
        <v>3035</v>
      </c>
      <c r="Z216" s="71">
        <v>5432</v>
      </c>
      <c r="AA216" s="71">
        <v>2839</v>
      </c>
      <c r="AB216" s="71">
        <v>6771</v>
      </c>
      <c r="AC216" s="71">
        <v>0</v>
      </c>
      <c r="AD216" s="71">
        <v>0.34932750000000001</v>
      </c>
      <c r="AE216" s="72"/>
      <c r="AF216" s="71">
        <v>2240507.5975284977</v>
      </c>
      <c r="AG216" s="71">
        <v>516573.5925174749</v>
      </c>
      <c r="AH216" s="71">
        <v>2964051.0321445088</v>
      </c>
      <c r="AI216" s="71">
        <v>13014576.867526192</v>
      </c>
      <c r="AJ216" s="71">
        <v>12358109.315344973</v>
      </c>
      <c r="AK216" s="71">
        <v>0</v>
      </c>
      <c r="AL216" s="71">
        <v>0</v>
      </c>
      <c r="AM216" s="71">
        <v>874320.91043057945</v>
      </c>
      <c r="AN216" s="71">
        <v>0</v>
      </c>
      <c r="AO216" s="71">
        <v>0</v>
      </c>
      <c r="AP216" s="71">
        <v>31968139.315492228</v>
      </c>
      <c r="AQ216" s="72"/>
      <c r="AR216" s="71">
        <v>191</v>
      </c>
      <c r="AS216" s="71">
        <v>81</v>
      </c>
      <c r="AT216" s="71">
        <v>0</v>
      </c>
      <c r="AU216" s="71">
        <v>0</v>
      </c>
      <c r="AV216" s="71">
        <v>0</v>
      </c>
      <c r="AW216" s="71">
        <v>0</v>
      </c>
      <c r="AX216" s="71"/>
      <c r="AY216" s="72"/>
      <c r="AZ216" s="71">
        <v>1510.9209999999991</v>
      </c>
      <c r="BA216" s="71">
        <v>6667.7999999999984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1881</v>
      </c>
      <c r="B217" s="70">
        <v>306</v>
      </c>
      <c r="C217" s="70">
        <v>20</v>
      </c>
      <c r="D217" s="70">
        <v>18</v>
      </c>
      <c r="E217" s="70">
        <v>2023</v>
      </c>
      <c r="F217" s="70" t="s">
        <v>1539</v>
      </c>
      <c r="G217" s="1064" t="s">
        <v>1645</v>
      </c>
      <c r="H217" s="70" t="s">
        <v>1646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214</v>
      </c>
      <c r="AS217" s="71">
        <v>82</v>
      </c>
      <c r="AT217" s="71">
        <v>0</v>
      </c>
      <c r="AU217" s="71">
        <v>0</v>
      </c>
      <c r="AV217" s="71">
        <v>0</v>
      </c>
      <c r="AW217" s="71">
        <v>0</v>
      </c>
      <c r="AX217" s="71"/>
      <c r="AY217" s="72"/>
      <c r="AZ217" s="71">
        <v>1699.0209999999995</v>
      </c>
      <c r="BA217" s="71">
        <v>6746.8999999999978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1644</v>
      </c>
      <c r="B218" s="70">
        <v>306</v>
      </c>
      <c r="C218" s="70">
        <v>21</v>
      </c>
      <c r="D218" s="70">
        <v>18</v>
      </c>
      <c r="E218" s="70">
        <v>2024</v>
      </c>
      <c r="F218" s="70" t="s">
        <v>1554</v>
      </c>
      <c r="G218" s="70" t="s">
        <v>1645</v>
      </c>
      <c r="H218" s="70" t="s">
        <v>1646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1882</v>
      </c>
      <c r="B219" s="70">
        <v>1</v>
      </c>
      <c r="C219" s="70">
        <v>1</v>
      </c>
      <c r="D219" s="70">
        <v>1</v>
      </c>
      <c r="E219" s="70">
        <v>1990</v>
      </c>
      <c r="F219" s="70" t="s">
        <v>787</v>
      </c>
      <c r="G219" s="70" t="s">
        <v>1883</v>
      </c>
      <c r="H219" s="70" t="s">
        <v>1884</v>
      </c>
      <c r="I219" s="148" t="s">
        <v>793</v>
      </c>
      <c r="J219" s="71">
        <v>67.559215536238739</v>
      </c>
      <c r="K219" s="71">
        <v>0.76823043314904338</v>
      </c>
      <c r="L219" s="71">
        <v>4.4461377356058396</v>
      </c>
      <c r="M219" s="71">
        <v>3.6481453635767549</v>
      </c>
      <c r="N219" s="71">
        <v>4.4905090727216983</v>
      </c>
      <c r="O219" s="71">
        <v>6.7807457031599254</v>
      </c>
      <c r="P219" s="71">
        <v>7.7344077388682626</v>
      </c>
      <c r="Q219" s="71">
        <v>0.490003822874438</v>
      </c>
      <c r="R219" s="71">
        <v>0</v>
      </c>
      <c r="S219" s="71">
        <v>0.52301522055632421</v>
      </c>
      <c r="T219" s="72"/>
      <c r="U219" s="71">
        <v>1634131</v>
      </c>
      <c r="V219" s="71">
        <v>261</v>
      </c>
      <c r="W219" s="71">
        <v>43</v>
      </c>
      <c r="X219" s="71">
        <v>1229</v>
      </c>
      <c r="Y219" s="71">
        <v>2021</v>
      </c>
      <c r="Z219" s="71">
        <v>2789</v>
      </c>
      <c r="AA219" s="71">
        <v>1878</v>
      </c>
      <c r="AB219" s="71">
        <v>7956</v>
      </c>
      <c r="AC219" s="71">
        <v>0</v>
      </c>
      <c r="AD219" s="71">
        <v>0.52301522055632421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1885</v>
      </c>
      <c r="B220" s="70">
        <v>2</v>
      </c>
      <c r="C220" s="70">
        <v>2</v>
      </c>
      <c r="D220" s="70">
        <v>1</v>
      </c>
      <c r="E220" s="70">
        <v>2005</v>
      </c>
      <c r="F220" s="70" t="s">
        <v>789</v>
      </c>
      <c r="G220" s="70" t="s">
        <v>1883</v>
      </c>
      <c r="H220" s="70" t="s">
        <v>1884</v>
      </c>
      <c r="I220" s="148"/>
      <c r="J220" s="71">
        <v>30.909863666003861</v>
      </c>
      <c r="K220" s="71">
        <v>0.5441569353118838</v>
      </c>
      <c r="L220" s="71">
        <v>6.2845787375188698</v>
      </c>
      <c r="M220" s="71">
        <v>5.9620932204958148</v>
      </c>
      <c r="N220" s="71">
        <v>6.6112301567356608</v>
      </c>
      <c r="O220" s="71">
        <v>9.912471603730344</v>
      </c>
      <c r="P220" s="71">
        <v>9.0717089684937342</v>
      </c>
      <c r="Q220" s="71">
        <v>0.46995950623418398</v>
      </c>
      <c r="R220" s="71">
        <v>0</v>
      </c>
      <c r="S220" s="71">
        <v>0.68376769376168434</v>
      </c>
      <c r="T220" s="72"/>
      <c r="U220" s="71">
        <v>784642</v>
      </c>
      <c r="V220" s="71">
        <v>230</v>
      </c>
      <c r="W220" s="71">
        <v>67</v>
      </c>
      <c r="X220" s="71">
        <v>1116</v>
      </c>
      <c r="Y220" s="71">
        <v>2518</v>
      </c>
      <c r="Z220" s="71">
        <v>4718</v>
      </c>
      <c r="AA220" s="71">
        <v>1804</v>
      </c>
      <c r="AB220" s="71">
        <v>7977</v>
      </c>
      <c r="AC220" s="71">
        <v>0</v>
      </c>
      <c r="AD220" s="71">
        <v>0.68376769376168434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1886</v>
      </c>
      <c r="B221" s="70">
        <v>3</v>
      </c>
      <c r="C221" s="70">
        <v>3</v>
      </c>
      <c r="D221" s="70">
        <v>1</v>
      </c>
      <c r="E221" s="70">
        <v>2006</v>
      </c>
      <c r="F221" s="70" t="s">
        <v>790</v>
      </c>
      <c r="G221" s="70" t="s">
        <v>1883</v>
      </c>
      <c r="H221" s="70" t="s">
        <v>1884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1887</v>
      </c>
      <c r="B222" s="70">
        <v>4</v>
      </c>
      <c r="C222" s="70">
        <v>4</v>
      </c>
      <c r="D222" s="70">
        <v>1</v>
      </c>
      <c r="E222" s="70">
        <v>2007</v>
      </c>
      <c r="F222" s="70" t="s">
        <v>791</v>
      </c>
      <c r="G222" s="70" t="s">
        <v>1883</v>
      </c>
      <c r="H222" s="70" t="s">
        <v>1884</v>
      </c>
      <c r="I222" s="148"/>
      <c r="J222" s="71">
        <v>30.568378245676989</v>
      </c>
      <c r="K222" s="71">
        <v>0.47060958528236152</v>
      </c>
      <c r="L222" s="71">
        <v>1.466802149005799</v>
      </c>
      <c r="M222" s="71">
        <v>6.4515724957219946</v>
      </c>
      <c r="N222" s="71">
        <v>7.9918877176321681</v>
      </c>
      <c r="O222" s="71">
        <v>9.7192497020897175</v>
      </c>
      <c r="P222" s="71">
        <v>9.1865960372876252</v>
      </c>
      <c r="Q222" s="71">
        <v>0.48388200382686197</v>
      </c>
      <c r="R222" s="71">
        <v>0</v>
      </c>
      <c r="S222" s="71">
        <v>0.82943805489446332</v>
      </c>
      <c r="T222" s="72"/>
      <c r="U222" s="71">
        <v>871860</v>
      </c>
      <c r="V222" s="71">
        <v>194</v>
      </c>
      <c r="W222" s="71">
        <v>18</v>
      </c>
      <c r="X222" s="71">
        <v>1446</v>
      </c>
      <c r="Y222" s="71">
        <v>2551</v>
      </c>
      <c r="Z222" s="71">
        <v>4809</v>
      </c>
      <c r="AA222" s="71">
        <v>1799</v>
      </c>
      <c r="AB222" s="71">
        <v>7779</v>
      </c>
      <c r="AC222" s="71">
        <v>0</v>
      </c>
      <c r="AD222" s="71">
        <v>0.82943805489446332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1888</v>
      </c>
      <c r="B223" s="70">
        <v>5</v>
      </c>
      <c r="C223" s="70">
        <v>5</v>
      </c>
      <c r="D223" s="70">
        <v>1</v>
      </c>
      <c r="E223" s="70">
        <v>2008</v>
      </c>
      <c r="F223" s="70" t="s">
        <v>792</v>
      </c>
      <c r="G223" s="70" t="s">
        <v>1883</v>
      </c>
      <c r="H223" s="70" t="s">
        <v>1884</v>
      </c>
      <c r="I223" s="148"/>
      <c r="J223" s="71">
        <v>28.318243092326821</v>
      </c>
      <c r="K223" s="71">
        <v>0.37033928674988909</v>
      </c>
      <c r="L223" s="71">
        <v>1.2870872767597969</v>
      </c>
      <c r="M223" s="71">
        <v>7.283092395995296</v>
      </c>
      <c r="N223" s="71">
        <v>7.6555522405749246</v>
      </c>
      <c r="O223" s="71">
        <v>9.3896881048728265</v>
      </c>
      <c r="P223" s="71">
        <v>9.1608245059062252</v>
      </c>
      <c r="Q223" s="71">
        <v>0.47146218438703802</v>
      </c>
      <c r="R223" s="71">
        <v>0</v>
      </c>
      <c r="S223" s="71">
        <v>0.69134508218674662</v>
      </c>
      <c r="T223" s="72"/>
      <c r="U223" s="71">
        <v>933051</v>
      </c>
      <c r="V223" s="71">
        <v>194</v>
      </c>
      <c r="W223" s="71">
        <v>18</v>
      </c>
      <c r="X223" s="71">
        <v>1446</v>
      </c>
      <c r="Y223" s="71">
        <v>2578</v>
      </c>
      <c r="Z223" s="71">
        <v>4809</v>
      </c>
      <c r="AA223" s="71">
        <v>1796</v>
      </c>
      <c r="AB223" s="71">
        <v>7704</v>
      </c>
      <c r="AC223" s="71">
        <v>0</v>
      </c>
      <c r="AD223" s="71">
        <v>0.69134508218674662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1889</v>
      </c>
      <c r="B224" s="70">
        <v>6</v>
      </c>
      <c r="C224" s="70">
        <v>6</v>
      </c>
      <c r="D224" s="70">
        <v>1</v>
      </c>
      <c r="E224" s="70">
        <v>2009</v>
      </c>
      <c r="F224" s="70" t="s">
        <v>176</v>
      </c>
      <c r="G224" s="70" t="s">
        <v>1883</v>
      </c>
      <c r="H224" s="70" t="s">
        <v>1884</v>
      </c>
      <c r="I224" s="148"/>
      <c r="J224" s="71">
        <v>30.55219682291332</v>
      </c>
      <c r="K224" s="71">
        <v>0.32228140173767461</v>
      </c>
      <c r="L224" s="71">
        <v>2.106984399115996</v>
      </c>
      <c r="M224" s="71">
        <v>7.1156512856543079</v>
      </c>
      <c r="N224" s="71">
        <v>7.0977044595268577</v>
      </c>
      <c r="O224" s="71">
        <v>9.5148716279699901</v>
      </c>
      <c r="P224" s="71">
        <v>8.6649887958929277</v>
      </c>
      <c r="Q224" s="71">
        <v>0.44358459973532699</v>
      </c>
      <c r="R224" s="71">
        <v>0</v>
      </c>
      <c r="S224" s="71">
        <v>0.50291787908275498</v>
      </c>
      <c r="T224" s="72"/>
      <c r="U224" s="71">
        <v>869869</v>
      </c>
      <c r="V224" s="71">
        <v>217</v>
      </c>
      <c r="W224" s="71">
        <v>38</v>
      </c>
      <c r="X224" s="71">
        <v>1608</v>
      </c>
      <c r="Y224" s="71">
        <v>2594</v>
      </c>
      <c r="Z224" s="71">
        <v>4810</v>
      </c>
      <c r="AA224" s="71">
        <v>1744</v>
      </c>
      <c r="AB224" s="71">
        <v>7609</v>
      </c>
      <c r="AC224" s="71">
        <v>0</v>
      </c>
      <c r="AD224" s="71">
        <v>0.50291787908275498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1890</v>
      </c>
      <c r="B225" s="70">
        <v>7</v>
      </c>
      <c r="C225" s="70">
        <v>7</v>
      </c>
      <c r="D225" s="70">
        <v>1</v>
      </c>
      <c r="E225" s="70">
        <v>2010</v>
      </c>
      <c r="F225" s="70" t="s">
        <v>177</v>
      </c>
      <c r="G225" s="70" t="s">
        <v>1883</v>
      </c>
      <c r="H225" s="70" t="s">
        <v>1884</v>
      </c>
      <c r="I225" s="148"/>
      <c r="J225" s="71">
        <v>23.046874154291839</v>
      </c>
      <c r="K225" s="71">
        <v>0.3434634190682383</v>
      </c>
      <c r="L225" s="71">
        <v>1.994801524015839</v>
      </c>
      <c r="M225" s="71">
        <v>7.1028659725699557</v>
      </c>
      <c r="N225" s="71">
        <v>7.3007793948942696</v>
      </c>
      <c r="O225" s="71">
        <v>9.4531414804473091</v>
      </c>
      <c r="P225" s="71">
        <v>8.8665453181438298</v>
      </c>
      <c r="Q225" s="71">
        <v>0.457630703764214</v>
      </c>
      <c r="R225" s="71">
        <v>0</v>
      </c>
      <c r="S225" s="71">
        <v>0.76492527655495413</v>
      </c>
      <c r="T225" s="72"/>
      <c r="U225" s="71">
        <v>595455</v>
      </c>
      <c r="V225" s="71">
        <v>217</v>
      </c>
      <c r="W225" s="71">
        <v>38</v>
      </c>
      <c r="X225" s="71">
        <v>1608</v>
      </c>
      <c r="Y225" s="71">
        <v>2612</v>
      </c>
      <c r="Z225" s="71">
        <v>4801</v>
      </c>
      <c r="AA225" s="71">
        <v>1740</v>
      </c>
      <c r="AB225" s="71">
        <v>7522</v>
      </c>
      <c r="AC225" s="71">
        <v>0</v>
      </c>
      <c r="AD225" s="71">
        <v>0.76492527655495413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1891</v>
      </c>
      <c r="B226" s="70">
        <v>8</v>
      </c>
      <c r="C226" s="70">
        <v>8</v>
      </c>
      <c r="D226" s="70">
        <v>1</v>
      </c>
      <c r="E226" s="70">
        <v>2011</v>
      </c>
      <c r="F226" s="70" t="s">
        <v>178</v>
      </c>
      <c r="G226" s="70" t="s">
        <v>1883</v>
      </c>
      <c r="H226" s="70" t="s">
        <v>1884</v>
      </c>
      <c r="I226" s="148"/>
      <c r="J226" s="71">
        <v>26.683946072537669</v>
      </c>
      <c r="K226" s="71">
        <v>0.5421900942083725</v>
      </c>
      <c r="L226" s="71">
        <v>1.944815461271139</v>
      </c>
      <c r="M226" s="71">
        <v>8.2290232251660083</v>
      </c>
      <c r="N226" s="71">
        <v>7.7067952672767932</v>
      </c>
      <c r="O226" s="71">
        <v>9.3041712202263742</v>
      </c>
      <c r="P226" s="71">
        <v>8.5855741757651813</v>
      </c>
      <c r="Q226" s="71">
        <v>0.52162595172649495</v>
      </c>
      <c r="R226" s="71">
        <v>0</v>
      </c>
      <c r="S226" s="71">
        <v>0.99320605027484465</v>
      </c>
      <c r="T226" s="72"/>
      <c r="U226" s="71">
        <v>721785</v>
      </c>
      <c r="V226" s="71">
        <v>217</v>
      </c>
      <c r="W226" s="71">
        <v>38</v>
      </c>
      <c r="X226" s="71">
        <v>1608</v>
      </c>
      <c r="Y226" s="71">
        <v>2624</v>
      </c>
      <c r="Z226" s="71">
        <v>4828</v>
      </c>
      <c r="AA226" s="71">
        <v>1735</v>
      </c>
      <c r="AB226" s="71">
        <v>7433</v>
      </c>
      <c r="AC226" s="71">
        <v>0</v>
      </c>
      <c r="AD226" s="71">
        <v>0.99320605027484465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1892</v>
      </c>
      <c r="B227" s="70">
        <v>9</v>
      </c>
      <c r="C227" s="70">
        <v>9</v>
      </c>
      <c r="D227" s="70">
        <v>1</v>
      </c>
      <c r="E227" s="70">
        <v>2012</v>
      </c>
      <c r="F227" s="70" t="s">
        <v>179</v>
      </c>
      <c r="G227" s="70" t="s">
        <v>1883</v>
      </c>
      <c r="H227" s="70" t="s">
        <v>1884</v>
      </c>
      <c r="I227" s="148"/>
      <c r="J227" s="71">
        <v>20.449212117293541</v>
      </c>
      <c r="K227" s="71">
        <v>0.53794696946869824</v>
      </c>
      <c r="L227" s="71">
        <v>1.9525767188845811</v>
      </c>
      <c r="M227" s="71">
        <v>9.1959565699251176</v>
      </c>
      <c r="N227" s="71">
        <v>8.5691905473615311</v>
      </c>
      <c r="O227" s="71">
        <v>9.2768423731522507</v>
      </c>
      <c r="P227" s="71">
        <v>8.6244686128868295</v>
      </c>
      <c r="Q227" s="71">
        <v>0.56734605332824295</v>
      </c>
      <c r="R227" s="71">
        <v>0</v>
      </c>
      <c r="S227" s="71">
        <v>0.86836696167626481</v>
      </c>
      <c r="T227" s="72"/>
      <c r="U227" s="71">
        <v>555800</v>
      </c>
      <c r="V227" s="71">
        <v>217</v>
      </c>
      <c r="W227" s="71">
        <v>38</v>
      </c>
      <c r="X227" s="71">
        <v>1608</v>
      </c>
      <c r="Y227" s="71">
        <v>2654</v>
      </c>
      <c r="Z227" s="71">
        <v>4852</v>
      </c>
      <c r="AA227" s="71">
        <v>1733</v>
      </c>
      <c r="AB227" s="71">
        <v>7441</v>
      </c>
      <c r="AC227" s="71">
        <v>0</v>
      </c>
      <c r="AD227" s="71">
        <v>0.86836696167626481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1893</v>
      </c>
      <c r="B228" s="70">
        <v>10</v>
      </c>
      <c r="C228" s="70">
        <v>10</v>
      </c>
      <c r="D228" s="70">
        <v>1</v>
      </c>
      <c r="E228" s="70">
        <v>2013</v>
      </c>
      <c r="F228" s="70" t="s">
        <v>180</v>
      </c>
      <c r="G228" s="70" t="s">
        <v>1883</v>
      </c>
      <c r="H228" s="70" t="s">
        <v>1884</v>
      </c>
      <c r="I228" s="148"/>
      <c r="J228" s="71">
        <v>20.55448198544509</v>
      </c>
      <c r="K228" s="71">
        <v>0.47946518261163512</v>
      </c>
      <c r="L228" s="71">
        <v>1.95307254876859</v>
      </c>
      <c r="M228" s="71">
        <v>9.1176675811000667</v>
      </c>
      <c r="N228" s="71">
        <v>9.063795837080125</v>
      </c>
      <c r="O228" s="71">
        <v>8.9132954834594607</v>
      </c>
      <c r="P228" s="71">
        <v>8.5071047555681236</v>
      </c>
      <c r="Q228" s="71">
        <v>0.572503568999009</v>
      </c>
      <c r="R228" s="71">
        <v>0</v>
      </c>
      <c r="S228" s="71">
        <v>0.92359845058038437</v>
      </c>
      <c r="T228" s="72"/>
      <c r="U228" s="71">
        <v>544198</v>
      </c>
      <c r="V228" s="71">
        <v>217</v>
      </c>
      <c r="W228" s="71">
        <v>38</v>
      </c>
      <c r="X228" s="71">
        <v>1608</v>
      </c>
      <c r="Y228" s="71">
        <v>2671</v>
      </c>
      <c r="Z228" s="71">
        <v>4870</v>
      </c>
      <c r="AA228" s="71">
        <v>1703</v>
      </c>
      <c r="AB228" s="71">
        <v>7401</v>
      </c>
      <c r="AC228" s="71">
        <v>0</v>
      </c>
      <c r="AD228" s="71">
        <v>0.92359845058038437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1894</v>
      </c>
      <c r="B229" s="70">
        <v>11</v>
      </c>
      <c r="C229" s="70">
        <v>11</v>
      </c>
      <c r="D229" s="70">
        <v>1</v>
      </c>
      <c r="E229" s="70">
        <v>2014</v>
      </c>
      <c r="F229" s="70" t="s">
        <v>181</v>
      </c>
      <c r="G229" s="70" t="s">
        <v>1883</v>
      </c>
      <c r="H229" s="70" t="s">
        <v>1884</v>
      </c>
      <c r="I229" s="148"/>
      <c r="J229" s="71">
        <v>17.603665929529178</v>
      </c>
      <c r="K229" s="71">
        <v>0.38733003854699938</v>
      </c>
      <c r="L229" s="71">
        <v>1.661891352019921</v>
      </c>
      <c r="M229" s="71">
        <v>8.0565784415707125</v>
      </c>
      <c r="N229" s="71">
        <v>7.5906516713711971</v>
      </c>
      <c r="O229" s="71">
        <v>8.508061175118911</v>
      </c>
      <c r="P229" s="71">
        <v>8.4358328184575946</v>
      </c>
      <c r="Q229" s="71">
        <v>0.54957994390248499</v>
      </c>
      <c r="R229" s="71">
        <v>0</v>
      </c>
      <c r="S229" s="71">
        <v>0.84660299949490847</v>
      </c>
      <c r="T229" s="72"/>
      <c r="U229" s="71">
        <v>513074</v>
      </c>
      <c r="V229" s="71">
        <v>162</v>
      </c>
      <c r="W229" s="71">
        <v>29</v>
      </c>
      <c r="X229" s="71">
        <v>1545</v>
      </c>
      <c r="Y229" s="71">
        <v>2719</v>
      </c>
      <c r="Z229" s="71">
        <v>4896</v>
      </c>
      <c r="AA229" s="71">
        <v>1680</v>
      </c>
      <c r="AB229" s="71">
        <v>7405</v>
      </c>
      <c r="AC229" s="71">
        <v>0</v>
      </c>
      <c r="AD229" s="71">
        <v>0.84660299949490847</v>
      </c>
      <c r="AE229" s="72"/>
      <c r="AF229" s="71"/>
      <c r="AG229" s="71"/>
      <c r="AH229" s="71"/>
      <c r="AI229" s="71"/>
      <c r="AJ229" s="71"/>
      <c r="AK229" s="71"/>
      <c r="AL229" s="71"/>
      <c r="AM229" s="71"/>
      <c r="AN229" s="71"/>
      <c r="AO229" s="71"/>
      <c r="AP229" s="71"/>
      <c r="AQ229" s="72"/>
      <c r="AR229" s="71">
        <v>69</v>
      </c>
      <c r="AS229" s="71">
        <v>22</v>
      </c>
      <c r="AT229" s="71">
        <v>0</v>
      </c>
      <c r="AU229" s="71">
        <v>0</v>
      </c>
      <c r="AV229" s="71">
        <v>0</v>
      </c>
      <c r="AW229" s="71">
        <v>0</v>
      </c>
      <c r="AX229" s="71"/>
      <c r="AY229" s="72"/>
      <c r="AZ229" s="71">
        <v>335.6</v>
      </c>
      <c r="BA229" s="71">
        <v>3204.5</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1895</v>
      </c>
      <c r="B230" s="70">
        <v>12</v>
      </c>
      <c r="C230" s="70">
        <v>12</v>
      </c>
      <c r="D230" s="70">
        <v>1</v>
      </c>
      <c r="E230" s="70">
        <v>2015</v>
      </c>
      <c r="F230" s="70" t="s">
        <v>182</v>
      </c>
      <c r="G230" s="70" t="s">
        <v>1883</v>
      </c>
      <c r="H230" s="70" t="s">
        <v>1884</v>
      </c>
      <c r="I230" s="148"/>
      <c r="J230" s="71">
        <v>16.36318436973885</v>
      </c>
      <c r="K230" s="71">
        <v>0.38465091788779432</v>
      </c>
      <c r="L230" s="71">
        <v>1.745679216982744</v>
      </c>
      <c r="M230" s="71">
        <v>8.185194135822135</v>
      </c>
      <c r="N230" s="71">
        <v>7.0913162808047536</v>
      </c>
      <c r="O230" s="71">
        <v>8.3977005277791026</v>
      </c>
      <c r="P230" s="71">
        <v>8.4374723231400228</v>
      </c>
      <c r="Q230" s="71">
        <v>0.53509718273125895</v>
      </c>
      <c r="R230" s="71">
        <v>0</v>
      </c>
      <c r="S230" s="71">
        <v>1.0989793091632061</v>
      </c>
      <c r="T230" s="72"/>
      <c r="U230" s="71">
        <v>471521</v>
      </c>
      <c r="V230" s="71">
        <v>162</v>
      </c>
      <c r="W230" s="71">
        <v>29</v>
      </c>
      <c r="X230" s="71">
        <v>1545</v>
      </c>
      <c r="Y230" s="71">
        <v>2733</v>
      </c>
      <c r="Z230" s="71">
        <v>4879</v>
      </c>
      <c r="AA230" s="71">
        <v>1679</v>
      </c>
      <c r="AB230" s="71">
        <v>7365</v>
      </c>
      <c r="AC230" s="71">
        <v>0</v>
      </c>
      <c r="AD230" s="71">
        <v>1.0989793091632061</v>
      </c>
      <c r="AE230" s="72"/>
      <c r="AF230" s="71">
        <v>5064135.7236630376</v>
      </c>
      <c r="AG230" s="71">
        <v>331009.27280814853</v>
      </c>
      <c r="AH230" s="71">
        <v>364799.29603800009</v>
      </c>
      <c r="AI230" s="71">
        <v>11613353.344940821</v>
      </c>
      <c r="AJ230" s="71">
        <v>9781855.7786979899</v>
      </c>
      <c r="AK230" s="71">
        <v>0</v>
      </c>
      <c r="AL230" s="71">
        <v>0</v>
      </c>
      <c r="AM230" s="71">
        <v>1009342.354986984</v>
      </c>
      <c r="AN230" s="71">
        <v>0</v>
      </c>
      <c r="AO230" s="71">
        <v>0</v>
      </c>
      <c r="AP230" s="71">
        <v>28164495.77113498</v>
      </c>
      <c r="AQ230" s="72"/>
      <c r="AR230" s="71">
        <v>82</v>
      </c>
      <c r="AS230" s="71">
        <v>47</v>
      </c>
      <c r="AT230" s="71">
        <v>0</v>
      </c>
      <c r="AU230" s="71">
        <v>0</v>
      </c>
      <c r="AV230" s="71">
        <v>0</v>
      </c>
      <c r="AW230" s="71">
        <v>0</v>
      </c>
      <c r="AX230" s="71"/>
      <c r="AY230" s="72"/>
      <c r="AZ230" s="71">
        <v>412.3</v>
      </c>
      <c r="BA230" s="71">
        <v>8926.5</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1896</v>
      </c>
      <c r="B231" s="70">
        <v>13</v>
      </c>
      <c r="C231" s="70">
        <v>13</v>
      </c>
      <c r="D231" s="70">
        <v>1</v>
      </c>
      <c r="E231" s="70">
        <v>2016</v>
      </c>
      <c r="F231" s="70" t="s">
        <v>155</v>
      </c>
      <c r="G231" s="70" t="s">
        <v>1883</v>
      </c>
      <c r="H231" s="70" t="s">
        <v>1884</v>
      </c>
      <c r="I231" s="148"/>
      <c r="J231" s="71">
        <v>18.683678338776577</v>
      </c>
      <c r="K231" s="71">
        <v>0.37069003598493272</v>
      </c>
      <c r="L231" s="71">
        <v>2.0305330246516262</v>
      </c>
      <c r="M231" s="71">
        <v>7.0394669889579173</v>
      </c>
      <c r="N231" s="71">
        <v>7.4945073360599572</v>
      </c>
      <c r="O231" s="71">
        <v>8.2413138753193671</v>
      </c>
      <c r="P231" s="71">
        <v>8.2306749562988557</v>
      </c>
      <c r="Q231" s="71">
        <v>0.5117290417827125</v>
      </c>
      <c r="R231" s="71">
        <v>0</v>
      </c>
      <c r="S231" s="71">
        <v>0.88255827362791539</v>
      </c>
      <c r="T231" s="72"/>
      <c r="U231" s="71">
        <v>508656.00000000012</v>
      </c>
      <c r="V231" s="71">
        <v>162</v>
      </c>
      <c r="W231" s="71">
        <v>29</v>
      </c>
      <c r="X231" s="71">
        <v>1545</v>
      </c>
      <c r="Y231" s="71">
        <v>2756</v>
      </c>
      <c r="Z231" s="71">
        <v>4847</v>
      </c>
      <c r="AA231" s="71">
        <v>1694</v>
      </c>
      <c r="AB231" s="71">
        <v>7245</v>
      </c>
      <c r="AC231" s="71">
        <v>0</v>
      </c>
      <c r="AD231" s="71">
        <v>0.88255827362791539</v>
      </c>
      <c r="AE231" s="72"/>
      <c r="AF231" s="71">
        <v>6000663.2147623543</v>
      </c>
      <c r="AG231" s="71">
        <v>315399.60182673758</v>
      </c>
      <c r="AH231" s="71">
        <v>335916.60828447237</v>
      </c>
      <c r="AI231" s="71">
        <v>10806847.76986878</v>
      </c>
      <c r="AJ231" s="71">
        <v>10353513.22756655</v>
      </c>
      <c r="AK231" s="71">
        <v>0</v>
      </c>
      <c r="AL231" s="71">
        <v>0</v>
      </c>
      <c r="AM231" s="71">
        <v>993668.24180483678</v>
      </c>
      <c r="AN231" s="71">
        <v>0</v>
      </c>
      <c r="AO231" s="71">
        <v>0</v>
      </c>
      <c r="AP231" s="71">
        <v>28806008.66411373</v>
      </c>
      <c r="AQ231" s="72"/>
      <c r="AR231" s="71">
        <v>96</v>
      </c>
      <c r="AS231" s="71">
        <v>61</v>
      </c>
      <c r="AT231" s="71">
        <v>0</v>
      </c>
      <c r="AU231" s="71">
        <v>0</v>
      </c>
      <c r="AV231" s="71">
        <v>0</v>
      </c>
      <c r="AW231" s="71">
        <v>0</v>
      </c>
      <c r="AX231" s="71"/>
      <c r="AY231" s="72"/>
      <c r="AZ231" s="71">
        <v>482.3</v>
      </c>
      <c r="BA231" s="71">
        <v>11418.4</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1897</v>
      </c>
      <c r="B232" s="70">
        <v>14</v>
      </c>
      <c r="C232" s="70">
        <v>14</v>
      </c>
      <c r="D232" s="70">
        <v>1</v>
      </c>
      <c r="E232" s="70">
        <v>2017</v>
      </c>
      <c r="F232" s="70" t="s">
        <v>156</v>
      </c>
      <c r="G232" s="70" t="s">
        <v>1883</v>
      </c>
      <c r="H232" s="70" t="s">
        <v>1884</v>
      </c>
      <c r="I232" s="148"/>
      <c r="J232" s="71">
        <v>18.136055117983076</v>
      </c>
      <c r="K232" s="71">
        <v>0.37105058646602523</v>
      </c>
      <c r="L232" s="71">
        <v>1.8625471136511209</v>
      </c>
      <c r="M232" s="71">
        <v>7.1423509747257734</v>
      </c>
      <c r="N232" s="71">
        <v>8.2978567184859511</v>
      </c>
      <c r="O232" s="71">
        <v>8.0984725348543058</v>
      </c>
      <c r="P232" s="71">
        <v>8.0385262032162519</v>
      </c>
      <c r="Q232" s="71">
        <v>0.48734007223414699</v>
      </c>
      <c r="R232" s="71">
        <v>0</v>
      </c>
      <c r="S232" s="71">
        <v>1.0096293994832146</v>
      </c>
      <c r="T232" s="72"/>
      <c r="U232" s="71">
        <v>526006</v>
      </c>
      <c r="V232" s="71">
        <v>162</v>
      </c>
      <c r="W232" s="71">
        <v>29</v>
      </c>
      <c r="X232" s="71">
        <v>1545</v>
      </c>
      <c r="Y232" s="71">
        <v>2758</v>
      </c>
      <c r="Z232" s="71">
        <v>4842</v>
      </c>
      <c r="AA232" s="71">
        <v>1665</v>
      </c>
      <c r="AB232" s="71">
        <v>7135</v>
      </c>
      <c r="AC232" s="71">
        <v>0</v>
      </c>
      <c r="AD232" s="71">
        <v>1.0096293994832151</v>
      </c>
      <c r="AE232" s="72"/>
      <c r="AF232" s="71">
        <v>5818057.8964637322</v>
      </c>
      <c r="AG232" s="71">
        <v>318713.27154769411</v>
      </c>
      <c r="AH232" s="71">
        <v>413051.25506895588</v>
      </c>
      <c r="AI232" s="71">
        <v>11493910.63773619</v>
      </c>
      <c r="AJ232" s="71">
        <v>11617397.40106691</v>
      </c>
      <c r="AK232" s="71">
        <v>0</v>
      </c>
      <c r="AL232" s="71">
        <v>0</v>
      </c>
      <c r="AM232" s="71">
        <v>980112.70432168664</v>
      </c>
      <c r="AN232" s="71">
        <v>0</v>
      </c>
      <c r="AO232" s="71">
        <v>0</v>
      </c>
      <c r="AP232" s="71">
        <v>30641243.166205168</v>
      </c>
      <c r="AQ232" s="72"/>
      <c r="AR232" s="71">
        <v>114</v>
      </c>
      <c r="AS232" s="71">
        <v>69</v>
      </c>
      <c r="AT232" s="71">
        <v>0</v>
      </c>
      <c r="AU232" s="71">
        <v>0</v>
      </c>
      <c r="AV232" s="71">
        <v>0</v>
      </c>
      <c r="AW232" s="71">
        <v>0</v>
      </c>
      <c r="AX232" s="71"/>
      <c r="AY232" s="72"/>
      <c r="AZ232" s="71">
        <v>578</v>
      </c>
      <c r="BA232" s="71">
        <v>11691.1</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1898</v>
      </c>
      <c r="B233" s="70">
        <v>15</v>
      </c>
      <c r="C233" s="70">
        <v>15</v>
      </c>
      <c r="D233" s="70">
        <v>1</v>
      </c>
      <c r="E233" s="70">
        <v>2018</v>
      </c>
      <c r="F233" s="70" t="s">
        <v>183</v>
      </c>
      <c r="G233" s="70" t="s">
        <v>1883</v>
      </c>
      <c r="H233" s="70" t="s">
        <v>1884</v>
      </c>
      <c r="I233" s="148"/>
      <c r="J233" s="71">
        <v>15.186019745192008</v>
      </c>
      <c r="K233" s="71">
        <v>0.35036689280261818</v>
      </c>
      <c r="L233" s="71">
        <v>1.7418460722132438</v>
      </c>
      <c r="M233" s="71">
        <v>7.2870333513630579</v>
      </c>
      <c r="N233" s="71">
        <v>6.9637721395816472</v>
      </c>
      <c r="O233" s="71">
        <v>7.9315497990252668</v>
      </c>
      <c r="P233" s="71">
        <v>7.8915904130321657</v>
      </c>
      <c r="Q233" s="71">
        <v>0.44829263449814899</v>
      </c>
      <c r="R233" s="71">
        <v>0</v>
      </c>
      <c r="S233" s="71">
        <v>1.0737389385124332</v>
      </c>
      <c r="T233" s="72"/>
      <c r="U233" s="71">
        <v>488614.99999999988</v>
      </c>
      <c r="V233" s="71">
        <v>162</v>
      </c>
      <c r="W233" s="71">
        <v>29</v>
      </c>
      <c r="X233" s="71">
        <v>1545</v>
      </c>
      <c r="Y233" s="71">
        <v>2764</v>
      </c>
      <c r="Z233" s="71">
        <v>4833</v>
      </c>
      <c r="AA233" s="71">
        <v>1651</v>
      </c>
      <c r="AB233" s="71">
        <v>7073</v>
      </c>
      <c r="AC233" s="71">
        <v>0</v>
      </c>
      <c r="AD233" s="71">
        <v>1.073738938512433</v>
      </c>
      <c r="AE233" s="72"/>
      <c r="AF233" s="71">
        <v>5030168.9485069932</v>
      </c>
      <c r="AG233" s="71">
        <v>290614.43560683267</v>
      </c>
      <c r="AH233" s="71">
        <v>390082.09192831942</v>
      </c>
      <c r="AI233" s="71">
        <v>11463498.34566943</v>
      </c>
      <c r="AJ233" s="71">
        <v>10451506.07784766</v>
      </c>
      <c r="AK233" s="71">
        <v>0</v>
      </c>
      <c r="AL233" s="71">
        <v>0</v>
      </c>
      <c r="AM233" s="71">
        <v>973606.30606349243</v>
      </c>
      <c r="AN233" s="71">
        <v>0</v>
      </c>
      <c r="AO233" s="71">
        <v>0</v>
      </c>
      <c r="AP233" s="71">
        <v>28599476.205622729</v>
      </c>
      <c r="AQ233" s="72"/>
      <c r="AR233" s="71">
        <v>120</v>
      </c>
      <c r="AS233" s="71">
        <v>85</v>
      </c>
      <c r="AT233" s="71">
        <v>0</v>
      </c>
      <c r="AU233" s="71">
        <v>0</v>
      </c>
      <c r="AV233" s="71">
        <v>0</v>
      </c>
      <c r="AW233" s="71">
        <v>0</v>
      </c>
      <c r="AX233" s="71"/>
      <c r="AY233" s="72"/>
      <c r="AZ233" s="71">
        <v>607.1</v>
      </c>
      <c r="BA233" s="71">
        <v>12436</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1899</v>
      </c>
      <c r="B234" s="70">
        <v>16</v>
      </c>
      <c r="C234" s="70">
        <v>16</v>
      </c>
      <c r="D234" s="70">
        <v>1</v>
      </c>
      <c r="E234" s="70">
        <v>2019</v>
      </c>
      <c r="F234" s="70" t="s">
        <v>158</v>
      </c>
      <c r="G234" s="70" t="s">
        <v>1883</v>
      </c>
      <c r="H234" s="70" t="s">
        <v>1884</v>
      </c>
      <c r="I234" s="148"/>
      <c r="J234" s="71">
        <v>14.959031883612312</v>
      </c>
      <c r="K234" s="71">
        <v>0.31928468106178765</v>
      </c>
      <c r="L234" s="71">
        <v>1.7563244373705487</v>
      </c>
      <c r="M234" s="71">
        <v>6.6520728981574537</v>
      </c>
      <c r="N234" s="71">
        <v>6.6207354433768835</v>
      </c>
      <c r="O234" s="71">
        <v>7.6732999652254872</v>
      </c>
      <c r="P234" s="71">
        <v>7.715124285761819</v>
      </c>
      <c r="Q234" s="71">
        <v>0.429749968904237</v>
      </c>
      <c r="R234" s="71">
        <v>0</v>
      </c>
      <c r="S234" s="71">
        <v>1.2077764998590681</v>
      </c>
      <c r="T234" s="72"/>
      <c r="U234" s="71">
        <v>483199</v>
      </c>
      <c r="V234" s="71">
        <v>162</v>
      </c>
      <c r="W234" s="71">
        <v>29</v>
      </c>
      <c r="X234" s="71">
        <v>1545</v>
      </c>
      <c r="Y234" s="71">
        <v>2763</v>
      </c>
      <c r="Z234" s="71">
        <v>4804</v>
      </c>
      <c r="AA234" s="71">
        <v>1602</v>
      </c>
      <c r="AB234" s="71">
        <v>6964</v>
      </c>
      <c r="AC234" s="71">
        <v>0</v>
      </c>
      <c r="AD234" s="71">
        <v>1.2077764998590681</v>
      </c>
      <c r="AE234" s="72"/>
      <c r="AF234" s="71">
        <v>5014442.4930726746</v>
      </c>
      <c r="AG234" s="71">
        <v>280690.50558907131</v>
      </c>
      <c r="AH234" s="71">
        <v>406515.88420126989</v>
      </c>
      <c r="AI234" s="71">
        <v>10889653.86400776</v>
      </c>
      <c r="AJ234" s="71">
        <v>9879717.0648876987</v>
      </c>
      <c r="AK234" s="71">
        <v>0</v>
      </c>
      <c r="AL234" s="71">
        <v>0</v>
      </c>
      <c r="AM234" s="71">
        <v>948444.37503606814</v>
      </c>
      <c r="AN234" s="71">
        <v>0</v>
      </c>
      <c r="AO234" s="71">
        <v>0</v>
      </c>
      <c r="AP234" s="71">
        <v>27419464.186794542</v>
      </c>
      <c r="AQ234" s="72"/>
      <c r="AR234" s="71">
        <v>129</v>
      </c>
      <c r="AS234" s="71">
        <v>137</v>
      </c>
      <c r="AT234" s="71">
        <v>0</v>
      </c>
      <c r="AU234" s="71">
        <v>0</v>
      </c>
      <c r="AV234" s="71">
        <v>0</v>
      </c>
      <c r="AW234" s="71">
        <v>0</v>
      </c>
      <c r="AX234" s="71"/>
      <c r="AY234" s="72"/>
      <c r="AZ234" s="71">
        <v>652.79999999999995</v>
      </c>
      <c r="BA234" s="71">
        <v>14378.8</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1900</v>
      </c>
      <c r="B235" s="70">
        <v>17</v>
      </c>
      <c r="C235" s="70">
        <v>17</v>
      </c>
      <c r="D235" s="70">
        <v>1</v>
      </c>
      <c r="E235" s="70">
        <v>2020</v>
      </c>
      <c r="F235" s="70" t="s">
        <v>159</v>
      </c>
      <c r="G235" s="1064" t="s">
        <v>1883</v>
      </c>
      <c r="H235" s="70" t="s">
        <v>1884</v>
      </c>
      <c r="I235" s="148"/>
      <c r="J235" s="71">
        <v>12.79586855853672</v>
      </c>
      <c r="K235" s="71">
        <v>0.32548748822750806</v>
      </c>
      <c r="L235" s="71">
        <v>4.5587680615834074</v>
      </c>
      <c r="M235" s="71">
        <v>7.1560464655766314</v>
      </c>
      <c r="N235" s="71">
        <v>6.5495812847502002</v>
      </c>
      <c r="O235" s="71">
        <v>6.7368900142163231</v>
      </c>
      <c r="P235" s="71">
        <v>7.2404733775719832</v>
      </c>
      <c r="Q235" s="71">
        <v>0.40853885243111598</v>
      </c>
      <c r="R235" s="71">
        <v>0</v>
      </c>
      <c r="S235" s="71">
        <v>1.137805602113388</v>
      </c>
      <c r="T235" s="72"/>
      <c r="U235" s="71">
        <v>439052</v>
      </c>
      <c r="V235" s="71">
        <v>155</v>
      </c>
      <c r="W235" s="71">
        <v>80</v>
      </c>
      <c r="X235" s="71">
        <v>1744</v>
      </c>
      <c r="Y235" s="71">
        <v>2796</v>
      </c>
      <c r="Z235" s="71">
        <v>4814</v>
      </c>
      <c r="AA235" s="71">
        <v>1598</v>
      </c>
      <c r="AB235" s="71">
        <v>6929</v>
      </c>
      <c r="AC235" s="71">
        <v>0</v>
      </c>
      <c r="AD235" s="71">
        <v>1.137805602113388</v>
      </c>
      <c r="AE235" s="72"/>
      <c r="AF235" s="71">
        <v>4458905.4731336627</v>
      </c>
      <c r="AG235" s="71">
        <v>261687.13664304683</v>
      </c>
      <c r="AH235" s="71">
        <v>1116329.7722912524</v>
      </c>
      <c r="AI235" s="71">
        <v>11980602.094407134</v>
      </c>
      <c r="AJ235" s="71">
        <v>10060381.625161029</v>
      </c>
      <c r="AK235" s="71"/>
      <c r="AL235" s="71"/>
      <c r="AM235" s="71">
        <v>904311.48279563372</v>
      </c>
      <c r="AN235" s="71"/>
      <c r="AO235" s="71"/>
      <c r="AP235" s="71">
        <v>28782217.58443176</v>
      </c>
      <c r="AQ235" s="72"/>
      <c r="AR235" s="71">
        <v>137</v>
      </c>
      <c r="AS235" s="71">
        <v>175</v>
      </c>
      <c r="AT235" s="71">
        <v>0</v>
      </c>
      <c r="AU235" s="71">
        <v>0</v>
      </c>
      <c r="AV235" s="71">
        <v>0</v>
      </c>
      <c r="AW235" s="71">
        <v>0</v>
      </c>
      <c r="AX235" s="71"/>
      <c r="AY235" s="72"/>
      <c r="AZ235" s="71">
        <v>698.49999999999989</v>
      </c>
      <c r="BA235" s="71">
        <v>15765.100000000029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1901</v>
      </c>
      <c r="B236" s="70">
        <v>17</v>
      </c>
      <c r="C236" s="70">
        <v>18</v>
      </c>
      <c r="D236" s="70">
        <v>1</v>
      </c>
      <c r="E236" s="70">
        <v>2021</v>
      </c>
      <c r="F236" s="70" t="s">
        <v>160</v>
      </c>
      <c r="G236" s="1064" t="s">
        <v>1883</v>
      </c>
      <c r="H236" s="70" t="s">
        <v>1884</v>
      </c>
      <c r="I236" s="148"/>
      <c r="J236" s="71">
        <v>15.060699454198016</v>
      </c>
      <c r="K236" s="71">
        <v>0.35415681566715096</v>
      </c>
      <c r="L236" s="71">
        <v>4.2352012502658107</v>
      </c>
      <c r="M236" s="71">
        <v>7.8905040864516636</v>
      </c>
      <c r="N236" s="71">
        <v>6.7406992896569005</v>
      </c>
      <c r="O236" s="71">
        <v>6.4939502181092621</v>
      </c>
      <c r="P236" s="71">
        <v>7.4206360128998305</v>
      </c>
      <c r="Q236" s="71">
        <v>0.40111942782038501</v>
      </c>
      <c r="R236" s="71">
        <v>0</v>
      </c>
      <c r="S236" s="71">
        <v>1.0629258901647971</v>
      </c>
      <c r="T236" s="72"/>
      <c r="U236" s="71">
        <v>500800</v>
      </c>
      <c r="V236" s="71">
        <v>155</v>
      </c>
      <c r="W236" s="71">
        <v>80</v>
      </c>
      <c r="X236" s="71">
        <v>1744</v>
      </c>
      <c r="Y236" s="71">
        <v>2802</v>
      </c>
      <c r="Z236" s="71">
        <v>4778</v>
      </c>
      <c r="AA236" s="71">
        <v>1597</v>
      </c>
      <c r="AB236" s="71">
        <v>6870</v>
      </c>
      <c r="AC236" s="71">
        <v>0</v>
      </c>
      <c r="AD236" s="71">
        <v>1.0629258901647971</v>
      </c>
      <c r="AE236" s="72"/>
      <c r="AF236" s="71">
        <v>5007138.1120593799</v>
      </c>
      <c r="AG236" s="71">
        <v>283968.70810437563</v>
      </c>
      <c r="AH236" s="71">
        <v>910295.66906539071</v>
      </c>
      <c r="AI236" s="71">
        <v>13094065.410471126</v>
      </c>
      <c r="AJ236" s="71">
        <v>10102847.15488648</v>
      </c>
      <c r="AK236" s="71">
        <v>0</v>
      </c>
      <c r="AL236" s="71">
        <v>0</v>
      </c>
      <c r="AM236" s="71">
        <v>901782.909239606</v>
      </c>
      <c r="AN236" s="71">
        <v>0</v>
      </c>
      <c r="AO236" s="71">
        <v>0</v>
      </c>
      <c r="AP236" s="71">
        <v>30300097.963826358</v>
      </c>
      <c r="AQ236" s="72"/>
      <c r="AR236" s="71">
        <v>144</v>
      </c>
      <c r="AS236" s="71">
        <v>222</v>
      </c>
      <c r="AT236" s="71">
        <v>0</v>
      </c>
      <c r="AU236" s="71">
        <v>0</v>
      </c>
      <c r="AV236" s="71">
        <v>0</v>
      </c>
      <c r="AW236" s="71">
        <v>0</v>
      </c>
      <c r="AX236" s="71"/>
      <c r="AY236" s="72"/>
      <c r="AZ236" s="71">
        <v>752.49999999999989</v>
      </c>
      <c r="BA236" s="71">
        <v>17688.500000000029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1902</v>
      </c>
      <c r="B237" s="70">
        <v>17</v>
      </c>
      <c r="C237" s="70">
        <v>19</v>
      </c>
      <c r="D237" s="70">
        <v>1</v>
      </c>
      <c r="E237" s="70">
        <v>2022</v>
      </c>
      <c r="F237" s="70" t="s">
        <v>161</v>
      </c>
      <c r="G237" s="70" t="s">
        <v>1883</v>
      </c>
      <c r="H237" s="70" t="s">
        <v>1884</v>
      </c>
      <c r="I237" s="148"/>
      <c r="J237" s="71">
        <v>11.734498868043893</v>
      </c>
      <c r="K237" s="71">
        <v>0.3395957699184427</v>
      </c>
      <c r="L237" s="71">
        <v>3.581444569755122</v>
      </c>
      <c r="M237" s="71">
        <v>7.7926038253717769</v>
      </c>
      <c r="N237" s="71">
        <v>7.2630029472923878</v>
      </c>
      <c r="O237" s="71">
        <v>6.7763102650615341</v>
      </c>
      <c r="P237" s="71">
        <v>7.3000576393922039</v>
      </c>
      <c r="Q237" s="71">
        <v>0.39713595755279046</v>
      </c>
      <c r="R237" s="71">
        <v>0</v>
      </c>
      <c r="S237" s="71">
        <v>1.093176961517214</v>
      </c>
      <c r="T237" s="72"/>
      <c r="U237" s="71">
        <v>526085</v>
      </c>
      <c r="V237" s="71">
        <v>155</v>
      </c>
      <c r="W237" s="71">
        <v>80</v>
      </c>
      <c r="X237" s="71">
        <v>1744</v>
      </c>
      <c r="Y237" s="71">
        <v>2820</v>
      </c>
      <c r="Z237" s="71">
        <v>4737</v>
      </c>
      <c r="AA237" s="71">
        <v>1595</v>
      </c>
      <c r="AB237" s="71">
        <v>6746</v>
      </c>
      <c r="AC237" s="71">
        <v>0</v>
      </c>
      <c r="AD237" s="71">
        <v>1.093176961517214</v>
      </c>
      <c r="AE237" s="72"/>
      <c r="AF237" s="71">
        <v>4126361.2946432768</v>
      </c>
      <c r="AG237" s="71">
        <v>280378.1341755566</v>
      </c>
      <c r="AH237" s="71">
        <v>910037.87528066395</v>
      </c>
      <c r="AI237" s="71">
        <v>12717068.506064253</v>
      </c>
      <c r="AJ237" s="71">
        <v>11474048.83051073</v>
      </c>
      <c r="AK237" s="71">
        <v>0</v>
      </c>
      <c r="AL237" s="71">
        <v>0</v>
      </c>
      <c r="AM237" s="71">
        <v>871092.72807040159</v>
      </c>
      <c r="AN237" s="71">
        <v>0</v>
      </c>
      <c r="AO237" s="71">
        <v>0</v>
      </c>
      <c r="AP237" s="71">
        <v>30378987.36874488</v>
      </c>
      <c r="AQ237" s="72"/>
      <c r="AR237" s="71">
        <v>149</v>
      </c>
      <c r="AS237" s="71">
        <v>230</v>
      </c>
      <c r="AT237" s="71">
        <v>0</v>
      </c>
      <c r="AU237" s="71">
        <v>0</v>
      </c>
      <c r="AV237" s="71">
        <v>0</v>
      </c>
      <c r="AW237" s="71">
        <v>0</v>
      </c>
      <c r="AX237" s="71"/>
      <c r="AY237" s="72"/>
      <c r="AZ237" s="71">
        <v>792.09999999999991</v>
      </c>
      <c r="BA237" s="71">
        <v>17997.70000000003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1903</v>
      </c>
      <c r="B238" s="70">
        <v>17</v>
      </c>
      <c r="C238" s="70">
        <v>20</v>
      </c>
      <c r="D238" s="70">
        <v>1</v>
      </c>
      <c r="E238" s="70">
        <v>2023</v>
      </c>
      <c r="F238" s="70" t="s">
        <v>1539</v>
      </c>
      <c r="G238" s="70" t="s">
        <v>1883</v>
      </c>
      <c r="H238" s="70" t="s">
        <v>1884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161</v>
      </c>
      <c r="AS238" s="71">
        <v>231</v>
      </c>
      <c r="AT238" s="71">
        <v>0</v>
      </c>
      <c r="AU238" s="71">
        <v>0</v>
      </c>
      <c r="AV238" s="71">
        <v>0</v>
      </c>
      <c r="AW238" s="71">
        <v>0</v>
      </c>
      <c r="AX238" s="71"/>
      <c r="AY238" s="72"/>
      <c r="AZ238" s="71">
        <v>856.8</v>
      </c>
      <c r="BA238" s="71">
        <v>18047.20000000003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1904</v>
      </c>
      <c r="B239" s="70">
        <v>17</v>
      </c>
      <c r="C239" s="70">
        <v>21</v>
      </c>
      <c r="D239" s="70">
        <v>1</v>
      </c>
      <c r="E239" s="70">
        <v>2024</v>
      </c>
      <c r="F239" s="70" t="s">
        <v>1554</v>
      </c>
      <c r="G239" s="70" t="s">
        <v>1883</v>
      </c>
      <c r="H239" s="70" t="s">
        <v>1884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1905</v>
      </c>
      <c r="B240" s="70">
        <v>256</v>
      </c>
      <c r="C240" s="70">
        <v>1</v>
      </c>
      <c r="D240" s="70">
        <v>16</v>
      </c>
      <c r="E240" s="70">
        <v>1990</v>
      </c>
      <c r="F240" s="70" t="s">
        <v>787</v>
      </c>
      <c r="G240" s="70" t="s">
        <v>1906</v>
      </c>
      <c r="H240" s="70" t="s">
        <v>1907</v>
      </c>
      <c r="I240" s="148"/>
      <c r="J240" s="71">
        <v>240.41195128253409</v>
      </c>
      <c r="K240" s="71">
        <v>1.1030815023619041</v>
      </c>
      <c r="L240" s="71">
        <v>0</v>
      </c>
      <c r="M240" s="71">
        <v>4.015655526984613</v>
      </c>
      <c r="N240" s="71">
        <v>5.332452330412889</v>
      </c>
      <c r="O240" s="71">
        <v>4.50023675028649</v>
      </c>
      <c r="P240" s="71">
        <v>5.6504831830283582</v>
      </c>
      <c r="Q240" s="71">
        <v>0.453543005486094</v>
      </c>
      <c r="R240" s="71">
        <v>0</v>
      </c>
      <c r="S240" s="71">
        <v>0.46654688927365118</v>
      </c>
      <c r="T240" s="72"/>
      <c r="U240" s="71">
        <v>6353976</v>
      </c>
      <c r="V240" s="71">
        <v>268</v>
      </c>
      <c r="W240" s="71">
        <v>0</v>
      </c>
      <c r="X240" s="71">
        <v>1441</v>
      </c>
      <c r="Y240" s="71">
        <v>2338</v>
      </c>
      <c r="Z240" s="71">
        <v>1851</v>
      </c>
      <c r="AA240" s="71">
        <v>1372</v>
      </c>
      <c r="AB240" s="71">
        <v>7364</v>
      </c>
      <c r="AC240" s="71">
        <v>0</v>
      </c>
      <c r="AD240" s="71">
        <v>0.46654688927365118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1908</v>
      </c>
      <c r="B241" s="70">
        <v>257</v>
      </c>
      <c r="C241" s="70">
        <v>2</v>
      </c>
      <c r="D241" s="70">
        <v>16</v>
      </c>
      <c r="E241" s="70">
        <v>2005</v>
      </c>
      <c r="F241" s="70" t="s">
        <v>789</v>
      </c>
      <c r="G241" s="70" t="s">
        <v>1906</v>
      </c>
      <c r="H241" s="70" t="s">
        <v>1907</v>
      </c>
      <c r="I241" s="148"/>
      <c r="J241" s="71">
        <v>216.97268410042761</v>
      </c>
      <c r="K241" s="71">
        <v>0.3158092039356703</v>
      </c>
      <c r="L241" s="71">
        <v>1.433324466525806</v>
      </c>
      <c r="M241" s="71">
        <v>4.6566335764467057</v>
      </c>
      <c r="N241" s="71">
        <v>7.6767637108030424</v>
      </c>
      <c r="O241" s="71">
        <v>7.6623111358212297</v>
      </c>
      <c r="P241" s="71">
        <v>5.5114152048055054</v>
      </c>
      <c r="Q241" s="71">
        <v>0.43290240087862403</v>
      </c>
      <c r="R241" s="71">
        <v>0</v>
      </c>
      <c r="S241" s="71">
        <v>0.81940620894512384</v>
      </c>
      <c r="T241" s="72"/>
      <c r="U241" s="71">
        <v>8369442</v>
      </c>
      <c r="V241" s="71">
        <v>152</v>
      </c>
      <c r="W241" s="71">
        <v>20</v>
      </c>
      <c r="X241" s="71">
        <v>1033</v>
      </c>
      <c r="Y241" s="71">
        <v>2791</v>
      </c>
      <c r="Z241" s="71">
        <v>3647</v>
      </c>
      <c r="AA241" s="71">
        <v>1096</v>
      </c>
      <c r="AB241" s="71">
        <v>7348</v>
      </c>
      <c r="AC241" s="71">
        <v>0</v>
      </c>
      <c r="AD241" s="71">
        <v>0.81940620894512384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1909</v>
      </c>
      <c r="B242" s="70">
        <v>258</v>
      </c>
      <c r="C242" s="70">
        <v>3</v>
      </c>
      <c r="D242" s="70">
        <v>16</v>
      </c>
      <c r="E242" s="70">
        <v>2006</v>
      </c>
      <c r="F242" s="70" t="s">
        <v>790</v>
      </c>
      <c r="G242" s="70" t="s">
        <v>1906</v>
      </c>
      <c r="H242" s="70" t="s">
        <v>1907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1910</v>
      </c>
      <c r="B243" s="70">
        <v>259</v>
      </c>
      <c r="C243" s="70">
        <v>4</v>
      </c>
      <c r="D243" s="70">
        <v>16</v>
      </c>
      <c r="E243" s="70">
        <v>2007</v>
      </c>
      <c r="F243" s="70" t="s">
        <v>791</v>
      </c>
      <c r="G243" s="70" t="s">
        <v>1906</v>
      </c>
      <c r="H243" s="70" t="s">
        <v>1907</v>
      </c>
      <c r="I243" s="148"/>
      <c r="J243" s="71">
        <v>62.27497107367499</v>
      </c>
      <c r="K243" s="71">
        <v>0.32399495212068891</v>
      </c>
      <c r="L243" s="71">
        <v>1.208850424304442</v>
      </c>
      <c r="M243" s="71">
        <v>4.4692381116247466</v>
      </c>
      <c r="N243" s="71">
        <v>7.7308395863105188</v>
      </c>
      <c r="O243" s="71">
        <v>7.4738584733474278</v>
      </c>
      <c r="P243" s="71">
        <v>5.2903354611617441</v>
      </c>
      <c r="Q243" s="71">
        <v>0.45383765264440001</v>
      </c>
      <c r="R243" s="71">
        <v>0</v>
      </c>
      <c r="S243" s="71">
        <v>0.86125127775708499</v>
      </c>
      <c r="T243" s="72"/>
      <c r="U243" s="71">
        <v>2660571</v>
      </c>
      <c r="V243" s="71">
        <v>145</v>
      </c>
      <c r="W243" s="71">
        <v>17</v>
      </c>
      <c r="X243" s="71">
        <v>1181</v>
      </c>
      <c r="Y243" s="71">
        <v>2847</v>
      </c>
      <c r="Z243" s="71">
        <v>3698</v>
      </c>
      <c r="AA243" s="71">
        <v>1036</v>
      </c>
      <c r="AB243" s="71">
        <v>7296</v>
      </c>
      <c r="AC243" s="71">
        <v>0</v>
      </c>
      <c r="AD243" s="71">
        <v>0.86125127775708499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1911</v>
      </c>
      <c r="B244" s="70">
        <v>260</v>
      </c>
      <c r="C244" s="70">
        <v>5</v>
      </c>
      <c r="D244" s="70">
        <v>16</v>
      </c>
      <c r="E244" s="70">
        <v>2008</v>
      </c>
      <c r="F244" s="70" t="s">
        <v>792</v>
      </c>
      <c r="G244" s="70" t="s">
        <v>1906</v>
      </c>
      <c r="H244" s="70" t="s">
        <v>1907</v>
      </c>
      <c r="I244" s="148"/>
      <c r="J244" s="71">
        <v>62.042798825056053</v>
      </c>
      <c r="K244" s="71">
        <v>0.25304647457987189</v>
      </c>
      <c r="L244" s="71">
        <v>1.0496350248367261</v>
      </c>
      <c r="M244" s="71">
        <v>4.6770205055372207</v>
      </c>
      <c r="N244" s="71">
        <v>7.2438869467636646</v>
      </c>
      <c r="O244" s="71">
        <v>7.3473479597913176</v>
      </c>
      <c r="P244" s="71">
        <v>5.3200111133965438</v>
      </c>
      <c r="Q244" s="71">
        <v>0.43749781362706902</v>
      </c>
      <c r="R244" s="71">
        <v>0</v>
      </c>
      <c r="S244" s="71">
        <v>1.00126462251967</v>
      </c>
      <c r="T244" s="72"/>
      <c r="U244" s="71">
        <v>2737968</v>
      </c>
      <c r="V244" s="71">
        <v>145</v>
      </c>
      <c r="W244" s="71">
        <v>17</v>
      </c>
      <c r="X244" s="71">
        <v>1181</v>
      </c>
      <c r="Y244" s="71">
        <v>2850</v>
      </c>
      <c r="Z244" s="71">
        <v>3763</v>
      </c>
      <c r="AA244" s="71">
        <v>1043</v>
      </c>
      <c r="AB244" s="71">
        <v>7149</v>
      </c>
      <c r="AC244" s="71">
        <v>0</v>
      </c>
      <c r="AD244" s="71">
        <v>1.00126462251967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1912</v>
      </c>
      <c r="B245" s="70">
        <v>261</v>
      </c>
      <c r="C245" s="70">
        <v>6</v>
      </c>
      <c r="D245" s="70">
        <v>16</v>
      </c>
      <c r="E245" s="70">
        <v>2009</v>
      </c>
      <c r="F245" s="70" t="s">
        <v>176</v>
      </c>
      <c r="G245" s="70" t="s">
        <v>1906</v>
      </c>
      <c r="H245" s="70" t="s">
        <v>1907</v>
      </c>
      <c r="I245" s="148"/>
      <c r="J245" s="71">
        <v>56.940063457774073</v>
      </c>
      <c r="K245" s="71">
        <v>0.13596398722922029</v>
      </c>
      <c r="L245" s="71">
        <v>0.80601279220385413</v>
      </c>
      <c r="M245" s="71">
        <v>4.4841245200058228</v>
      </c>
      <c r="N245" s="71">
        <v>7.0734347490000671</v>
      </c>
      <c r="O245" s="71">
        <v>7.6118973023759908</v>
      </c>
      <c r="P245" s="71">
        <v>5.0578891021897938</v>
      </c>
      <c r="Q245" s="71">
        <v>0.41315337867318502</v>
      </c>
      <c r="R245" s="71">
        <v>0</v>
      </c>
      <c r="S245" s="71">
        <v>0.79508244386094939</v>
      </c>
      <c r="T245" s="72"/>
      <c r="U245" s="71">
        <v>2571492</v>
      </c>
      <c r="V245" s="71">
        <v>98</v>
      </c>
      <c r="W245" s="71">
        <v>19</v>
      </c>
      <c r="X245" s="71">
        <v>1194</v>
      </c>
      <c r="Y245" s="71">
        <v>2861</v>
      </c>
      <c r="Z245" s="71">
        <v>3848</v>
      </c>
      <c r="AA245" s="71">
        <v>1018</v>
      </c>
      <c r="AB245" s="71">
        <v>7087</v>
      </c>
      <c r="AC245" s="71">
        <v>0</v>
      </c>
      <c r="AD245" s="71">
        <v>0.79508244386094939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35.700000000000003</v>
      </c>
      <c r="BK245" s="71">
        <v>0</v>
      </c>
      <c r="BL245" s="71">
        <v>0</v>
      </c>
      <c r="BM245" s="71">
        <v>0</v>
      </c>
      <c r="BN245" s="72"/>
      <c r="BO245" s="71">
        <v>0</v>
      </c>
      <c r="BP245" s="71">
        <v>0</v>
      </c>
      <c r="BQ245" s="71">
        <v>1</v>
      </c>
      <c r="BR245" s="71">
        <v>0</v>
      </c>
      <c r="BS245" s="71">
        <v>0</v>
      </c>
      <c r="BT245" s="71">
        <v>0</v>
      </c>
      <c r="BU245"/>
      <c r="BV245" s="70">
        <v>35.700000000000003</v>
      </c>
      <c r="BW245" s="70">
        <v>0</v>
      </c>
      <c r="BX245" s="70">
        <v>0</v>
      </c>
      <c r="BY245" s="70">
        <v>0</v>
      </c>
      <c r="BZ245" s="70">
        <v>0</v>
      </c>
      <c r="CA245" s="70">
        <v>0</v>
      </c>
      <c r="CB245" s="70">
        <v>0</v>
      </c>
      <c r="CC245" s="70">
        <v>0</v>
      </c>
      <c r="CD245" s="70">
        <v>0</v>
      </c>
    </row>
    <row r="246" spans="1:82">
      <c r="A246" s="70" t="s">
        <v>1913</v>
      </c>
      <c r="B246" s="70">
        <v>262</v>
      </c>
      <c r="C246" s="70">
        <v>7</v>
      </c>
      <c r="D246" s="70">
        <v>16</v>
      </c>
      <c r="E246" s="70">
        <v>2010</v>
      </c>
      <c r="F246" s="70" t="s">
        <v>177</v>
      </c>
      <c r="G246" s="70" t="s">
        <v>1906</v>
      </c>
      <c r="H246" s="70" t="s">
        <v>1907</v>
      </c>
      <c r="I246" s="148"/>
      <c r="J246" s="71">
        <v>61.473307903457993</v>
      </c>
      <c r="K246" s="71">
        <v>0.15234829928771559</v>
      </c>
      <c r="L246" s="71">
        <v>0.76160427188742208</v>
      </c>
      <c r="M246" s="71">
        <v>4.7165393961214024</v>
      </c>
      <c r="N246" s="71">
        <v>7.1892073645142878</v>
      </c>
      <c r="O246" s="71">
        <v>7.6613566966091398</v>
      </c>
      <c r="P246" s="71">
        <v>5.1721514355839009</v>
      </c>
      <c r="Q246" s="71">
        <v>0.43171330416257098</v>
      </c>
      <c r="R246" s="71">
        <v>0</v>
      </c>
      <c r="S246" s="71">
        <v>1.168840761097117</v>
      </c>
      <c r="T246" s="72"/>
      <c r="U246" s="71">
        <v>2562835</v>
      </c>
      <c r="V246" s="71">
        <v>98</v>
      </c>
      <c r="W246" s="71">
        <v>19</v>
      </c>
      <c r="X246" s="71">
        <v>1194</v>
      </c>
      <c r="Y246" s="71">
        <v>2868</v>
      </c>
      <c r="Z246" s="71">
        <v>3891</v>
      </c>
      <c r="AA246" s="71">
        <v>1015</v>
      </c>
      <c r="AB246" s="71">
        <v>7096</v>
      </c>
      <c r="AC246" s="71">
        <v>0</v>
      </c>
      <c r="AD246" s="71">
        <v>1.168840761097117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37.533999999999999</v>
      </c>
      <c r="BK246" s="71">
        <v>0</v>
      </c>
      <c r="BL246" s="71">
        <v>0</v>
      </c>
      <c r="BM246" s="71">
        <v>0</v>
      </c>
      <c r="BN246" s="72"/>
      <c r="BO246" s="71">
        <v>0</v>
      </c>
      <c r="BP246" s="71">
        <v>0</v>
      </c>
      <c r="BQ246" s="71">
        <v>1</v>
      </c>
      <c r="BR246" s="71">
        <v>0</v>
      </c>
      <c r="BS246" s="71">
        <v>0</v>
      </c>
      <c r="BT246" s="71">
        <v>0</v>
      </c>
      <c r="BU246"/>
      <c r="BV246" s="70">
        <v>37.533999999999999</v>
      </c>
      <c r="BW246" s="70">
        <v>0</v>
      </c>
      <c r="BX246" s="70">
        <v>0</v>
      </c>
      <c r="BY246" s="70">
        <v>0</v>
      </c>
      <c r="BZ246" s="70">
        <v>0</v>
      </c>
      <c r="CA246" s="70">
        <v>0</v>
      </c>
      <c r="CB246" s="70">
        <v>0</v>
      </c>
      <c r="CC246" s="70">
        <v>0</v>
      </c>
      <c r="CD246" s="70">
        <v>0</v>
      </c>
    </row>
    <row r="247" spans="1:82">
      <c r="A247" s="70" t="s">
        <v>1914</v>
      </c>
      <c r="B247" s="70">
        <v>263</v>
      </c>
      <c r="C247" s="70">
        <v>8</v>
      </c>
      <c r="D247" s="70">
        <v>16</v>
      </c>
      <c r="E247" s="70">
        <v>2011</v>
      </c>
      <c r="F247" s="70" t="s">
        <v>178</v>
      </c>
      <c r="G247" s="70" t="s">
        <v>1906</v>
      </c>
      <c r="H247" s="70" t="s">
        <v>1907</v>
      </c>
      <c r="I247" s="148"/>
      <c r="J247" s="71">
        <v>67.314508964867684</v>
      </c>
      <c r="K247" s="71">
        <v>0.24696005642117991</v>
      </c>
      <c r="L247" s="71">
        <v>0.85647183478071653</v>
      </c>
      <c r="M247" s="71">
        <v>5.7075387368846284</v>
      </c>
      <c r="N247" s="71">
        <v>8.8423169607956336</v>
      </c>
      <c r="O247" s="71">
        <v>7.6487687599582603</v>
      </c>
      <c r="P247" s="71">
        <v>4.9534061959313824</v>
      </c>
      <c r="Q247" s="71">
        <v>0.49994124580916899</v>
      </c>
      <c r="R247" s="71">
        <v>0</v>
      </c>
      <c r="S247" s="71">
        <v>0.98737024176125088</v>
      </c>
      <c r="T247" s="72"/>
      <c r="U247" s="71">
        <v>2649961</v>
      </c>
      <c r="V247" s="71">
        <v>98</v>
      </c>
      <c r="W247" s="71">
        <v>19</v>
      </c>
      <c r="X247" s="71">
        <v>1194</v>
      </c>
      <c r="Y247" s="71">
        <v>2891</v>
      </c>
      <c r="Z247" s="71">
        <v>3969</v>
      </c>
      <c r="AA247" s="71">
        <v>1001</v>
      </c>
      <c r="AB247" s="71">
        <v>7124</v>
      </c>
      <c r="AC247" s="71">
        <v>0</v>
      </c>
      <c r="AD247" s="71">
        <v>0.98737024176125088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38.668999999999997</v>
      </c>
      <c r="BK247" s="71">
        <v>0</v>
      </c>
      <c r="BL247" s="71">
        <v>0</v>
      </c>
      <c r="BM247" s="71">
        <v>0</v>
      </c>
      <c r="BN247" s="72"/>
      <c r="BO247" s="71">
        <v>0</v>
      </c>
      <c r="BP247" s="71">
        <v>0</v>
      </c>
      <c r="BQ247" s="71">
        <v>1</v>
      </c>
      <c r="BR247" s="71">
        <v>0</v>
      </c>
      <c r="BS247" s="71">
        <v>0</v>
      </c>
      <c r="BT247" s="71">
        <v>0</v>
      </c>
      <c r="BU247"/>
      <c r="BV247" s="70">
        <v>34.363999999999997</v>
      </c>
      <c r="BW247" s="70">
        <v>4.3049999999999997</v>
      </c>
      <c r="BX247" s="70">
        <v>0</v>
      </c>
      <c r="BY247" s="70">
        <v>0</v>
      </c>
      <c r="BZ247" s="70">
        <v>0</v>
      </c>
      <c r="CA247" s="70">
        <v>0</v>
      </c>
      <c r="CB247" s="70">
        <v>0</v>
      </c>
      <c r="CC247" s="70">
        <v>0</v>
      </c>
      <c r="CD247" s="70">
        <v>0</v>
      </c>
    </row>
    <row r="248" spans="1:82">
      <c r="A248" s="70" t="s">
        <v>1915</v>
      </c>
      <c r="B248" s="70">
        <v>264</v>
      </c>
      <c r="C248" s="70">
        <v>9</v>
      </c>
      <c r="D248" s="70">
        <v>16</v>
      </c>
      <c r="E248" s="70">
        <v>2012</v>
      </c>
      <c r="F248" s="70" t="s">
        <v>179</v>
      </c>
      <c r="G248" s="70" t="s">
        <v>1906</v>
      </c>
      <c r="H248" s="70" t="s">
        <v>1907</v>
      </c>
      <c r="I248" s="148"/>
      <c r="J248" s="71">
        <v>69.392652500197784</v>
      </c>
      <c r="K248" s="71">
        <v>0.23069787985589951</v>
      </c>
      <c r="L248" s="71">
        <v>0.87664533609859263</v>
      </c>
      <c r="M248" s="71">
        <v>6.3318880112506486</v>
      </c>
      <c r="N248" s="71">
        <v>10.220356582698059</v>
      </c>
      <c r="O248" s="71">
        <v>7.6593220418070738</v>
      </c>
      <c r="P248" s="71">
        <v>4.7576410813155272</v>
      </c>
      <c r="Q248" s="71">
        <v>0.53722890629630504</v>
      </c>
      <c r="R248" s="71">
        <v>0</v>
      </c>
      <c r="S248" s="71">
        <v>0.94004310565079097</v>
      </c>
      <c r="T248" s="72"/>
      <c r="U248" s="71">
        <v>2627964</v>
      </c>
      <c r="V248" s="71">
        <v>98</v>
      </c>
      <c r="W248" s="71">
        <v>19</v>
      </c>
      <c r="X248" s="71">
        <v>1194</v>
      </c>
      <c r="Y248" s="71">
        <v>2891</v>
      </c>
      <c r="Z248" s="71">
        <v>4006</v>
      </c>
      <c r="AA248" s="71">
        <v>956</v>
      </c>
      <c r="AB248" s="71">
        <v>7046</v>
      </c>
      <c r="AC248" s="71">
        <v>0</v>
      </c>
      <c r="AD248" s="71">
        <v>0.94004310565079097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40.755000000000003</v>
      </c>
      <c r="BK248" s="71">
        <v>0</v>
      </c>
      <c r="BL248" s="71">
        <v>0</v>
      </c>
      <c r="BM248" s="71">
        <v>0</v>
      </c>
      <c r="BN248" s="72"/>
      <c r="BO248" s="71">
        <v>0</v>
      </c>
      <c r="BP248" s="71">
        <v>0</v>
      </c>
      <c r="BQ248" s="71">
        <v>1</v>
      </c>
      <c r="BR248" s="71">
        <v>0</v>
      </c>
      <c r="BS248" s="71">
        <v>0</v>
      </c>
      <c r="BT248" s="71">
        <v>0</v>
      </c>
      <c r="BU248"/>
      <c r="BV248" s="70">
        <v>37.496000000000002</v>
      </c>
      <c r="BW248" s="70">
        <v>3.2589999999999999</v>
      </c>
      <c r="BX248" s="70">
        <v>0</v>
      </c>
      <c r="BY248" s="70">
        <v>0</v>
      </c>
      <c r="BZ248" s="70">
        <v>0</v>
      </c>
      <c r="CA248" s="70">
        <v>0</v>
      </c>
      <c r="CB248" s="70">
        <v>0</v>
      </c>
      <c r="CC248" s="70">
        <v>0</v>
      </c>
      <c r="CD248" s="70">
        <v>0</v>
      </c>
    </row>
    <row r="249" spans="1:82">
      <c r="A249" s="70" t="s">
        <v>1916</v>
      </c>
      <c r="B249" s="70">
        <v>265</v>
      </c>
      <c r="C249" s="70">
        <v>10</v>
      </c>
      <c r="D249" s="70">
        <v>16</v>
      </c>
      <c r="E249" s="70">
        <v>2013</v>
      </c>
      <c r="F249" s="70" t="s">
        <v>180</v>
      </c>
      <c r="G249" s="70" t="s">
        <v>1906</v>
      </c>
      <c r="H249" s="70" t="s">
        <v>1907</v>
      </c>
      <c r="I249" s="148"/>
      <c r="J249" s="71">
        <v>62.759597024749802</v>
      </c>
      <c r="K249" s="71">
        <v>0.19213108859869379</v>
      </c>
      <c r="L249" s="71">
        <v>0.84244914432577345</v>
      </c>
      <c r="M249" s="71">
        <v>6.273295488402522</v>
      </c>
      <c r="N249" s="71">
        <v>9.7293560121204976</v>
      </c>
      <c r="O249" s="71">
        <v>7.4161546815149357</v>
      </c>
      <c r="P249" s="71">
        <v>4.6656699011747671</v>
      </c>
      <c r="Q249" s="71">
        <v>0.54287664467437402</v>
      </c>
      <c r="R249" s="71">
        <v>0</v>
      </c>
      <c r="S249" s="71">
        <v>1.1514996024675179</v>
      </c>
      <c r="T249" s="72"/>
      <c r="U249" s="71">
        <v>2387324</v>
      </c>
      <c r="V249" s="71">
        <v>98</v>
      </c>
      <c r="W249" s="71">
        <v>19</v>
      </c>
      <c r="X249" s="71">
        <v>1194</v>
      </c>
      <c r="Y249" s="71">
        <v>2888</v>
      </c>
      <c r="Z249" s="71">
        <v>4052</v>
      </c>
      <c r="AA249" s="71">
        <v>934</v>
      </c>
      <c r="AB249" s="71">
        <v>7018</v>
      </c>
      <c r="AC249" s="71">
        <v>0</v>
      </c>
      <c r="AD249" s="71">
        <v>1.1514996024675179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41.008000000000003</v>
      </c>
      <c r="BK249" s="71">
        <v>0</v>
      </c>
      <c r="BL249" s="71">
        <v>0</v>
      </c>
      <c r="BM249" s="71">
        <v>0</v>
      </c>
      <c r="BN249" s="72"/>
      <c r="BO249" s="71">
        <v>0</v>
      </c>
      <c r="BP249" s="71">
        <v>0</v>
      </c>
      <c r="BQ249" s="71">
        <v>1</v>
      </c>
      <c r="BR249" s="71">
        <v>0</v>
      </c>
      <c r="BS249" s="71">
        <v>0</v>
      </c>
      <c r="BT249" s="71">
        <v>0</v>
      </c>
      <c r="BU249"/>
      <c r="BV249" s="70">
        <v>41.008000000000003</v>
      </c>
      <c r="BW249" s="70">
        <v>0</v>
      </c>
      <c r="BX249" s="70">
        <v>0</v>
      </c>
      <c r="BY249" s="70">
        <v>0</v>
      </c>
      <c r="BZ249" s="70">
        <v>0</v>
      </c>
      <c r="CA249" s="70">
        <v>0</v>
      </c>
      <c r="CB249" s="70">
        <v>0</v>
      </c>
      <c r="CC249" s="70">
        <v>0</v>
      </c>
      <c r="CD249" s="70">
        <v>0</v>
      </c>
    </row>
    <row r="250" spans="1:82">
      <c r="A250" s="70" t="s">
        <v>1917</v>
      </c>
      <c r="B250" s="70">
        <v>266</v>
      </c>
      <c r="C250" s="70">
        <v>11</v>
      </c>
      <c r="D250" s="70">
        <v>16</v>
      </c>
      <c r="E250" s="70">
        <v>2014</v>
      </c>
      <c r="F250" s="70" t="s">
        <v>181</v>
      </c>
      <c r="G250" s="70" t="s">
        <v>1906</v>
      </c>
      <c r="H250" s="70" t="s">
        <v>1907</v>
      </c>
      <c r="I250" s="148"/>
      <c r="J250" s="71">
        <v>61.053899136226953</v>
      </c>
      <c r="K250" s="71">
        <v>0.70810951544271805</v>
      </c>
      <c r="L250" s="71">
        <v>4.358182092222266E-2</v>
      </c>
      <c r="M250" s="71">
        <v>7.6012182116533529</v>
      </c>
      <c r="N250" s="71">
        <v>8.5631029203144866</v>
      </c>
      <c r="O250" s="71">
        <v>7.1717255861347509</v>
      </c>
      <c r="P250" s="71">
        <v>4.7049853279135521</v>
      </c>
      <c r="Q250" s="71">
        <v>0.51722115179695005</v>
      </c>
      <c r="R250" s="71">
        <v>0</v>
      </c>
      <c r="S250" s="71">
        <v>1.0399726771112821</v>
      </c>
      <c r="T250" s="72"/>
      <c r="U250" s="71">
        <v>2369230</v>
      </c>
      <c r="V250" s="71">
        <v>277</v>
      </c>
      <c r="W250" s="71">
        <v>1</v>
      </c>
      <c r="X250" s="71">
        <v>1479</v>
      </c>
      <c r="Y250" s="71">
        <v>2907</v>
      </c>
      <c r="Z250" s="71">
        <v>4127</v>
      </c>
      <c r="AA250" s="71">
        <v>937</v>
      </c>
      <c r="AB250" s="71">
        <v>6969</v>
      </c>
      <c r="AC250" s="71">
        <v>0</v>
      </c>
      <c r="AD250" s="71">
        <v>1.0399726771112821</v>
      </c>
      <c r="AE250" s="72"/>
      <c r="AF250" s="71"/>
      <c r="AG250" s="71"/>
      <c r="AH250" s="71"/>
      <c r="AI250" s="71"/>
      <c r="AJ250" s="71"/>
      <c r="AK250" s="71"/>
      <c r="AL250" s="71"/>
      <c r="AM250" s="71"/>
      <c r="AN250" s="71"/>
      <c r="AO250" s="71"/>
      <c r="AP250" s="71"/>
      <c r="AQ250" s="72"/>
      <c r="AR250" s="71">
        <v>225</v>
      </c>
      <c r="AS250" s="71">
        <v>24</v>
      </c>
      <c r="AT250" s="71">
        <v>0</v>
      </c>
      <c r="AU250" s="71">
        <v>0</v>
      </c>
      <c r="AV250" s="71">
        <v>0</v>
      </c>
      <c r="AW250" s="71">
        <v>0</v>
      </c>
      <c r="AX250" s="71"/>
      <c r="AY250" s="72"/>
      <c r="AZ250" s="71">
        <v>1028.3119999999999</v>
      </c>
      <c r="BA250" s="71">
        <v>790.7</v>
      </c>
      <c r="BB250" s="71">
        <v>0</v>
      </c>
      <c r="BC250" s="71">
        <v>0</v>
      </c>
      <c r="BD250" s="71">
        <v>0</v>
      </c>
      <c r="BE250" s="71">
        <v>0</v>
      </c>
      <c r="BF250" s="71"/>
      <c r="BG250" s="72"/>
      <c r="BH250" s="71">
        <v>0</v>
      </c>
      <c r="BI250" s="71">
        <v>0</v>
      </c>
      <c r="BJ250" s="71">
        <v>40.703000000000003</v>
      </c>
      <c r="BK250" s="71">
        <v>0</v>
      </c>
      <c r="BL250" s="71">
        <v>0</v>
      </c>
      <c r="BM250" s="71">
        <v>0</v>
      </c>
      <c r="BN250" s="72"/>
      <c r="BO250" s="71">
        <v>0</v>
      </c>
      <c r="BP250" s="71">
        <v>0</v>
      </c>
      <c r="BQ250" s="71">
        <v>1</v>
      </c>
      <c r="BR250" s="71">
        <v>0</v>
      </c>
      <c r="BS250" s="71">
        <v>0</v>
      </c>
      <c r="BT250" s="71">
        <v>0</v>
      </c>
      <c r="BU250"/>
      <c r="BV250" s="70">
        <v>40.703000000000003</v>
      </c>
      <c r="BW250" s="70">
        <v>0</v>
      </c>
      <c r="BX250" s="70">
        <v>0</v>
      </c>
      <c r="BY250" s="70">
        <v>0</v>
      </c>
      <c r="BZ250" s="70">
        <v>0</v>
      </c>
      <c r="CA250" s="70">
        <v>0</v>
      </c>
      <c r="CB250" s="70">
        <v>0</v>
      </c>
      <c r="CC250" s="70">
        <v>0</v>
      </c>
      <c r="CD250" s="70">
        <v>0</v>
      </c>
    </row>
    <row r="251" spans="1:82">
      <c r="A251" s="70" t="s">
        <v>1918</v>
      </c>
      <c r="B251" s="70">
        <v>267</v>
      </c>
      <c r="C251" s="70">
        <v>12</v>
      </c>
      <c r="D251" s="70">
        <v>16</v>
      </c>
      <c r="E251" s="70">
        <v>2015</v>
      </c>
      <c r="F251" s="70" t="s">
        <v>182</v>
      </c>
      <c r="G251" s="70" t="s">
        <v>1906</v>
      </c>
      <c r="H251" s="70" t="s">
        <v>1907</v>
      </c>
      <c r="I251" s="148"/>
      <c r="J251" s="71">
        <v>57.145105143128319</v>
      </c>
      <c r="K251" s="71">
        <v>0.63579967283114069</v>
      </c>
      <c r="L251" s="71">
        <v>4.3591741559761969E-2</v>
      </c>
      <c r="M251" s="71">
        <v>7.2744911866527797</v>
      </c>
      <c r="N251" s="71">
        <v>7.5822628448499962</v>
      </c>
      <c r="O251" s="71">
        <v>7.1429508485925952</v>
      </c>
      <c r="P251" s="71">
        <v>5.005195017181336</v>
      </c>
      <c r="Q251" s="71">
        <v>0.499351383151656</v>
      </c>
      <c r="R251" s="71">
        <v>0</v>
      </c>
      <c r="S251" s="71">
        <v>0.84567503841361513</v>
      </c>
      <c r="T251" s="72"/>
      <c r="U251" s="71">
        <v>2531347</v>
      </c>
      <c r="V251" s="71">
        <v>277</v>
      </c>
      <c r="W251" s="71">
        <v>1</v>
      </c>
      <c r="X251" s="71">
        <v>1479</v>
      </c>
      <c r="Y251" s="71">
        <v>2904</v>
      </c>
      <c r="Z251" s="71">
        <v>4150</v>
      </c>
      <c r="AA251" s="71">
        <v>996</v>
      </c>
      <c r="AB251" s="71">
        <v>6873</v>
      </c>
      <c r="AC251" s="71">
        <v>0</v>
      </c>
      <c r="AD251" s="71">
        <v>0.84567503841361513</v>
      </c>
      <c r="AE251" s="72"/>
      <c r="AF251" s="71">
        <v>29045445.446305469</v>
      </c>
      <c r="AG251" s="71">
        <v>509905.51454555523</v>
      </c>
      <c r="AH251" s="71">
        <v>8187.6664719528226</v>
      </c>
      <c r="AI251" s="71">
        <v>9142463.9303715881</v>
      </c>
      <c r="AJ251" s="71">
        <v>12103453.29249011</v>
      </c>
      <c r="AK251" s="71">
        <v>0</v>
      </c>
      <c r="AL251" s="71">
        <v>0</v>
      </c>
      <c r="AM251" s="71">
        <v>941915.81884936034</v>
      </c>
      <c r="AN251" s="71">
        <v>0</v>
      </c>
      <c r="AO251" s="71">
        <v>0</v>
      </c>
      <c r="AP251" s="71">
        <v>51751371.669034034</v>
      </c>
      <c r="AQ251" s="72"/>
      <c r="AR251" s="71">
        <v>237</v>
      </c>
      <c r="AS251" s="71">
        <v>25</v>
      </c>
      <c r="AT251" s="71">
        <v>0</v>
      </c>
      <c r="AU251" s="71">
        <v>0</v>
      </c>
      <c r="AV251" s="71">
        <v>0</v>
      </c>
      <c r="AW251" s="71">
        <v>0</v>
      </c>
      <c r="AX251" s="71"/>
      <c r="AY251" s="72"/>
      <c r="AZ251" s="71">
        <v>1096.5119999999999</v>
      </c>
      <c r="BA251" s="71">
        <v>808.7</v>
      </c>
      <c r="BB251" s="71">
        <v>0</v>
      </c>
      <c r="BC251" s="71">
        <v>0</v>
      </c>
      <c r="BD251" s="71">
        <v>0</v>
      </c>
      <c r="BE251" s="71">
        <v>0</v>
      </c>
      <c r="BF251" s="71"/>
      <c r="BG251" s="72"/>
      <c r="BH251" s="71">
        <v>0</v>
      </c>
      <c r="BI251" s="71">
        <v>0</v>
      </c>
      <c r="BJ251" s="71">
        <v>36.649000000000001</v>
      </c>
      <c r="BK251" s="71">
        <v>0</v>
      </c>
      <c r="BL251" s="71">
        <v>0</v>
      </c>
      <c r="BM251" s="71">
        <v>0</v>
      </c>
      <c r="BN251" s="72"/>
      <c r="BO251" s="71">
        <v>0</v>
      </c>
      <c r="BP251" s="71">
        <v>0</v>
      </c>
      <c r="BQ251" s="71">
        <v>1</v>
      </c>
      <c r="BR251" s="71">
        <v>0</v>
      </c>
      <c r="BS251" s="71">
        <v>0</v>
      </c>
      <c r="BT251" s="71">
        <v>0</v>
      </c>
      <c r="BU251"/>
      <c r="BV251" s="70">
        <v>36.649000000000001</v>
      </c>
      <c r="BW251" s="70">
        <v>0</v>
      </c>
      <c r="BX251" s="70">
        <v>0</v>
      </c>
      <c r="BY251" s="70">
        <v>0</v>
      </c>
      <c r="BZ251" s="70">
        <v>0</v>
      </c>
      <c r="CA251" s="70">
        <v>0</v>
      </c>
      <c r="CB251" s="70">
        <v>0</v>
      </c>
      <c r="CC251" s="70">
        <v>0</v>
      </c>
      <c r="CD251" s="70">
        <v>0</v>
      </c>
    </row>
    <row r="252" spans="1:82">
      <c r="A252" s="70" t="s">
        <v>1919</v>
      </c>
      <c r="B252" s="70">
        <v>268</v>
      </c>
      <c r="C252" s="70">
        <v>13</v>
      </c>
      <c r="D252" s="70">
        <v>16</v>
      </c>
      <c r="E252" s="70">
        <v>2016</v>
      </c>
      <c r="F252" s="70" t="s">
        <v>155</v>
      </c>
      <c r="G252" s="70" t="s">
        <v>1906</v>
      </c>
      <c r="H252" s="70" t="s">
        <v>1907</v>
      </c>
      <c r="I252" s="148"/>
      <c r="J252" s="71">
        <v>53.881232789293733</v>
      </c>
      <c r="K252" s="71">
        <v>0.6184541520947634</v>
      </c>
      <c r="L252" s="71">
        <v>4.1152555583687855E-2</v>
      </c>
      <c r="M252" s="71">
        <v>5.9158010972524826</v>
      </c>
      <c r="N252" s="71">
        <v>7.6512478975928362</v>
      </c>
      <c r="O252" s="71">
        <v>7.107219310673603</v>
      </c>
      <c r="P252" s="71">
        <v>4.7518300515113827</v>
      </c>
      <c r="Q252" s="71">
        <v>0.48354686267004143</v>
      </c>
      <c r="R252" s="71">
        <v>0</v>
      </c>
      <c r="S252" s="71">
        <v>1.0260300988030961</v>
      </c>
      <c r="T252" s="72"/>
      <c r="U252" s="71">
        <v>2524524</v>
      </c>
      <c r="V252" s="71">
        <v>277</v>
      </c>
      <c r="W252" s="71">
        <v>1</v>
      </c>
      <c r="X252" s="71">
        <v>1479</v>
      </c>
      <c r="Y252" s="71">
        <v>2947</v>
      </c>
      <c r="Z252" s="71">
        <v>4180</v>
      </c>
      <c r="AA252" s="71">
        <v>978</v>
      </c>
      <c r="AB252" s="71">
        <v>6846</v>
      </c>
      <c r="AC252" s="71">
        <v>0</v>
      </c>
      <c r="AD252" s="71">
        <v>1.0260300988030959</v>
      </c>
      <c r="AE252" s="72"/>
      <c r="AF252" s="71">
        <v>28221749.69862305</v>
      </c>
      <c r="AG252" s="71">
        <v>513803.34960671712</v>
      </c>
      <c r="AH252" s="71">
        <v>6072.6801947329013</v>
      </c>
      <c r="AI252" s="71">
        <v>9505720.1564349215</v>
      </c>
      <c r="AJ252" s="71">
        <v>12804243.234706189</v>
      </c>
      <c r="AK252" s="71">
        <v>0</v>
      </c>
      <c r="AL252" s="71">
        <v>0</v>
      </c>
      <c r="AM252" s="71">
        <v>938944.48356051242</v>
      </c>
      <c r="AN252" s="71">
        <v>0</v>
      </c>
      <c r="AO252" s="71">
        <v>0</v>
      </c>
      <c r="AP252" s="71">
        <v>51990533.603126116</v>
      </c>
      <c r="AQ252" s="72"/>
      <c r="AR252" s="71">
        <v>260</v>
      </c>
      <c r="AS252" s="71">
        <v>30</v>
      </c>
      <c r="AT252" s="71">
        <v>0</v>
      </c>
      <c r="AU252" s="71">
        <v>0</v>
      </c>
      <c r="AV252" s="71">
        <v>0</v>
      </c>
      <c r="AW252" s="71">
        <v>0</v>
      </c>
      <c r="AX252" s="71"/>
      <c r="AY252" s="72"/>
      <c r="AZ252" s="71">
        <v>1223.1120000000001</v>
      </c>
      <c r="BA252" s="71">
        <v>1003.9</v>
      </c>
      <c r="BB252" s="71">
        <v>0</v>
      </c>
      <c r="BC252" s="71">
        <v>0</v>
      </c>
      <c r="BD252" s="71">
        <v>0</v>
      </c>
      <c r="BE252" s="71">
        <v>0</v>
      </c>
      <c r="BF252" s="71"/>
      <c r="BG252" s="72"/>
      <c r="BH252" s="71">
        <v>0</v>
      </c>
      <c r="BI252" s="71">
        <v>0</v>
      </c>
      <c r="BJ252" s="71">
        <v>39.201000000000001</v>
      </c>
      <c r="BK252" s="71">
        <v>0</v>
      </c>
      <c r="BL252" s="71">
        <v>0</v>
      </c>
      <c r="BM252" s="71">
        <v>0</v>
      </c>
      <c r="BN252" s="72"/>
      <c r="BO252" s="71">
        <v>0</v>
      </c>
      <c r="BP252" s="71">
        <v>0</v>
      </c>
      <c r="BQ252" s="71">
        <v>1</v>
      </c>
      <c r="BR252" s="71">
        <v>0</v>
      </c>
      <c r="BS252" s="71">
        <v>0</v>
      </c>
      <c r="BT252" s="71">
        <v>0</v>
      </c>
      <c r="BU252"/>
      <c r="BV252" s="70">
        <v>39.201000000000001</v>
      </c>
      <c r="BW252" s="70">
        <v>0</v>
      </c>
      <c r="BX252" s="70">
        <v>0</v>
      </c>
      <c r="BY252" s="70">
        <v>0</v>
      </c>
      <c r="BZ252" s="70">
        <v>0</v>
      </c>
      <c r="CA252" s="70">
        <v>0</v>
      </c>
      <c r="CB252" s="70">
        <v>0</v>
      </c>
      <c r="CC252" s="70">
        <v>0</v>
      </c>
      <c r="CD252" s="70">
        <v>0</v>
      </c>
    </row>
    <row r="253" spans="1:82">
      <c r="A253" s="70" t="s">
        <v>1920</v>
      </c>
      <c r="B253" s="70">
        <v>269</v>
      </c>
      <c r="C253" s="70">
        <v>14</v>
      </c>
      <c r="D253" s="70">
        <v>16</v>
      </c>
      <c r="E253" s="70">
        <v>2017</v>
      </c>
      <c r="F253" s="70" t="s">
        <v>156</v>
      </c>
      <c r="G253" s="70" t="s">
        <v>1906</v>
      </c>
      <c r="H253" s="70" t="s">
        <v>1907</v>
      </c>
      <c r="I253" s="148"/>
      <c r="J253" s="71">
        <v>47.698446818920758</v>
      </c>
      <c r="K253" s="71">
        <v>0.63541489149721841</v>
      </c>
      <c r="L253" s="71">
        <v>4.0820221635095008E-2</v>
      </c>
      <c r="M253" s="71">
        <v>5.5079947585879783</v>
      </c>
      <c r="N253" s="71">
        <v>7.1415764593162994</v>
      </c>
      <c r="O253" s="71">
        <v>7.0196797250688814</v>
      </c>
      <c r="P253" s="71">
        <v>4.7217289049522488</v>
      </c>
      <c r="Q253" s="71">
        <v>0.46814700141455401</v>
      </c>
      <c r="R253" s="71">
        <v>0</v>
      </c>
      <c r="S253" s="71">
        <v>1.261604046137635</v>
      </c>
      <c r="T253" s="72"/>
      <c r="U253" s="71">
        <v>2403587</v>
      </c>
      <c r="V253" s="71">
        <v>277</v>
      </c>
      <c r="W253" s="71">
        <v>1</v>
      </c>
      <c r="X253" s="71">
        <v>1479</v>
      </c>
      <c r="Y253" s="71">
        <v>2972</v>
      </c>
      <c r="Z253" s="71">
        <v>4197</v>
      </c>
      <c r="AA253" s="71">
        <v>978</v>
      </c>
      <c r="AB253" s="71">
        <v>6854</v>
      </c>
      <c r="AC253" s="71">
        <v>0</v>
      </c>
      <c r="AD253" s="71">
        <v>1.261604046137635</v>
      </c>
      <c r="AE253" s="72"/>
      <c r="AF253" s="71">
        <v>25588526.669511709</v>
      </c>
      <c r="AG253" s="71">
        <v>520144.96877902269</v>
      </c>
      <c r="AH253" s="71">
        <v>8149.003216554338</v>
      </c>
      <c r="AI253" s="71">
        <v>9031819.0429180451</v>
      </c>
      <c r="AJ253" s="71">
        <v>13168567.076236069</v>
      </c>
      <c r="AK253" s="71">
        <v>0</v>
      </c>
      <c r="AL253" s="71">
        <v>0</v>
      </c>
      <c r="AM253" s="71">
        <v>941512.61043039092</v>
      </c>
      <c r="AN253" s="71">
        <v>0</v>
      </c>
      <c r="AO253" s="71">
        <v>0</v>
      </c>
      <c r="AP253" s="71">
        <v>49258719.37109179</v>
      </c>
      <c r="AQ253" s="72"/>
      <c r="AR253" s="71">
        <v>270</v>
      </c>
      <c r="AS253" s="71">
        <v>31</v>
      </c>
      <c r="AT253" s="71">
        <v>0</v>
      </c>
      <c r="AU253" s="71">
        <v>0</v>
      </c>
      <c r="AV253" s="71">
        <v>0</v>
      </c>
      <c r="AW253" s="71">
        <v>0</v>
      </c>
      <c r="AX253" s="71"/>
      <c r="AY253" s="72"/>
      <c r="AZ253" s="71">
        <v>1269.0119999999999</v>
      </c>
      <c r="BA253" s="71">
        <v>1014.8</v>
      </c>
      <c r="BB253" s="71">
        <v>0</v>
      </c>
      <c r="BC253" s="71">
        <v>0</v>
      </c>
      <c r="BD253" s="71">
        <v>0</v>
      </c>
      <c r="BE253" s="71">
        <v>0</v>
      </c>
      <c r="BF253" s="71"/>
      <c r="BG253" s="72"/>
      <c r="BH253" s="71">
        <v>0</v>
      </c>
      <c r="BI253" s="71">
        <v>0</v>
      </c>
      <c r="BJ253" s="71">
        <v>36.901000000000003</v>
      </c>
      <c r="BK253" s="71">
        <v>0</v>
      </c>
      <c r="BL253" s="71">
        <v>0</v>
      </c>
      <c r="BM253" s="71">
        <v>0</v>
      </c>
      <c r="BN253" s="72"/>
      <c r="BO253" s="71">
        <v>0</v>
      </c>
      <c r="BP253" s="71">
        <v>0</v>
      </c>
      <c r="BQ253" s="71">
        <v>1</v>
      </c>
      <c r="BR253" s="71">
        <v>0</v>
      </c>
      <c r="BS253" s="71">
        <v>0</v>
      </c>
      <c r="BT253" s="71">
        <v>0</v>
      </c>
      <c r="BU253"/>
      <c r="BV253" s="70">
        <v>36.901000000000003</v>
      </c>
      <c r="BW253" s="70">
        <v>0</v>
      </c>
      <c r="BX253" s="70">
        <v>0</v>
      </c>
      <c r="BY253" s="70">
        <v>0</v>
      </c>
      <c r="BZ253" s="70">
        <v>0</v>
      </c>
      <c r="CA253" s="70">
        <v>0</v>
      </c>
      <c r="CB253" s="70">
        <v>0</v>
      </c>
      <c r="CC253" s="70">
        <v>0</v>
      </c>
      <c r="CD253" s="70">
        <v>0</v>
      </c>
    </row>
    <row r="254" spans="1:82">
      <c r="A254" s="70" t="s">
        <v>1921</v>
      </c>
      <c r="B254" s="70">
        <v>270</v>
      </c>
      <c r="C254" s="70">
        <v>15</v>
      </c>
      <c r="D254" s="70">
        <v>16</v>
      </c>
      <c r="E254" s="70">
        <v>2018</v>
      </c>
      <c r="F254" s="70" t="s">
        <v>183</v>
      </c>
      <c r="G254" s="1064" t="s">
        <v>1906</v>
      </c>
      <c r="H254" s="70" t="s">
        <v>1907</v>
      </c>
      <c r="I254" s="148"/>
      <c r="J254" s="71">
        <v>40.796578732645031</v>
      </c>
      <c r="K254" s="71">
        <v>0.53622628752466162</v>
      </c>
      <c r="L254" s="71">
        <v>3.6865260474180532E-2</v>
      </c>
      <c r="M254" s="71">
        <v>5.0254367102671331</v>
      </c>
      <c r="N254" s="71">
        <v>5.0214320389791318</v>
      </c>
      <c r="O254" s="71">
        <v>6.9238999797408658</v>
      </c>
      <c r="P254" s="71">
        <v>4.5361110248137644</v>
      </c>
      <c r="Q254" s="71">
        <v>0.43346151948718198</v>
      </c>
      <c r="R254" s="71">
        <v>0</v>
      </c>
      <c r="S254" s="71">
        <v>0.74240041552026181</v>
      </c>
      <c r="T254" s="72"/>
      <c r="U254" s="71">
        <v>2268685</v>
      </c>
      <c r="V254" s="71">
        <v>277</v>
      </c>
      <c r="W254" s="71">
        <v>1</v>
      </c>
      <c r="X254" s="71">
        <v>1479</v>
      </c>
      <c r="Y254" s="71">
        <v>3023</v>
      </c>
      <c r="Z254" s="71">
        <v>4219</v>
      </c>
      <c r="AA254" s="71">
        <v>949</v>
      </c>
      <c r="AB254" s="71">
        <v>6839</v>
      </c>
      <c r="AC254" s="71">
        <v>0</v>
      </c>
      <c r="AD254" s="71">
        <v>0.74240041552026181</v>
      </c>
      <c r="AE254" s="72"/>
      <c r="AF254" s="71">
        <v>22163548.17124239</v>
      </c>
      <c r="AG254" s="71">
        <v>470533.65442654857</v>
      </c>
      <c r="AH254" s="71">
        <v>7739.4377125469091</v>
      </c>
      <c r="AI254" s="71">
        <v>8674793.0715441536</v>
      </c>
      <c r="AJ254" s="71">
        <v>11253701.89062837</v>
      </c>
      <c r="AK254" s="71">
        <v>0</v>
      </c>
      <c r="AL254" s="71">
        <v>0</v>
      </c>
      <c r="AM254" s="71">
        <v>941395.9461569665</v>
      </c>
      <c r="AN254" s="71">
        <v>0</v>
      </c>
      <c r="AO254" s="71">
        <v>0</v>
      </c>
      <c r="AP254" s="71">
        <v>43511712.171710968</v>
      </c>
      <c r="AQ254" s="72"/>
      <c r="AR254" s="71">
        <v>282</v>
      </c>
      <c r="AS254" s="71">
        <v>33</v>
      </c>
      <c r="AT254" s="71">
        <v>0</v>
      </c>
      <c r="AU254" s="71">
        <v>0</v>
      </c>
      <c r="AV254" s="71">
        <v>0</v>
      </c>
      <c r="AW254" s="71">
        <v>0</v>
      </c>
      <c r="AX254" s="71"/>
      <c r="AY254" s="72"/>
      <c r="AZ254" s="71">
        <v>1343.2719999999999</v>
      </c>
      <c r="BA254" s="71">
        <v>1036</v>
      </c>
      <c r="BB254" s="71">
        <v>0</v>
      </c>
      <c r="BC254" s="71">
        <v>0</v>
      </c>
      <c r="BD254" s="71">
        <v>0</v>
      </c>
      <c r="BE254" s="71">
        <v>0</v>
      </c>
      <c r="BF254" s="71"/>
      <c r="BG254" s="72"/>
      <c r="BH254" s="71">
        <v>0</v>
      </c>
      <c r="BI254" s="71">
        <v>0</v>
      </c>
      <c r="BJ254" s="71">
        <v>34.299999999999997</v>
      </c>
      <c r="BK254" s="71">
        <v>0</v>
      </c>
      <c r="BL254" s="71">
        <v>0</v>
      </c>
      <c r="BM254" s="71">
        <v>0</v>
      </c>
      <c r="BN254" s="72"/>
      <c r="BO254" s="71">
        <v>0</v>
      </c>
      <c r="BP254" s="71">
        <v>0</v>
      </c>
      <c r="BQ254" s="71">
        <v>1</v>
      </c>
      <c r="BR254" s="71">
        <v>0</v>
      </c>
      <c r="BS254" s="71">
        <v>0</v>
      </c>
      <c r="BT254" s="71">
        <v>0</v>
      </c>
      <c r="BU254"/>
      <c r="BV254" s="70">
        <v>34.299999999999997</v>
      </c>
      <c r="BW254" s="70">
        <v>0</v>
      </c>
      <c r="BX254" s="70">
        <v>0</v>
      </c>
      <c r="BY254" s="70">
        <v>0</v>
      </c>
      <c r="BZ254" s="70">
        <v>0</v>
      </c>
      <c r="CA254" s="70">
        <v>0</v>
      </c>
      <c r="CB254" s="70">
        <v>0</v>
      </c>
      <c r="CC254" s="70">
        <v>0</v>
      </c>
      <c r="CD254" s="70">
        <v>0</v>
      </c>
    </row>
    <row r="255" spans="1:82">
      <c r="A255" s="70" t="s">
        <v>1922</v>
      </c>
      <c r="B255" s="70">
        <v>271</v>
      </c>
      <c r="C255" s="70">
        <v>16</v>
      </c>
      <c r="D255" s="70">
        <v>16</v>
      </c>
      <c r="E255" s="70">
        <v>2019</v>
      </c>
      <c r="F255" s="70" t="s">
        <v>158</v>
      </c>
      <c r="G255" s="1064" t="s">
        <v>1906</v>
      </c>
      <c r="H255" s="70" t="s">
        <v>1907</v>
      </c>
      <c r="I255" s="148"/>
      <c r="J255" s="71">
        <v>43.910419244454886</v>
      </c>
      <c r="K255" s="71">
        <v>0.50951174476196004</v>
      </c>
      <c r="L255" s="71">
        <v>3.7489114249748552E-2</v>
      </c>
      <c r="M255" s="71">
        <v>5.2774826224303535</v>
      </c>
      <c r="N255" s="71">
        <v>4.93649025695687</v>
      </c>
      <c r="O255" s="71">
        <v>6.7995915803424021</v>
      </c>
      <c r="P255" s="71">
        <v>4.594399855566027</v>
      </c>
      <c r="Q255" s="71">
        <v>0.41740792499544199</v>
      </c>
      <c r="R255" s="71">
        <v>0</v>
      </c>
      <c r="S255" s="71">
        <v>0.59365536365072114</v>
      </c>
      <c r="T255" s="72"/>
      <c r="U255" s="71">
        <v>2436732</v>
      </c>
      <c r="V255" s="71">
        <v>277</v>
      </c>
      <c r="W255" s="71">
        <v>1</v>
      </c>
      <c r="X255" s="71">
        <v>1479</v>
      </c>
      <c r="Y255" s="71">
        <v>3028</v>
      </c>
      <c r="Z255" s="71">
        <v>4257</v>
      </c>
      <c r="AA255" s="71">
        <v>954</v>
      </c>
      <c r="AB255" s="71">
        <v>6764</v>
      </c>
      <c r="AC255" s="71">
        <v>0</v>
      </c>
      <c r="AD255" s="71">
        <v>0.59365536365072114</v>
      </c>
      <c r="AE255" s="72"/>
      <c r="AF255" s="71">
        <v>24366273.87994973</v>
      </c>
      <c r="AG255" s="71">
        <v>456003.67054811481</v>
      </c>
      <c r="AH255" s="71">
        <v>8224.6417997763147</v>
      </c>
      <c r="AI255" s="71">
        <v>8869265.9692250211</v>
      </c>
      <c r="AJ255" s="71">
        <v>10169002.780964481</v>
      </c>
      <c r="AK255" s="71">
        <v>0</v>
      </c>
      <c r="AL255" s="71">
        <v>0</v>
      </c>
      <c r="AM255" s="71">
        <v>921205.88063526212</v>
      </c>
      <c r="AN255" s="71">
        <v>0</v>
      </c>
      <c r="AO255" s="71">
        <v>0</v>
      </c>
      <c r="AP255" s="71">
        <v>44789976.823122382</v>
      </c>
      <c r="AQ255" s="72"/>
      <c r="AR255" s="71">
        <v>297</v>
      </c>
      <c r="AS255" s="71">
        <v>35</v>
      </c>
      <c r="AT255" s="71">
        <v>0</v>
      </c>
      <c r="AU255" s="71">
        <v>0</v>
      </c>
      <c r="AV255" s="71">
        <v>0</v>
      </c>
      <c r="AW255" s="71">
        <v>0</v>
      </c>
      <c r="AX255" s="71"/>
      <c r="AY255" s="72"/>
      <c r="AZ255" s="71">
        <v>1422.3620000000001</v>
      </c>
      <c r="BA255" s="71">
        <v>1118.2</v>
      </c>
      <c r="BB255" s="71">
        <v>0</v>
      </c>
      <c r="BC255" s="71">
        <v>0</v>
      </c>
      <c r="BD255" s="71">
        <v>0</v>
      </c>
      <c r="BE255" s="71">
        <v>0</v>
      </c>
      <c r="BF255" s="71"/>
      <c r="BG255" s="72"/>
      <c r="BH255" s="71">
        <v>0</v>
      </c>
      <c r="BI255" s="71">
        <v>0</v>
      </c>
      <c r="BJ255" s="71">
        <v>28.167000000000002</v>
      </c>
      <c r="BK255" s="71">
        <v>0</v>
      </c>
      <c r="BL255" s="71">
        <v>0</v>
      </c>
      <c r="BM255" s="71">
        <v>0</v>
      </c>
      <c r="BN255" s="72"/>
      <c r="BO255" s="71">
        <v>0</v>
      </c>
      <c r="BP255" s="71">
        <v>0</v>
      </c>
      <c r="BQ255" s="71">
        <v>1</v>
      </c>
      <c r="BR255" s="71">
        <v>0</v>
      </c>
      <c r="BS255" s="71">
        <v>0</v>
      </c>
      <c r="BT255" s="71">
        <v>0</v>
      </c>
      <c r="BU255"/>
      <c r="BV255" s="70">
        <v>28.167000000000002</v>
      </c>
      <c r="BW255" s="70">
        <v>0</v>
      </c>
      <c r="BX255" s="70">
        <v>0</v>
      </c>
      <c r="BY255" s="70">
        <v>0</v>
      </c>
      <c r="BZ255" s="70">
        <v>0</v>
      </c>
      <c r="CA255" s="70">
        <v>0</v>
      </c>
      <c r="CB255" s="70">
        <v>0</v>
      </c>
      <c r="CC255" s="70">
        <v>0</v>
      </c>
      <c r="CD255" s="70">
        <v>0</v>
      </c>
    </row>
    <row r="256" spans="1:82">
      <c r="A256" s="70" t="s">
        <v>1923</v>
      </c>
      <c r="B256" s="70">
        <v>272</v>
      </c>
      <c r="C256" s="70">
        <v>17</v>
      </c>
      <c r="D256" s="70">
        <v>16</v>
      </c>
      <c r="E256" s="70">
        <v>2020</v>
      </c>
      <c r="F256" s="70" t="s">
        <v>159</v>
      </c>
      <c r="G256" s="70" t="s">
        <v>1906</v>
      </c>
      <c r="H256" s="70" t="s">
        <v>1907</v>
      </c>
      <c r="I256" s="148"/>
      <c r="J256" s="71">
        <v>54.157654735969047</v>
      </c>
      <c r="K256" s="71">
        <v>0.33127948164083643</v>
      </c>
      <c r="L256" s="71">
        <v>0.53866325380590618</v>
      </c>
      <c r="M256" s="71">
        <v>5.3167356464427149</v>
      </c>
      <c r="N256" s="71">
        <v>5.7204149731501905</v>
      </c>
      <c r="O256" s="71">
        <v>5.9532052597582545</v>
      </c>
      <c r="P256" s="71">
        <v>4.4176855714222052</v>
      </c>
      <c r="Q256" s="71">
        <v>0.39651086485773601</v>
      </c>
      <c r="R256" s="71">
        <v>0</v>
      </c>
      <c r="S256" s="71">
        <v>0.71030399499270236</v>
      </c>
      <c r="T256" s="72"/>
      <c r="U256" s="71">
        <v>3057283</v>
      </c>
      <c r="V256" s="71">
        <v>178</v>
      </c>
      <c r="W256" s="71">
        <v>19</v>
      </c>
      <c r="X256" s="71">
        <v>1569</v>
      </c>
      <c r="Y256" s="71">
        <v>3025</v>
      </c>
      <c r="Z256" s="71">
        <v>4254</v>
      </c>
      <c r="AA256" s="71">
        <v>975</v>
      </c>
      <c r="AB256" s="71">
        <v>6725</v>
      </c>
      <c r="AC256" s="71">
        <v>0</v>
      </c>
      <c r="AD256" s="71">
        <v>0.71030399499270236</v>
      </c>
      <c r="AE256" s="72"/>
      <c r="AF256" s="71">
        <v>31086876.380664341</v>
      </c>
      <c r="AG256" s="71">
        <v>267507.4182606425</v>
      </c>
      <c r="AH256" s="71">
        <v>122574.14776735536</v>
      </c>
      <c r="AI256" s="71">
        <v>8854102.8136597406</v>
      </c>
      <c r="AJ256" s="71">
        <v>11939696.31891221</v>
      </c>
      <c r="AK256" s="71"/>
      <c r="AL256" s="71"/>
      <c r="AM256" s="71">
        <v>877687.2163083615</v>
      </c>
      <c r="AN256" s="71"/>
      <c r="AO256" s="71"/>
      <c r="AP256" s="71">
        <v>53148444.295572653</v>
      </c>
      <c r="AQ256" s="72"/>
      <c r="AR256" s="71">
        <v>312</v>
      </c>
      <c r="AS256" s="71">
        <v>38</v>
      </c>
      <c r="AT256" s="71">
        <v>0</v>
      </c>
      <c r="AU256" s="71">
        <v>0</v>
      </c>
      <c r="AV256" s="71">
        <v>0</v>
      </c>
      <c r="AW256" s="71">
        <v>0</v>
      </c>
      <c r="AX256" s="71"/>
      <c r="AY256" s="72"/>
      <c r="AZ256" s="71">
        <v>1531.902</v>
      </c>
      <c r="BA256" s="71">
        <v>1221.9000000000001</v>
      </c>
      <c r="BB256" s="71">
        <v>0</v>
      </c>
      <c r="BC256" s="71">
        <v>0</v>
      </c>
      <c r="BD256" s="71">
        <v>0</v>
      </c>
      <c r="BE256" s="71">
        <v>0</v>
      </c>
      <c r="BF256" s="71"/>
      <c r="BG256" s="72"/>
      <c r="BH256" s="71">
        <v>0</v>
      </c>
      <c r="BI256" s="71">
        <v>0</v>
      </c>
      <c r="BJ256" s="71">
        <v>28.515000000000001</v>
      </c>
      <c r="BK256" s="71">
        <v>0</v>
      </c>
      <c r="BL256" s="71">
        <v>0</v>
      </c>
      <c r="BM256" s="71">
        <v>0</v>
      </c>
      <c r="BN256" s="72"/>
      <c r="BO256" s="71">
        <v>0</v>
      </c>
      <c r="BP256" s="71">
        <v>0</v>
      </c>
      <c r="BQ256" s="71">
        <v>1</v>
      </c>
      <c r="BR256" s="71">
        <v>0</v>
      </c>
      <c r="BS256" s="71">
        <v>0</v>
      </c>
      <c r="BT256" s="71">
        <v>0</v>
      </c>
      <c r="BU256"/>
      <c r="BV256" s="70">
        <v>28.515000000000001</v>
      </c>
      <c r="BW256" s="70">
        <v>0</v>
      </c>
      <c r="BX256" s="70">
        <v>0</v>
      </c>
      <c r="BY256" s="70">
        <v>0</v>
      </c>
      <c r="BZ256" s="70">
        <v>0</v>
      </c>
      <c r="CA256" s="70">
        <v>0</v>
      </c>
      <c r="CB256" s="70">
        <v>0</v>
      </c>
      <c r="CC256" s="70">
        <v>0</v>
      </c>
      <c r="CD256" s="70">
        <v>0</v>
      </c>
    </row>
    <row r="257" spans="1:82">
      <c r="A257" s="70" t="s">
        <v>1924</v>
      </c>
      <c r="B257" s="70">
        <v>272</v>
      </c>
      <c r="C257" s="70">
        <v>18</v>
      </c>
      <c r="D257" s="70">
        <v>16</v>
      </c>
      <c r="E257" s="70">
        <v>2021</v>
      </c>
      <c r="F257" s="70" t="s">
        <v>160</v>
      </c>
      <c r="G257" s="70" t="s">
        <v>1906</v>
      </c>
      <c r="H257" s="70" t="s">
        <v>1907</v>
      </c>
      <c r="I257" s="148"/>
      <c r="J257" s="71">
        <v>57.464278720478596</v>
      </c>
      <c r="K257" s="71">
        <v>0.35806288225079397</v>
      </c>
      <c r="L257" s="71">
        <v>0.48946229609046649</v>
      </c>
      <c r="M257" s="71">
        <v>4.8923817513234757</v>
      </c>
      <c r="N257" s="71">
        <v>5.5102153605573845</v>
      </c>
      <c r="O257" s="71">
        <v>5.8130232488181894</v>
      </c>
      <c r="P257" s="71">
        <v>4.5629709233986429</v>
      </c>
      <c r="Q257" s="71">
        <v>0.39259491014036002</v>
      </c>
      <c r="R257" s="71">
        <v>0</v>
      </c>
      <c r="S257" s="71">
        <v>1.03028532224235</v>
      </c>
      <c r="T257" s="72"/>
      <c r="U257" s="71">
        <v>3536608</v>
      </c>
      <c r="V257" s="71">
        <v>178</v>
      </c>
      <c r="W257" s="71">
        <v>19</v>
      </c>
      <c r="X257" s="71">
        <v>1569</v>
      </c>
      <c r="Y257" s="71">
        <v>3043</v>
      </c>
      <c r="Z257" s="71">
        <v>4277</v>
      </c>
      <c r="AA257" s="71">
        <v>982</v>
      </c>
      <c r="AB257" s="71">
        <v>6724</v>
      </c>
      <c r="AC257" s="71">
        <v>0</v>
      </c>
      <c r="AD257" s="71">
        <v>1.03028532224235</v>
      </c>
      <c r="AE257" s="72"/>
      <c r="AF257" s="71">
        <v>34299862.749131352</v>
      </c>
      <c r="AG257" s="71">
        <v>298279.6518981058</v>
      </c>
      <c r="AH257" s="71">
        <v>109704.40114422693</v>
      </c>
      <c r="AI257" s="71">
        <v>9417196.0594067033</v>
      </c>
      <c r="AJ257" s="71">
        <v>12651789.45628524</v>
      </c>
      <c r="AK257" s="71">
        <v>0</v>
      </c>
      <c r="AL257" s="71">
        <v>0</v>
      </c>
      <c r="AM257" s="71">
        <v>882618.38161966694</v>
      </c>
      <c r="AN257" s="71">
        <v>0</v>
      </c>
      <c r="AO257" s="71">
        <v>0</v>
      </c>
      <c r="AP257" s="71">
        <v>57659450.699485295</v>
      </c>
      <c r="AQ257" s="72"/>
      <c r="AR257" s="71">
        <v>325</v>
      </c>
      <c r="AS257" s="71">
        <v>38</v>
      </c>
      <c r="AT257" s="71">
        <v>0</v>
      </c>
      <c r="AU257" s="71">
        <v>0</v>
      </c>
      <c r="AV257" s="71">
        <v>0</v>
      </c>
      <c r="AW257" s="71">
        <v>0</v>
      </c>
      <c r="AX257" s="71"/>
      <c r="AY257" s="72"/>
      <c r="AZ257" s="71">
        <v>1612.8720000000001</v>
      </c>
      <c r="BA257" s="71">
        <v>1221.9000000000001</v>
      </c>
      <c r="BB257" s="71">
        <v>0</v>
      </c>
      <c r="BC257" s="71">
        <v>0</v>
      </c>
      <c r="BD257" s="71">
        <v>0</v>
      </c>
      <c r="BE257" s="71">
        <v>0</v>
      </c>
      <c r="BF257" s="71"/>
      <c r="BG257" s="72"/>
      <c r="BH257" s="71">
        <v>0</v>
      </c>
      <c r="BI257" s="71">
        <v>0</v>
      </c>
      <c r="BJ257" s="71">
        <v>27.334</v>
      </c>
      <c r="BK257" s="71">
        <v>0</v>
      </c>
      <c r="BL257" s="71">
        <v>0</v>
      </c>
      <c r="BM257" s="71">
        <v>0</v>
      </c>
      <c r="BN257" s="72"/>
      <c r="BO257" s="71">
        <v>0</v>
      </c>
      <c r="BP257" s="71">
        <v>0</v>
      </c>
      <c r="BQ257" s="71">
        <v>1</v>
      </c>
      <c r="BR257" s="71">
        <v>0</v>
      </c>
      <c r="BS257" s="71">
        <v>0</v>
      </c>
      <c r="BT257" s="71">
        <v>0</v>
      </c>
      <c r="BU257"/>
      <c r="BV257" s="70">
        <v>27.334</v>
      </c>
      <c r="BW257" s="70">
        <v>0</v>
      </c>
      <c r="BX257" s="70">
        <v>0</v>
      </c>
      <c r="BY257" s="70">
        <v>0</v>
      </c>
      <c r="BZ257" s="70">
        <v>0</v>
      </c>
      <c r="CA257" s="70">
        <v>0</v>
      </c>
      <c r="CB257" s="70">
        <v>0</v>
      </c>
      <c r="CC257" s="70">
        <v>0</v>
      </c>
      <c r="CD257" s="70">
        <v>0</v>
      </c>
    </row>
    <row r="258" spans="1:82">
      <c r="A258" s="70" t="s">
        <v>1925</v>
      </c>
      <c r="B258" s="70">
        <v>272</v>
      </c>
      <c r="C258" s="70">
        <v>19</v>
      </c>
      <c r="D258" s="70">
        <v>16</v>
      </c>
      <c r="E258" s="70">
        <v>2022</v>
      </c>
      <c r="F258" s="70" t="s">
        <v>161</v>
      </c>
      <c r="G258" s="70" t="s">
        <v>1906</v>
      </c>
      <c r="H258" s="70" t="s">
        <v>1907</v>
      </c>
      <c r="I258" s="148"/>
      <c r="J258" s="71">
        <v>60.35302196438321</v>
      </c>
      <c r="K258" s="71">
        <v>0.35624910227642242</v>
      </c>
      <c r="L258" s="71">
        <v>0.41540624823135808</v>
      </c>
      <c r="M258" s="71">
        <v>5.5371217625694538</v>
      </c>
      <c r="N258" s="71">
        <v>6.9913008330629696</v>
      </c>
      <c r="O258" s="71">
        <v>6.1383042743042093</v>
      </c>
      <c r="P258" s="71">
        <v>4.416649292798418</v>
      </c>
      <c r="Q258" s="71">
        <v>0.39142558282960327</v>
      </c>
      <c r="R258" s="71">
        <v>0</v>
      </c>
      <c r="S258" s="71">
        <v>1.022989631818122</v>
      </c>
      <c r="T258" s="72"/>
      <c r="U258" s="71">
        <v>3991179</v>
      </c>
      <c r="V258" s="71">
        <v>178</v>
      </c>
      <c r="W258" s="71">
        <v>19</v>
      </c>
      <c r="X258" s="71">
        <v>1569</v>
      </c>
      <c r="Y258" s="71">
        <v>3049</v>
      </c>
      <c r="Z258" s="71">
        <v>4291</v>
      </c>
      <c r="AA258" s="71">
        <v>965</v>
      </c>
      <c r="AB258" s="71">
        <v>6649</v>
      </c>
      <c r="AC258" s="71">
        <v>0</v>
      </c>
      <c r="AD258" s="71">
        <v>1.022989631818122</v>
      </c>
      <c r="AE258" s="72"/>
      <c r="AF258" s="71">
        <v>35964515.550629504</v>
      </c>
      <c r="AG258" s="71">
        <v>298012.11892035126</v>
      </c>
      <c r="AH258" s="71">
        <v>108574.98789873099</v>
      </c>
      <c r="AI258" s="71">
        <v>9431059.5669588819</v>
      </c>
      <c r="AJ258" s="71">
        <v>13377384.219864862</v>
      </c>
      <c r="AK258" s="71">
        <v>0</v>
      </c>
      <c r="AL258" s="71">
        <v>0</v>
      </c>
      <c r="AM258" s="71">
        <v>858567.38051291136</v>
      </c>
      <c r="AN258" s="71">
        <v>0</v>
      </c>
      <c r="AO258" s="71">
        <v>0</v>
      </c>
      <c r="AP258" s="71">
        <v>60038113.82478524</v>
      </c>
      <c r="AQ258" s="72"/>
      <c r="AR258" s="71">
        <v>359</v>
      </c>
      <c r="AS258" s="71">
        <v>38</v>
      </c>
      <c r="AT258" s="71">
        <v>0</v>
      </c>
      <c r="AU258" s="71">
        <v>0</v>
      </c>
      <c r="AV258" s="71">
        <v>0</v>
      </c>
      <c r="AW258" s="71">
        <v>0</v>
      </c>
      <c r="AX258" s="71"/>
      <c r="AY258" s="72"/>
      <c r="AZ258" s="71">
        <v>1813.422</v>
      </c>
      <c r="BA258" s="71">
        <v>1221.9000000000001</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1926</v>
      </c>
      <c r="B259" s="70">
        <v>272</v>
      </c>
      <c r="C259" s="70">
        <v>20</v>
      </c>
      <c r="D259" s="70">
        <v>16</v>
      </c>
      <c r="E259" s="70">
        <v>2023</v>
      </c>
      <c r="F259" s="70" t="s">
        <v>1539</v>
      </c>
      <c r="G259" s="70" t="s">
        <v>1906</v>
      </c>
      <c r="H259" s="70" t="s">
        <v>1907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378</v>
      </c>
      <c r="AS259" s="71">
        <v>38</v>
      </c>
      <c r="AT259" s="71">
        <v>0</v>
      </c>
      <c r="AU259" s="71">
        <v>0</v>
      </c>
      <c r="AV259" s="71">
        <v>0</v>
      </c>
      <c r="AW259" s="71">
        <v>0</v>
      </c>
      <c r="AX259" s="71"/>
      <c r="AY259" s="72"/>
      <c r="AZ259" s="71">
        <v>1923.0220000000004</v>
      </c>
      <c r="BA259" s="71">
        <v>1221.9000000000001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1927</v>
      </c>
      <c r="B260" s="70">
        <v>272</v>
      </c>
      <c r="C260" s="70">
        <v>21</v>
      </c>
      <c r="D260" s="70">
        <v>16</v>
      </c>
      <c r="E260" s="70">
        <v>2024</v>
      </c>
      <c r="F260" s="70" t="s">
        <v>1554</v>
      </c>
      <c r="G260" s="70" t="s">
        <v>1906</v>
      </c>
      <c r="H260" s="70" t="s">
        <v>1907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1928</v>
      </c>
      <c r="B261" s="70">
        <v>137</v>
      </c>
      <c r="C261" s="70">
        <v>1</v>
      </c>
      <c r="D261" s="70">
        <v>9</v>
      </c>
      <c r="E261" s="70">
        <v>1990</v>
      </c>
      <c r="F261" s="70" t="s">
        <v>787</v>
      </c>
      <c r="G261" s="70" t="s">
        <v>1641</v>
      </c>
      <c r="H261" s="70" t="s">
        <v>1642</v>
      </c>
      <c r="I261" s="148"/>
      <c r="J261" s="71">
        <v>0.88636556364742292</v>
      </c>
      <c r="K261" s="71">
        <v>2.0276536958478961</v>
      </c>
      <c r="L261" s="71">
        <v>10.344960307259869</v>
      </c>
      <c r="M261" s="71">
        <v>4.2853848163528534</v>
      </c>
      <c r="N261" s="71">
        <v>9.3396674863350082</v>
      </c>
      <c r="O261" s="71">
        <v>6.0076094057038976</v>
      </c>
      <c r="P261" s="71">
        <v>6.7912877323715461</v>
      </c>
      <c r="Q261" s="71">
        <v>0.42681328463044999</v>
      </c>
      <c r="R261" s="71">
        <v>0</v>
      </c>
      <c r="S261" s="71">
        <v>0.34755937151986999</v>
      </c>
      <c r="T261" s="72"/>
      <c r="U261" s="71">
        <v>24886</v>
      </c>
      <c r="V261" s="71">
        <v>371</v>
      </c>
      <c r="W261" s="71">
        <v>121</v>
      </c>
      <c r="X261" s="71">
        <v>1437</v>
      </c>
      <c r="Y261" s="71">
        <v>1998</v>
      </c>
      <c r="Z261" s="71">
        <v>2471</v>
      </c>
      <c r="AA261" s="71">
        <v>1649</v>
      </c>
      <c r="AB261" s="71">
        <v>6930</v>
      </c>
      <c r="AC261" s="71">
        <v>0</v>
      </c>
      <c r="AD261" s="71">
        <v>0.34755937151986999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1929</v>
      </c>
      <c r="B262" s="70">
        <v>138</v>
      </c>
      <c r="C262" s="70">
        <v>2</v>
      </c>
      <c r="D262" s="70">
        <v>9</v>
      </c>
      <c r="E262" s="70">
        <v>2005</v>
      </c>
      <c r="F262" s="70" t="s">
        <v>789</v>
      </c>
      <c r="G262" s="70" t="s">
        <v>1641</v>
      </c>
      <c r="H262" s="70" t="s">
        <v>1642</v>
      </c>
      <c r="I262" s="148"/>
      <c r="J262" s="71">
        <v>12.763937199808259</v>
      </c>
      <c r="K262" s="71">
        <v>1.2588643821499119</v>
      </c>
      <c r="L262" s="71">
        <v>14.86505650638385</v>
      </c>
      <c r="M262" s="71">
        <v>7.8572823390314479</v>
      </c>
      <c r="N262" s="71">
        <v>13.80725242006017</v>
      </c>
      <c r="O262" s="71">
        <v>8.5300200744267052</v>
      </c>
      <c r="P262" s="71">
        <v>9.0113650063973232</v>
      </c>
      <c r="Q262" s="71">
        <v>0.44138606251805301</v>
      </c>
      <c r="R262" s="71">
        <v>0</v>
      </c>
      <c r="S262" s="71">
        <v>0</v>
      </c>
      <c r="T262" s="72"/>
      <c r="U262" s="71">
        <v>394219</v>
      </c>
      <c r="V262" s="71">
        <v>384</v>
      </c>
      <c r="W262" s="71">
        <v>132</v>
      </c>
      <c r="X262" s="71">
        <v>1276</v>
      </c>
      <c r="Y262" s="71">
        <v>2815</v>
      </c>
      <c r="Z262" s="71">
        <v>4060</v>
      </c>
      <c r="AA262" s="71">
        <v>1792</v>
      </c>
      <c r="AB262" s="71">
        <v>7492</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1930</v>
      </c>
      <c r="B263" s="70">
        <v>139</v>
      </c>
      <c r="C263" s="70">
        <v>3</v>
      </c>
      <c r="D263" s="70">
        <v>9</v>
      </c>
      <c r="E263" s="70">
        <v>2006</v>
      </c>
      <c r="F263" s="70" t="s">
        <v>790</v>
      </c>
      <c r="G263" s="70" t="s">
        <v>1641</v>
      </c>
      <c r="H263" s="70" t="s">
        <v>1642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1931</v>
      </c>
      <c r="B264" s="70">
        <v>140</v>
      </c>
      <c r="C264" s="70">
        <v>4</v>
      </c>
      <c r="D264" s="70">
        <v>9</v>
      </c>
      <c r="E264" s="70">
        <v>2007</v>
      </c>
      <c r="F264" s="70" t="s">
        <v>791</v>
      </c>
      <c r="G264" s="70" t="s">
        <v>1641</v>
      </c>
      <c r="H264" s="70" t="s">
        <v>1642</v>
      </c>
      <c r="I264" s="148"/>
      <c r="J264" s="71">
        <v>12.21423209166583</v>
      </c>
      <c r="K264" s="71">
        <v>1.054954019266132</v>
      </c>
      <c r="L264" s="71">
        <v>4.4317160950544228</v>
      </c>
      <c r="M264" s="71">
        <v>8.2739074163094415</v>
      </c>
      <c r="N264" s="71">
        <v>14.57330355169508</v>
      </c>
      <c r="O264" s="71">
        <v>8.391417085272721</v>
      </c>
      <c r="P264" s="71">
        <v>9.2938325669057669</v>
      </c>
      <c r="Q264" s="71">
        <v>0.47399162735064798</v>
      </c>
      <c r="R264" s="71">
        <v>0</v>
      </c>
      <c r="S264" s="71">
        <v>0</v>
      </c>
      <c r="T264" s="72"/>
      <c r="U264" s="71">
        <v>401118</v>
      </c>
      <c r="V264" s="71">
        <v>351</v>
      </c>
      <c r="W264" s="71">
        <v>54</v>
      </c>
      <c r="X264" s="71">
        <v>1683</v>
      </c>
      <c r="Y264" s="71">
        <v>2979</v>
      </c>
      <c r="Z264" s="71">
        <v>4152</v>
      </c>
      <c r="AA264" s="71">
        <v>1820</v>
      </c>
      <c r="AB264" s="71">
        <v>7620</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1932</v>
      </c>
      <c r="B265" s="70">
        <v>141</v>
      </c>
      <c r="C265" s="70">
        <v>5</v>
      </c>
      <c r="D265" s="70">
        <v>9</v>
      </c>
      <c r="E265" s="70">
        <v>2008</v>
      </c>
      <c r="F265" s="70" t="s">
        <v>792</v>
      </c>
      <c r="G265" s="70" t="s">
        <v>1641</v>
      </c>
      <c r="H265" s="70" t="s">
        <v>1642</v>
      </c>
      <c r="I265" s="148"/>
      <c r="J265" s="71">
        <v>12.400942834783701</v>
      </c>
      <c r="K265" s="71">
        <v>0.92588828018869096</v>
      </c>
      <c r="L265" s="71">
        <v>10.275182223177881</v>
      </c>
      <c r="M265" s="71">
        <v>9.6812728848382186</v>
      </c>
      <c r="N265" s="71">
        <v>14.96281600152947</v>
      </c>
      <c r="O265" s="71">
        <v>8.1674080562867601</v>
      </c>
      <c r="P265" s="71">
        <v>9.262838141829457</v>
      </c>
      <c r="Q265" s="71">
        <v>0.46509768968607101</v>
      </c>
      <c r="R265" s="71">
        <v>0</v>
      </c>
      <c r="S265" s="71">
        <v>0</v>
      </c>
      <c r="T265" s="72"/>
      <c r="U265" s="71">
        <v>427893</v>
      </c>
      <c r="V265" s="71">
        <v>351</v>
      </c>
      <c r="W265" s="71">
        <v>145</v>
      </c>
      <c r="X265" s="71">
        <v>1683</v>
      </c>
      <c r="Y265" s="71">
        <v>3018</v>
      </c>
      <c r="Z265" s="71">
        <v>4183</v>
      </c>
      <c r="AA265" s="71">
        <v>1816</v>
      </c>
      <c r="AB265" s="71">
        <v>7600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1933</v>
      </c>
      <c r="B266" s="70">
        <v>142</v>
      </c>
      <c r="C266" s="70">
        <v>6</v>
      </c>
      <c r="D266" s="70">
        <v>9</v>
      </c>
      <c r="E266" s="70">
        <v>2009</v>
      </c>
      <c r="F266" s="70" t="s">
        <v>176</v>
      </c>
      <c r="G266" s="70" t="s">
        <v>1641</v>
      </c>
      <c r="H266" s="70" t="s">
        <v>1642</v>
      </c>
      <c r="I266" s="148"/>
      <c r="J266" s="71">
        <v>4.9844336311259267</v>
      </c>
      <c r="K266" s="71">
        <v>0.76889701725299942</v>
      </c>
      <c r="L266" s="71">
        <v>12.182380704279231</v>
      </c>
      <c r="M266" s="71">
        <v>8.1714640199307844</v>
      </c>
      <c r="N266" s="71">
        <v>12.9754948593511</v>
      </c>
      <c r="O266" s="71">
        <v>8.2864443346291647</v>
      </c>
      <c r="P266" s="71">
        <v>9.042591518649731</v>
      </c>
      <c r="Q266" s="71">
        <v>0.44031994766735799</v>
      </c>
      <c r="R266" s="71">
        <v>0</v>
      </c>
      <c r="S266" s="71">
        <v>0</v>
      </c>
      <c r="T266" s="72"/>
      <c r="U266" s="71">
        <v>173683</v>
      </c>
      <c r="V266" s="71">
        <v>357</v>
      </c>
      <c r="W266" s="71">
        <v>197</v>
      </c>
      <c r="X266" s="71">
        <v>1794</v>
      </c>
      <c r="Y266" s="71">
        <v>3047</v>
      </c>
      <c r="Z266" s="71">
        <v>4189</v>
      </c>
      <c r="AA266" s="71">
        <v>1820</v>
      </c>
      <c r="AB266" s="71">
        <v>7553</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1934</v>
      </c>
      <c r="B267" s="70">
        <v>143</v>
      </c>
      <c r="C267" s="70">
        <v>7</v>
      </c>
      <c r="D267" s="70">
        <v>9</v>
      </c>
      <c r="E267" s="70">
        <v>2010</v>
      </c>
      <c r="F267" s="70" t="s">
        <v>177</v>
      </c>
      <c r="G267" s="70" t="s">
        <v>1641</v>
      </c>
      <c r="H267" s="70" t="s">
        <v>1642</v>
      </c>
      <c r="I267" s="148"/>
      <c r="J267" s="71">
        <v>4.1864400282545207</v>
      </c>
      <c r="K267" s="71">
        <v>0.80188748538050802</v>
      </c>
      <c r="L267" s="71">
        <v>11.09086684147004</v>
      </c>
      <c r="M267" s="71">
        <v>7.3145999542862024</v>
      </c>
      <c r="N267" s="71">
        <v>12.78751127906849</v>
      </c>
      <c r="O267" s="71">
        <v>8.299310839426246</v>
      </c>
      <c r="P267" s="71">
        <v>8.9939382106458954</v>
      </c>
      <c r="Q267" s="71">
        <v>0.45598805167678602</v>
      </c>
      <c r="R267" s="71">
        <v>0</v>
      </c>
      <c r="S267" s="71">
        <v>0</v>
      </c>
      <c r="T267" s="72"/>
      <c r="U267" s="71">
        <v>163297</v>
      </c>
      <c r="V267" s="71">
        <v>357</v>
      </c>
      <c r="W267" s="71">
        <v>197</v>
      </c>
      <c r="X267" s="71">
        <v>1794</v>
      </c>
      <c r="Y267" s="71">
        <v>3054</v>
      </c>
      <c r="Z267" s="71">
        <v>4215</v>
      </c>
      <c r="AA267" s="71">
        <v>1765</v>
      </c>
      <c r="AB267" s="71">
        <v>7495</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1935</v>
      </c>
      <c r="B268" s="70">
        <v>144</v>
      </c>
      <c r="C268" s="70">
        <v>8</v>
      </c>
      <c r="D268" s="70">
        <v>9</v>
      </c>
      <c r="E268" s="70">
        <v>2011</v>
      </c>
      <c r="F268" s="70" t="s">
        <v>178</v>
      </c>
      <c r="G268" s="70" t="s">
        <v>1641</v>
      </c>
      <c r="H268" s="70" t="s">
        <v>1642</v>
      </c>
      <c r="I268" s="148"/>
      <c r="J268" s="71">
        <v>3.9892617204236882</v>
      </c>
      <c r="K268" s="71">
        <v>1.1235935233602741</v>
      </c>
      <c r="L268" s="71">
        <v>10.348586897341709</v>
      </c>
      <c r="M268" s="71">
        <v>9.2403962015533203</v>
      </c>
      <c r="N268" s="71">
        <v>15.47269532704844</v>
      </c>
      <c r="O268" s="71">
        <v>7.9089309626779283</v>
      </c>
      <c r="P268" s="71">
        <v>8.6103164644561492</v>
      </c>
      <c r="Q268" s="71">
        <v>0.51902940117976004</v>
      </c>
      <c r="R268" s="71">
        <v>0</v>
      </c>
      <c r="S268" s="71">
        <v>0</v>
      </c>
      <c r="T268" s="72"/>
      <c r="U268" s="71">
        <v>146549</v>
      </c>
      <c r="V268" s="71">
        <v>357</v>
      </c>
      <c r="W268" s="71">
        <v>197</v>
      </c>
      <c r="X268" s="71">
        <v>1794</v>
      </c>
      <c r="Y268" s="71">
        <v>3070</v>
      </c>
      <c r="Z268" s="71">
        <v>4104</v>
      </c>
      <c r="AA268" s="71">
        <v>1740</v>
      </c>
      <c r="AB268" s="71">
        <v>7396</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1936</v>
      </c>
      <c r="B269" s="70">
        <v>145</v>
      </c>
      <c r="C269" s="70">
        <v>9</v>
      </c>
      <c r="D269" s="70">
        <v>9</v>
      </c>
      <c r="E269" s="70">
        <v>2012</v>
      </c>
      <c r="F269" s="70" t="s">
        <v>179</v>
      </c>
      <c r="G269" s="70" t="s">
        <v>1641</v>
      </c>
      <c r="H269" s="70" t="s">
        <v>1642</v>
      </c>
      <c r="I269" s="148"/>
      <c r="J269" s="71">
        <v>6.8168117061987727</v>
      </c>
      <c r="K269" s="71">
        <v>1.2657715601966251</v>
      </c>
      <c r="L269" s="71">
        <v>10.44141645597125</v>
      </c>
      <c r="M269" s="71">
        <v>11.47654272247715</v>
      </c>
      <c r="N269" s="71">
        <v>17.113171896263651</v>
      </c>
      <c r="O269" s="71">
        <v>7.9805317529961863</v>
      </c>
      <c r="P269" s="71">
        <v>8.6692581209745256</v>
      </c>
      <c r="Q269" s="71">
        <v>0.55995019696850101</v>
      </c>
      <c r="R269" s="71">
        <v>0</v>
      </c>
      <c r="S269" s="71">
        <v>0</v>
      </c>
      <c r="T269" s="72"/>
      <c r="U269" s="71">
        <v>239938</v>
      </c>
      <c r="V269" s="71">
        <v>357</v>
      </c>
      <c r="W269" s="71">
        <v>197</v>
      </c>
      <c r="X269" s="71">
        <v>1794</v>
      </c>
      <c r="Y269" s="71">
        <v>3091</v>
      </c>
      <c r="Z269" s="71">
        <v>4174</v>
      </c>
      <c r="AA269" s="71">
        <v>1742</v>
      </c>
      <c r="AB269" s="71">
        <v>7344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1937</v>
      </c>
      <c r="B270" s="70">
        <v>146</v>
      </c>
      <c r="C270" s="70">
        <v>10</v>
      </c>
      <c r="D270" s="70">
        <v>9</v>
      </c>
      <c r="E270" s="70">
        <v>2013</v>
      </c>
      <c r="F270" s="70" t="s">
        <v>180</v>
      </c>
      <c r="G270" s="70" t="s">
        <v>1641</v>
      </c>
      <c r="H270" s="70" t="s">
        <v>1642</v>
      </c>
      <c r="I270" s="148"/>
      <c r="J270" s="71">
        <v>3.64674857459103</v>
      </c>
      <c r="K270" s="71">
        <v>1.0461645120070171</v>
      </c>
      <c r="L270" s="71">
        <v>9.2205940532441737</v>
      </c>
      <c r="M270" s="71">
        <v>10.67345911539568</v>
      </c>
      <c r="N270" s="71">
        <v>16.611767575815719</v>
      </c>
      <c r="O270" s="71">
        <v>7.9029999789687793</v>
      </c>
      <c r="P270" s="71">
        <v>8.8367987742806893</v>
      </c>
      <c r="Q270" s="71">
        <v>0.56469072472541004</v>
      </c>
      <c r="R270" s="71">
        <v>0</v>
      </c>
      <c r="S270" s="71">
        <v>0</v>
      </c>
      <c r="T270" s="72"/>
      <c r="U270" s="71">
        <v>130695</v>
      </c>
      <c r="V270" s="71">
        <v>357</v>
      </c>
      <c r="W270" s="71">
        <v>197</v>
      </c>
      <c r="X270" s="71">
        <v>1794</v>
      </c>
      <c r="Y270" s="71">
        <v>3096</v>
      </c>
      <c r="Z270" s="71">
        <v>4318</v>
      </c>
      <c r="AA270" s="71">
        <v>1769</v>
      </c>
      <c r="AB270" s="71">
        <v>7300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1938</v>
      </c>
      <c r="B271" s="70">
        <v>147</v>
      </c>
      <c r="C271" s="70">
        <v>11</v>
      </c>
      <c r="D271" s="70">
        <v>9</v>
      </c>
      <c r="E271" s="70">
        <v>2014</v>
      </c>
      <c r="F271" s="70" t="s">
        <v>181</v>
      </c>
      <c r="G271" s="70" t="s">
        <v>1641</v>
      </c>
      <c r="H271" s="70" t="s">
        <v>1642</v>
      </c>
      <c r="I271" s="148"/>
      <c r="J271" s="71">
        <v>2.5262087962922881</v>
      </c>
      <c r="K271" s="71">
        <v>1.109608998134316</v>
      </c>
      <c r="L271" s="71">
        <v>5.4565143699798107</v>
      </c>
      <c r="M271" s="71">
        <v>10.69499809852006</v>
      </c>
      <c r="N271" s="71">
        <v>17.57267321816575</v>
      </c>
      <c r="O271" s="71">
        <v>7.5140638319473387</v>
      </c>
      <c r="P271" s="71">
        <v>8.8927737627907142</v>
      </c>
      <c r="Q271" s="71">
        <v>0.53911528865734604</v>
      </c>
      <c r="R271" s="71">
        <v>0</v>
      </c>
      <c r="S271" s="71">
        <v>0</v>
      </c>
      <c r="T271" s="72"/>
      <c r="U271" s="71">
        <v>100551</v>
      </c>
      <c r="V271" s="71">
        <v>329</v>
      </c>
      <c r="W271" s="71">
        <v>119</v>
      </c>
      <c r="X271" s="71">
        <v>1709</v>
      </c>
      <c r="Y271" s="71">
        <v>3093</v>
      </c>
      <c r="Z271" s="71">
        <v>4324</v>
      </c>
      <c r="AA271" s="71">
        <v>1771</v>
      </c>
      <c r="AB271" s="71">
        <v>7264</v>
      </c>
      <c r="AC271" s="71">
        <v>0</v>
      </c>
      <c r="AD271" s="71">
        <v>0</v>
      </c>
      <c r="AE271" s="72"/>
      <c r="AF271" s="71"/>
      <c r="AG271" s="71"/>
      <c r="AH271" s="71"/>
      <c r="AI271" s="71"/>
      <c r="AJ271" s="71"/>
      <c r="AK271" s="71"/>
      <c r="AL271" s="71"/>
      <c r="AM271" s="71"/>
      <c r="AN271" s="71"/>
      <c r="AO271" s="71"/>
      <c r="AP271" s="71"/>
      <c r="AQ271" s="72"/>
      <c r="AR271" s="71">
        <v>38</v>
      </c>
      <c r="AS271" s="71">
        <v>2</v>
      </c>
      <c r="AT271" s="71">
        <v>0</v>
      </c>
      <c r="AU271" s="71">
        <v>0</v>
      </c>
      <c r="AV271" s="71">
        <v>0</v>
      </c>
      <c r="AW271" s="71">
        <v>0</v>
      </c>
      <c r="AX271" s="71"/>
      <c r="AY271" s="72"/>
      <c r="AZ271" s="71">
        <v>169.27</v>
      </c>
      <c r="BA271" s="71">
        <v>47.5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1939</v>
      </c>
      <c r="B272" s="70">
        <v>148</v>
      </c>
      <c r="C272" s="70">
        <v>12</v>
      </c>
      <c r="D272" s="70">
        <v>9</v>
      </c>
      <c r="E272" s="70">
        <v>2015</v>
      </c>
      <c r="F272" s="70" t="s">
        <v>182</v>
      </c>
      <c r="G272" s="70" t="s">
        <v>1641</v>
      </c>
      <c r="H272" s="70" t="s">
        <v>1642</v>
      </c>
      <c r="I272" s="148"/>
      <c r="J272" s="71">
        <v>2.6516379494660578</v>
      </c>
      <c r="K272" s="71">
        <v>1.063999682261878</v>
      </c>
      <c r="L272" s="71">
        <v>5.7435506183524216</v>
      </c>
      <c r="M272" s="71">
        <v>10.34818970097839</v>
      </c>
      <c r="N272" s="71">
        <v>16.205250705507229</v>
      </c>
      <c r="O272" s="71">
        <v>7.4803046718032329</v>
      </c>
      <c r="P272" s="71">
        <v>8.9450272395409414</v>
      </c>
      <c r="Q272" s="71">
        <v>0.52303660807635199</v>
      </c>
      <c r="R272" s="71">
        <v>0</v>
      </c>
      <c r="S272" s="71">
        <v>0</v>
      </c>
      <c r="T272" s="72"/>
      <c r="U272" s="71">
        <v>105819</v>
      </c>
      <c r="V272" s="71">
        <v>329</v>
      </c>
      <c r="W272" s="71">
        <v>119</v>
      </c>
      <c r="X272" s="71">
        <v>1709</v>
      </c>
      <c r="Y272" s="71">
        <v>3099</v>
      </c>
      <c r="Z272" s="71">
        <v>4346</v>
      </c>
      <c r="AA272" s="71">
        <v>1780</v>
      </c>
      <c r="AB272" s="71">
        <v>7199</v>
      </c>
      <c r="AC272" s="71">
        <v>0</v>
      </c>
      <c r="AD272" s="71">
        <v>0</v>
      </c>
      <c r="AE272" s="72"/>
      <c r="AF272" s="71">
        <v>816637.02882592147</v>
      </c>
      <c r="AG272" s="71">
        <v>708857.72765011678</v>
      </c>
      <c r="AH272" s="71">
        <v>742651.80314504344</v>
      </c>
      <c r="AI272" s="71">
        <v>10869378.709654359</v>
      </c>
      <c r="AJ272" s="71">
        <v>13725618.58089136</v>
      </c>
      <c r="AK272" s="71">
        <v>0</v>
      </c>
      <c r="AL272" s="71">
        <v>0</v>
      </c>
      <c r="AM272" s="71">
        <v>986592.75133079372</v>
      </c>
      <c r="AN272" s="71">
        <v>0</v>
      </c>
      <c r="AO272" s="71">
        <v>0</v>
      </c>
      <c r="AP272" s="71">
        <v>27849736.601497594</v>
      </c>
      <c r="AQ272" s="72"/>
      <c r="AR272" s="71">
        <v>44</v>
      </c>
      <c r="AS272" s="71">
        <v>2</v>
      </c>
      <c r="AT272" s="71">
        <v>0</v>
      </c>
      <c r="AU272" s="71">
        <v>0</v>
      </c>
      <c r="AV272" s="71">
        <v>0</v>
      </c>
      <c r="AW272" s="71">
        <v>0</v>
      </c>
      <c r="AX272" s="71"/>
      <c r="AY272" s="72"/>
      <c r="AZ272" s="71">
        <v>214.47</v>
      </c>
      <c r="BA272" s="71">
        <v>47.5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1940</v>
      </c>
      <c r="B273" s="70">
        <v>149</v>
      </c>
      <c r="C273" s="70">
        <v>13</v>
      </c>
      <c r="D273" s="70">
        <v>9</v>
      </c>
      <c r="E273" s="70">
        <v>2016</v>
      </c>
      <c r="F273" s="70" t="s">
        <v>155</v>
      </c>
      <c r="G273" s="1064" t="s">
        <v>1641</v>
      </c>
      <c r="H273" s="70" t="s">
        <v>1642</v>
      </c>
      <c r="I273" s="148"/>
      <c r="J273" s="71">
        <v>3.1738974556641169</v>
      </c>
      <c r="K273" s="71">
        <v>1.0036475540846121</v>
      </c>
      <c r="L273" s="71">
        <v>6.1763166693655425</v>
      </c>
      <c r="M273" s="71">
        <v>8.8723725506867428</v>
      </c>
      <c r="N273" s="71">
        <v>16.447762889033378</v>
      </c>
      <c r="O273" s="71">
        <v>7.3758653994502605</v>
      </c>
      <c r="P273" s="71">
        <v>9.0760925728254236</v>
      </c>
      <c r="Q273" s="71">
        <v>0.50339446249625841</v>
      </c>
      <c r="R273" s="71">
        <v>0</v>
      </c>
      <c r="S273" s="71">
        <v>0</v>
      </c>
      <c r="T273" s="72"/>
      <c r="U273" s="71">
        <v>120564</v>
      </c>
      <c r="V273" s="71">
        <v>329</v>
      </c>
      <c r="W273" s="71">
        <v>119</v>
      </c>
      <c r="X273" s="71">
        <v>1709</v>
      </c>
      <c r="Y273" s="71">
        <v>3093</v>
      </c>
      <c r="Z273" s="71">
        <v>4338</v>
      </c>
      <c r="AA273" s="71">
        <v>1868</v>
      </c>
      <c r="AB273" s="71">
        <v>7127</v>
      </c>
      <c r="AC273" s="71">
        <v>0</v>
      </c>
      <c r="AD273" s="71">
        <v>0</v>
      </c>
      <c r="AE273" s="72"/>
      <c r="AF273" s="71">
        <v>994592.22306154436</v>
      </c>
      <c r="AG273" s="71">
        <v>675686.38347213238</v>
      </c>
      <c r="AH273" s="71">
        <v>629433.9977807838</v>
      </c>
      <c r="AI273" s="71">
        <v>10849807.0622105</v>
      </c>
      <c r="AJ273" s="71">
        <v>13607128.598316221</v>
      </c>
      <c r="AK273" s="71">
        <v>0</v>
      </c>
      <c r="AL273" s="71">
        <v>0</v>
      </c>
      <c r="AM273" s="71">
        <v>977484.27320125187</v>
      </c>
      <c r="AN273" s="71">
        <v>0</v>
      </c>
      <c r="AO273" s="71">
        <v>0</v>
      </c>
      <c r="AP273" s="71">
        <v>27734132.538042437</v>
      </c>
      <c r="AQ273" s="72"/>
      <c r="AR273" s="71">
        <v>47</v>
      </c>
      <c r="AS273" s="71">
        <v>2</v>
      </c>
      <c r="AT273" s="71">
        <v>0</v>
      </c>
      <c r="AU273" s="71">
        <v>0</v>
      </c>
      <c r="AV273" s="71">
        <v>0</v>
      </c>
      <c r="AW273" s="71">
        <v>0</v>
      </c>
      <c r="AX273" s="71"/>
      <c r="AY273" s="72"/>
      <c r="AZ273" s="71">
        <v>227.97</v>
      </c>
      <c r="BA273" s="71">
        <v>47.5</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1941</v>
      </c>
      <c r="B274" s="70">
        <v>150</v>
      </c>
      <c r="C274" s="70">
        <v>14</v>
      </c>
      <c r="D274" s="70">
        <v>9</v>
      </c>
      <c r="E274" s="70">
        <v>2017</v>
      </c>
      <c r="F274" s="70" t="s">
        <v>156</v>
      </c>
      <c r="G274" s="1064" t="s">
        <v>1641</v>
      </c>
      <c r="H274" s="70" t="s">
        <v>1642</v>
      </c>
      <c r="I274" s="148"/>
      <c r="J274" s="71">
        <v>3.8684917469517006</v>
      </c>
      <c r="K274" s="71">
        <v>1.0255775261174604</v>
      </c>
      <c r="L274" s="71">
        <v>5.5754231606382554</v>
      </c>
      <c r="M274" s="71">
        <v>8.8962389709902379</v>
      </c>
      <c r="N274" s="71">
        <v>16.053455763903376</v>
      </c>
      <c r="O274" s="71">
        <v>7.1952971592199972</v>
      </c>
      <c r="P274" s="71">
        <v>9.2599959506118754</v>
      </c>
      <c r="Q274" s="71">
        <v>0.47839241288408801</v>
      </c>
      <c r="R274" s="71">
        <v>0</v>
      </c>
      <c r="S274" s="71">
        <v>0</v>
      </c>
      <c r="T274" s="72"/>
      <c r="U274" s="71">
        <v>144595</v>
      </c>
      <c r="V274" s="71">
        <v>329</v>
      </c>
      <c r="W274" s="71">
        <v>119</v>
      </c>
      <c r="X274" s="71">
        <v>1709</v>
      </c>
      <c r="Y274" s="71">
        <v>3085</v>
      </c>
      <c r="Z274" s="71">
        <v>4302</v>
      </c>
      <c r="AA274" s="71">
        <v>1918</v>
      </c>
      <c r="AB274" s="71">
        <v>7004</v>
      </c>
      <c r="AC274" s="71">
        <v>0</v>
      </c>
      <c r="AD274" s="71">
        <v>0</v>
      </c>
      <c r="AE274" s="72"/>
      <c r="AF274" s="71">
        <v>1172126.6004674779</v>
      </c>
      <c r="AG274" s="71">
        <v>677649.62280475802</v>
      </c>
      <c r="AH274" s="71">
        <v>768920.22440411884</v>
      </c>
      <c r="AI274" s="71">
        <v>10581376.00593088</v>
      </c>
      <c r="AJ274" s="71">
        <v>12307032.33324022</v>
      </c>
      <c r="AK274" s="71">
        <v>0</v>
      </c>
      <c r="AL274" s="71">
        <v>0</v>
      </c>
      <c r="AM274" s="71">
        <v>962117.64275670517</v>
      </c>
      <c r="AN274" s="71">
        <v>0</v>
      </c>
      <c r="AO274" s="71">
        <v>0</v>
      </c>
      <c r="AP274" s="71">
        <v>26469222.429604162</v>
      </c>
      <c r="AQ274" s="72"/>
      <c r="AR274" s="71">
        <v>51</v>
      </c>
      <c r="AS274" s="71">
        <v>3</v>
      </c>
      <c r="AT274" s="71">
        <v>0</v>
      </c>
      <c r="AU274" s="71">
        <v>0</v>
      </c>
      <c r="AV274" s="71">
        <v>0</v>
      </c>
      <c r="AW274" s="71">
        <v>0</v>
      </c>
      <c r="AX274" s="71"/>
      <c r="AY274" s="72"/>
      <c r="AZ274" s="71">
        <v>247.87</v>
      </c>
      <c r="BA274" s="71">
        <v>1967.5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1942</v>
      </c>
      <c r="B275" s="70">
        <v>151</v>
      </c>
      <c r="C275" s="70">
        <v>15</v>
      </c>
      <c r="D275" s="70">
        <v>9</v>
      </c>
      <c r="E275" s="70">
        <v>2018</v>
      </c>
      <c r="F275" s="70" t="s">
        <v>183</v>
      </c>
      <c r="G275" s="70" t="s">
        <v>1641</v>
      </c>
      <c r="H275" s="70" t="s">
        <v>1642</v>
      </c>
      <c r="I275" s="148"/>
      <c r="J275" s="71">
        <v>10.594008171844658</v>
      </c>
      <c r="K275" s="71">
        <v>0.95453489492234622</v>
      </c>
      <c r="L275" s="71">
        <v>5.1147326157379824</v>
      </c>
      <c r="M275" s="71">
        <v>8.9401159010908113</v>
      </c>
      <c r="N275" s="71">
        <v>14.674744192463436</v>
      </c>
      <c r="O275" s="71">
        <v>7.0486253645382826</v>
      </c>
      <c r="P275" s="71">
        <v>9.2012789491743909</v>
      </c>
      <c r="Q275" s="71">
        <v>0.43891227115787901</v>
      </c>
      <c r="R275" s="71">
        <v>0</v>
      </c>
      <c r="S275" s="71">
        <v>0</v>
      </c>
      <c r="T275" s="72"/>
      <c r="U275" s="71">
        <v>413751</v>
      </c>
      <c r="V275" s="71">
        <v>329</v>
      </c>
      <c r="W275" s="71">
        <v>119</v>
      </c>
      <c r="X275" s="71">
        <v>1709</v>
      </c>
      <c r="Y275" s="71">
        <v>3063</v>
      </c>
      <c r="Z275" s="71">
        <v>4295</v>
      </c>
      <c r="AA275" s="71">
        <v>1925</v>
      </c>
      <c r="AB275" s="71">
        <v>6925</v>
      </c>
      <c r="AC275" s="71">
        <v>0</v>
      </c>
      <c r="AD275" s="71">
        <v>0</v>
      </c>
      <c r="AE275" s="72"/>
      <c r="AF275" s="71">
        <v>3366805.1129275141</v>
      </c>
      <c r="AG275" s="71">
        <v>613110.80002906476</v>
      </c>
      <c r="AH275" s="71">
        <v>724707.40611231048</v>
      </c>
      <c r="AI275" s="71">
        <v>10816327.677760709</v>
      </c>
      <c r="AJ275" s="71">
        <v>11350945.14001604</v>
      </c>
      <c r="AK275" s="71">
        <v>0</v>
      </c>
      <c r="AL275" s="71">
        <v>0</v>
      </c>
      <c r="AM275" s="71">
        <v>953233.94167816837</v>
      </c>
      <c r="AN275" s="71">
        <v>0</v>
      </c>
      <c r="AO275" s="71">
        <v>0</v>
      </c>
      <c r="AP275" s="71">
        <v>27825130.078523811</v>
      </c>
      <c r="AQ275" s="72"/>
      <c r="AR275" s="71">
        <v>55</v>
      </c>
      <c r="AS275" s="71">
        <v>3</v>
      </c>
      <c r="AT275" s="71">
        <v>0</v>
      </c>
      <c r="AU275" s="71">
        <v>0</v>
      </c>
      <c r="AV275" s="71">
        <v>0</v>
      </c>
      <c r="AW275" s="71">
        <v>0</v>
      </c>
      <c r="AX275" s="71"/>
      <c r="AY275" s="72"/>
      <c r="AZ275" s="71">
        <v>274.27</v>
      </c>
      <c r="BA275" s="71">
        <v>1968</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1943</v>
      </c>
      <c r="B276" s="70">
        <v>152</v>
      </c>
      <c r="C276" s="70">
        <v>16</v>
      </c>
      <c r="D276" s="70">
        <v>9</v>
      </c>
      <c r="E276" s="70">
        <v>2019</v>
      </c>
      <c r="F276" s="70" t="s">
        <v>158</v>
      </c>
      <c r="G276" s="70" t="s">
        <v>1641</v>
      </c>
      <c r="H276" s="70" t="s">
        <v>1642</v>
      </c>
      <c r="I276" s="148"/>
      <c r="J276" s="71">
        <v>9.4690650476559899</v>
      </c>
      <c r="K276" s="71">
        <v>0.88573809510497492</v>
      </c>
      <c r="L276" s="71">
        <v>5.1376483630597969</v>
      </c>
      <c r="M276" s="71">
        <v>8.0200957521693468</v>
      </c>
      <c r="N276" s="71">
        <v>14.919030650262346</v>
      </c>
      <c r="O276" s="71">
        <v>6.8235506768200009</v>
      </c>
      <c r="P276" s="71">
        <v>8.6831267710540327</v>
      </c>
      <c r="Q276" s="71">
        <v>0.42092540750944901</v>
      </c>
      <c r="R276" s="71">
        <v>0</v>
      </c>
      <c r="S276" s="71">
        <v>0</v>
      </c>
      <c r="T276" s="72"/>
      <c r="U276" s="71">
        <v>389028</v>
      </c>
      <c r="V276" s="71">
        <v>329</v>
      </c>
      <c r="W276" s="71">
        <v>119</v>
      </c>
      <c r="X276" s="71">
        <v>1709</v>
      </c>
      <c r="Y276" s="71">
        <v>3076</v>
      </c>
      <c r="Z276" s="71">
        <v>4272</v>
      </c>
      <c r="AA276" s="71">
        <v>1803</v>
      </c>
      <c r="AB276" s="71">
        <v>6821</v>
      </c>
      <c r="AC276" s="71">
        <v>0</v>
      </c>
      <c r="AD276" s="71">
        <v>0</v>
      </c>
      <c r="AE276" s="72"/>
      <c r="AF276" s="71">
        <v>3106322.4866176802</v>
      </c>
      <c r="AG276" s="71">
        <v>612929.2407143598</v>
      </c>
      <c r="AH276" s="71">
        <v>782467.52694017836</v>
      </c>
      <c r="AI276" s="71">
        <v>10599103.204270851</v>
      </c>
      <c r="AJ276" s="71">
        <v>12024307.29130779</v>
      </c>
      <c r="AK276" s="71">
        <v>0</v>
      </c>
      <c r="AL276" s="71">
        <v>0</v>
      </c>
      <c r="AM276" s="71">
        <v>928968.85153949179</v>
      </c>
      <c r="AN276" s="71">
        <v>0</v>
      </c>
      <c r="AO276" s="71">
        <v>0</v>
      </c>
      <c r="AP276" s="71">
        <v>28054098.601390354</v>
      </c>
      <c r="AQ276" s="72"/>
      <c r="AR276" s="71">
        <v>55</v>
      </c>
      <c r="AS276" s="71">
        <v>3</v>
      </c>
      <c r="AT276" s="71">
        <v>0</v>
      </c>
      <c r="AU276" s="71">
        <v>0</v>
      </c>
      <c r="AV276" s="71">
        <v>0</v>
      </c>
      <c r="AW276" s="71">
        <v>0</v>
      </c>
      <c r="AX276" s="71"/>
      <c r="AY276" s="72"/>
      <c r="AZ276" s="71">
        <v>274.01600000000002</v>
      </c>
      <c r="BA276" s="71">
        <v>1967.5</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1944</v>
      </c>
      <c r="B277" s="70">
        <v>153</v>
      </c>
      <c r="C277" s="70">
        <v>17</v>
      </c>
      <c r="D277" s="70">
        <v>9</v>
      </c>
      <c r="E277" s="70">
        <v>2020</v>
      </c>
      <c r="F277" s="70" t="s">
        <v>159</v>
      </c>
      <c r="G277" s="70" t="s">
        <v>1641</v>
      </c>
      <c r="H277" s="70" t="s">
        <v>1642</v>
      </c>
      <c r="I277" s="148"/>
      <c r="J277" s="71">
        <v>8.1313744479204342</v>
      </c>
      <c r="K277" s="71">
        <v>1.1988822395358645</v>
      </c>
      <c r="L277" s="71">
        <v>7.4825229443903618</v>
      </c>
      <c r="M277" s="71">
        <v>10.420438014248615</v>
      </c>
      <c r="N277" s="71">
        <v>13.767487847947914</v>
      </c>
      <c r="O277" s="71">
        <v>6.0035849939734156</v>
      </c>
      <c r="P277" s="71">
        <v>8.2282225617463833</v>
      </c>
      <c r="Q277" s="71">
        <v>0.39922305813408598</v>
      </c>
      <c r="R277" s="71">
        <v>0</v>
      </c>
      <c r="S277" s="71">
        <v>0</v>
      </c>
      <c r="T277" s="72"/>
      <c r="U277" s="71">
        <v>378698</v>
      </c>
      <c r="V277" s="71">
        <v>412</v>
      </c>
      <c r="W277" s="71">
        <v>154</v>
      </c>
      <c r="X277" s="71">
        <v>2335</v>
      </c>
      <c r="Y277" s="71">
        <v>3097</v>
      </c>
      <c r="Z277" s="71">
        <v>4290</v>
      </c>
      <c r="AA277" s="71">
        <v>1816</v>
      </c>
      <c r="AB277" s="71">
        <v>6771</v>
      </c>
      <c r="AC277" s="71">
        <v>0</v>
      </c>
      <c r="AD277" s="71">
        <v>0</v>
      </c>
      <c r="AE277" s="72"/>
      <c r="AF277" s="71">
        <v>2956838.9295157162</v>
      </c>
      <c r="AG277" s="71">
        <v>768124.56533088291</v>
      </c>
      <c r="AH277" s="71">
        <v>1097299.1803161777</v>
      </c>
      <c r="AI277" s="71">
        <v>13406826.671580208</v>
      </c>
      <c r="AJ277" s="71">
        <v>12717792.780260811</v>
      </c>
      <c r="AK277" s="71"/>
      <c r="AL277" s="71"/>
      <c r="AM277" s="71">
        <v>883690.72737902089</v>
      </c>
      <c r="AN277" s="71"/>
      <c r="AO277" s="71"/>
      <c r="AP277" s="71">
        <v>31830572.854382817</v>
      </c>
      <c r="AQ277" s="72"/>
      <c r="AR277" s="71">
        <v>57</v>
      </c>
      <c r="AS277" s="71">
        <v>4</v>
      </c>
      <c r="AT277" s="71">
        <v>0</v>
      </c>
      <c r="AU277" s="71">
        <v>0</v>
      </c>
      <c r="AV277" s="71">
        <v>0</v>
      </c>
      <c r="AW277" s="71">
        <v>0</v>
      </c>
      <c r="AX277" s="71"/>
      <c r="AY277" s="72"/>
      <c r="AZ277" s="71">
        <v>279.31599999999992</v>
      </c>
      <c r="BA277" s="71">
        <v>2017</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1945</v>
      </c>
      <c r="B278" s="70">
        <v>153</v>
      </c>
      <c r="C278" s="70">
        <v>18</v>
      </c>
      <c r="D278" s="70">
        <v>9</v>
      </c>
      <c r="E278" s="70">
        <v>2021</v>
      </c>
      <c r="F278" s="70" t="s">
        <v>160</v>
      </c>
      <c r="G278" s="70" t="s">
        <v>1641</v>
      </c>
      <c r="H278" s="70" t="s">
        <v>1642</v>
      </c>
      <c r="I278" s="148"/>
      <c r="J278" s="71">
        <v>7.1756351051205707</v>
      </c>
      <c r="K278" s="71">
        <v>1.1548563859219039</v>
      </c>
      <c r="L278" s="71">
        <v>6.8284677104345297</v>
      </c>
      <c r="M278" s="71">
        <v>10.583168719707979</v>
      </c>
      <c r="N278" s="71">
        <v>13.685146501814588</v>
      </c>
      <c r="O278" s="71">
        <v>5.7736083144680084</v>
      </c>
      <c r="P278" s="71">
        <v>8.4754164605693738</v>
      </c>
      <c r="Q278" s="71">
        <v>0.39125200667021898</v>
      </c>
      <c r="R278" s="71">
        <v>0</v>
      </c>
      <c r="S278" s="71">
        <v>0</v>
      </c>
      <c r="T278" s="72"/>
      <c r="U278" s="71">
        <v>343187</v>
      </c>
      <c r="V278" s="71">
        <v>412</v>
      </c>
      <c r="W278" s="71">
        <v>154</v>
      </c>
      <c r="X278" s="71">
        <v>2335</v>
      </c>
      <c r="Y278" s="71">
        <v>3116</v>
      </c>
      <c r="Z278" s="71">
        <v>4248</v>
      </c>
      <c r="AA278" s="71">
        <v>1824</v>
      </c>
      <c r="AB278" s="71">
        <v>6701</v>
      </c>
      <c r="AC278" s="71">
        <v>0</v>
      </c>
      <c r="AD278" s="71">
        <v>0</v>
      </c>
      <c r="AE278" s="72"/>
      <c r="AF278" s="71">
        <v>2628664.7001112634</v>
      </c>
      <c r="AG278" s="71">
        <v>781388.87087632238</v>
      </c>
      <c r="AH278" s="71">
        <v>983792.57399451616</v>
      </c>
      <c r="AI278" s="71">
        <v>14711263.057000082</v>
      </c>
      <c r="AJ278" s="71">
        <v>12464635.22128981</v>
      </c>
      <c r="AK278" s="71">
        <v>0</v>
      </c>
      <c r="AL278" s="71">
        <v>0</v>
      </c>
      <c r="AM278" s="71">
        <v>879599.31220008736</v>
      </c>
      <c r="AN278" s="71">
        <v>0</v>
      </c>
      <c r="AO278" s="71">
        <v>0</v>
      </c>
      <c r="AP278" s="71">
        <v>32449343.735472083</v>
      </c>
      <c r="AQ278" s="72"/>
      <c r="AR278" s="71">
        <v>62</v>
      </c>
      <c r="AS278" s="71">
        <v>5</v>
      </c>
      <c r="AT278" s="71">
        <v>0</v>
      </c>
      <c r="AU278" s="71">
        <v>0</v>
      </c>
      <c r="AV278" s="71">
        <v>0</v>
      </c>
      <c r="AW278" s="71">
        <v>0</v>
      </c>
      <c r="AX278" s="71"/>
      <c r="AY278" s="72"/>
      <c r="AZ278" s="71">
        <v>302.98200000000003</v>
      </c>
      <c r="BA278" s="71">
        <v>3995</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1643</v>
      </c>
      <c r="B279" s="70">
        <v>153</v>
      </c>
      <c r="C279" s="70">
        <v>19</v>
      </c>
      <c r="D279" s="70">
        <v>9</v>
      </c>
      <c r="E279" s="70">
        <v>2022</v>
      </c>
      <c r="F279" s="70" t="s">
        <v>161</v>
      </c>
      <c r="G279" s="70" t="s">
        <v>1641</v>
      </c>
      <c r="H279" s="70" t="s">
        <v>1642</v>
      </c>
      <c r="I279" s="148"/>
      <c r="J279" s="71">
        <v>6.2670102836892232</v>
      </c>
      <c r="K279" s="71">
        <v>1.1046825844808765</v>
      </c>
      <c r="L279" s="71">
        <v>6.122622876158248</v>
      </c>
      <c r="M279" s="71">
        <v>10.790095402994744</v>
      </c>
      <c r="N279" s="71">
        <v>13.481962516031439</v>
      </c>
      <c r="O279" s="71">
        <v>6.0953890731321927</v>
      </c>
      <c r="P279" s="71">
        <v>8.4213831075120087</v>
      </c>
      <c r="Q279" s="71">
        <v>0.39242637015222376</v>
      </c>
      <c r="R279" s="71">
        <v>0</v>
      </c>
      <c r="S279" s="71">
        <v>0</v>
      </c>
      <c r="T279" s="72"/>
      <c r="U279" s="71">
        <v>368643</v>
      </c>
      <c r="V279" s="71">
        <v>412</v>
      </c>
      <c r="W279" s="71">
        <v>154</v>
      </c>
      <c r="X279" s="71">
        <v>2335</v>
      </c>
      <c r="Y279" s="71">
        <v>3117</v>
      </c>
      <c r="Z279" s="71">
        <v>4261</v>
      </c>
      <c r="AA279" s="71">
        <v>1840</v>
      </c>
      <c r="AB279" s="71">
        <v>6666</v>
      </c>
      <c r="AC279" s="71">
        <v>0</v>
      </c>
      <c r="AD279" s="71">
        <v>0</v>
      </c>
      <c r="AE279" s="72"/>
      <c r="AF279" s="71">
        <v>2517288.2334451801</v>
      </c>
      <c r="AG279" s="71">
        <v>788253.03747110988</v>
      </c>
      <c r="AH279" s="71">
        <v>1092018.801316398</v>
      </c>
      <c r="AI279" s="71">
        <v>14610113.935420027</v>
      </c>
      <c r="AJ279" s="71">
        <v>12692002.219416896</v>
      </c>
      <c r="AK279" s="71">
        <v>0</v>
      </c>
      <c r="AL279" s="71">
        <v>0</v>
      </c>
      <c r="AM279" s="71">
        <v>860762.54451783234</v>
      </c>
      <c r="AN279" s="71">
        <v>0</v>
      </c>
      <c r="AO279" s="71">
        <v>0</v>
      </c>
      <c r="AP279" s="71">
        <v>32560438.771587443</v>
      </c>
      <c r="AQ279" s="72"/>
      <c r="AR279" s="71">
        <v>72</v>
      </c>
      <c r="AS279" s="71">
        <v>5</v>
      </c>
      <c r="AT279" s="71">
        <v>0</v>
      </c>
      <c r="AU279" s="71">
        <v>0</v>
      </c>
      <c r="AV279" s="71">
        <v>0</v>
      </c>
      <c r="AW279" s="71">
        <v>0</v>
      </c>
      <c r="AX279" s="71"/>
      <c r="AY279" s="72"/>
      <c r="AZ279" s="71">
        <v>374.98199999999986</v>
      </c>
      <c r="BA279" s="71">
        <v>3995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1946</v>
      </c>
      <c r="B280" s="70">
        <v>153</v>
      </c>
      <c r="C280" s="70">
        <v>20</v>
      </c>
      <c r="D280" s="70">
        <v>9</v>
      </c>
      <c r="E280" s="70">
        <v>2023</v>
      </c>
      <c r="F280" s="70" t="s">
        <v>1539</v>
      </c>
      <c r="G280" s="70" t="s">
        <v>1641</v>
      </c>
      <c r="H280" s="70" t="s">
        <v>1642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81</v>
      </c>
      <c r="AS280" s="71">
        <v>5</v>
      </c>
      <c r="AT280" s="71">
        <v>0</v>
      </c>
      <c r="AU280" s="71">
        <v>0</v>
      </c>
      <c r="AV280" s="71">
        <v>0</v>
      </c>
      <c r="AW280" s="71">
        <v>0</v>
      </c>
      <c r="AX280" s="71"/>
      <c r="AY280" s="72"/>
      <c r="AZ280" s="71">
        <v>440.18199999999968</v>
      </c>
      <c r="BA280" s="71">
        <v>3995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1640</v>
      </c>
      <c r="B281" s="70">
        <v>153</v>
      </c>
      <c r="C281" s="70">
        <v>21</v>
      </c>
      <c r="D281" s="70">
        <v>9</v>
      </c>
      <c r="E281" s="70">
        <v>2024</v>
      </c>
      <c r="F281" s="70" t="s">
        <v>1554</v>
      </c>
      <c r="G281" s="70" t="s">
        <v>1641</v>
      </c>
      <c r="H281" s="70" t="s">
        <v>1642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1947</v>
      </c>
      <c r="B282" s="70">
        <v>35</v>
      </c>
      <c r="C282" s="70">
        <v>1</v>
      </c>
      <c r="D282" s="70">
        <v>3</v>
      </c>
      <c r="E282" s="70">
        <v>1990</v>
      </c>
      <c r="F282" s="70" t="s">
        <v>787</v>
      </c>
      <c r="G282" s="70" t="s">
        <v>1948</v>
      </c>
      <c r="H282" s="70" t="s">
        <v>1949</v>
      </c>
      <c r="I282" s="148"/>
      <c r="J282" s="71">
        <v>17.878870550281629</v>
      </c>
      <c r="K282" s="71">
        <v>2.8854043537946228</v>
      </c>
      <c r="L282" s="71">
        <v>15.235220538228729</v>
      </c>
      <c r="M282" s="71">
        <v>9.9222895637005664</v>
      </c>
      <c r="N282" s="71">
        <v>15.15806335621288</v>
      </c>
      <c r="O282" s="71">
        <v>6.7394145174468658</v>
      </c>
      <c r="P282" s="71">
        <v>12.58179746658282</v>
      </c>
      <c r="Q282" s="71">
        <v>0.74713881036825203</v>
      </c>
      <c r="R282" s="71">
        <v>0</v>
      </c>
      <c r="S282" s="71">
        <v>0.54711761970548811</v>
      </c>
      <c r="T282" s="72"/>
      <c r="U282" s="71">
        <v>739338</v>
      </c>
      <c r="V282" s="71">
        <v>651</v>
      </c>
      <c r="W282" s="71">
        <v>136</v>
      </c>
      <c r="X282" s="71">
        <v>3160</v>
      </c>
      <c r="Y282" s="71">
        <v>3931</v>
      </c>
      <c r="Z282" s="71">
        <v>2772</v>
      </c>
      <c r="AA282" s="71">
        <v>3055</v>
      </c>
      <c r="AB282" s="71">
        <v>12131</v>
      </c>
      <c r="AC282" s="71">
        <v>0</v>
      </c>
      <c r="AD282" s="71">
        <v>0.54711761970548811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1950</v>
      </c>
      <c r="B283" s="70">
        <v>36</v>
      </c>
      <c r="C283" s="70">
        <v>2</v>
      </c>
      <c r="D283" s="70">
        <v>3</v>
      </c>
      <c r="E283" s="70">
        <v>2005</v>
      </c>
      <c r="F283" s="70" t="s">
        <v>789</v>
      </c>
      <c r="G283" s="70" t="s">
        <v>1948</v>
      </c>
      <c r="H283" s="70" t="s">
        <v>1949</v>
      </c>
      <c r="I283" s="148"/>
      <c r="J283" s="71">
        <v>7.6303355736617284</v>
      </c>
      <c r="K283" s="71">
        <v>1.8519812418709261</v>
      </c>
      <c r="L283" s="71">
        <v>10.441018692450021</v>
      </c>
      <c r="M283" s="71">
        <v>16.668727216811071</v>
      </c>
      <c r="N283" s="71">
        <v>18.533136224970711</v>
      </c>
      <c r="O283" s="71">
        <v>9.3977290130321816</v>
      </c>
      <c r="P283" s="71">
        <v>12.139193708394609</v>
      </c>
      <c r="Q283" s="71">
        <v>0.56646115738268499</v>
      </c>
      <c r="R283" s="71">
        <v>0</v>
      </c>
      <c r="S283" s="71">
        <v>0.96232587097816891</v>
      </c>
      <c r="T283" s="72"/>
      <c r="U283" s="71">
        <v>443851</v>
      </c>
      <c r="V283" s="71">
        <v>528</v>
      </c>
      <c r="W283" s="71">
        <v>85</v>
      </c>
      <c r="X283" s="71">
        <v>2312</v>
      </c>
      <c r="Y283" s="71">
        <v>3838</v>
      </c>
      <c r="Z283" s="71">
        <v>4473</v>
      </c>
      <c r="AA283" s="71">
        <v>2414</v>
      </c>
      <c r="AB283" s="71">
        <v>9615</v>
      </c>
      <c r="AC283" s="71">
        <v>0</v>
      </c>
      <c r="AD283" s="71">
        <v>0.96232587097816891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1951</v>
      </c>
      <c r="B284" s="70">
        <v>37</v>
      </c>
      <c r="C284" s="70">
        <v>3</v>
      </c>
      <c r="D284" s="70">
        <v>3</v>
      </c>
      <c r="E284" s="70">
        <v>2006</v>
      </c>
      <c r="F284" s="70" t="s">
        <v>790</v>
      </c>
      <c r="G284" s="70" t="s">
        <v>1948</v>
      </c>
      <c r="H284" s="70" t="s">
        <v>1949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1952</v>
      </c>
      <c r="B285" s="70">
        <v>38</v>
      </c>
      <c r="C285" s="70">
        <v>4</v>
      </c>
      <c r="D285" s="70">
        <v>3</v>
      </c>
      <c r="E285" s="70">
        <v>2007</v>
      </c>
      <c r="F285" s="70" t="s">
        <v>791</v>
      </c>
      <c r="G285" s="70" t="s">
        <v>1948</v>
      </c>
      <c r="H285" s="70" t="s">
        <v>1949</v>
      </c>
      <c r="I285" s="148"/>
      <c r="J285" s="71">
        <v>8.2794152675018022</v>
      </c>
      <c r="K285" s="71">
        <v>1.68954659066756</v>
      </c>
      <c r="L285" s="71">
        <v>12.512606128529409</v>
      </c>
      <c r="M285" s="71">
        <v>17.40304455861877</v>
      </c>
      <c r="N285" s="71">
        <v>20.09965146355329</v>
      </c>
      <c r="O285" s="71">
        <v>8.922954342841777</v>
      </c>
      <c r="P285" s="71">
        <v>11.418137153627089</v>
      </c>
      <c r="Q285" s="71">
        <v>0.571402505097513</v>
      </c>
      <c r="R285" s="71">
        <v>0</v>
      </c>
      <c r="S285" s="71">
        <v>0.49790138540246931</v>
      </c>
      <c r="T285" s="72"/>
      <c r="U285" s="71">
        <v>556189</v>
      </c>
      <c r="V285" s="71">
        <v>466</v>
      </c>
      <c r="W285" s="71">
        <v>108</v>
      </c>
      <c r="X285" s="71">
        <v>2581</v>
      </c>
      <c r="Y285" s="71">
        <v>3761</v>
      </c>
      <c r="Z285" s="71">
        <v>4415</v>
      </c>
      <c r="AA285" s="71">
        <v>2236</v>
      </c>
      <c r="AB285" s="71">
        <v>9186</v>
      </c>
      <c r="AC285" s="71">
        <v>0</v>
      </c>
      <c r="AD285" s="71">
        <v>0.49790138540246931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1953</v>
      </c>
      <c r="B286" s="70">
        <v>39</v>
      </c>
      <c r="C286" s="70">
        <v>5</v>
      </c>
      <c r="D286" s="70">
        <v>3</v>
      </c>
      <c r="E286" s="70">
        <v>2008</v>
      </c>
      <c r="F286" s="70" t="s">
        <v>792</v>
      </c>
      <c r="G286" s="70" t="s">
        <v>1948</v>
      </c>
      <c r="H286" s="70" t="s">
        <v>1949</v>
      </c>
      <c r="I286" s="148"/>
      <c r="J286" s="71">
        <v>9.01577652263774</v>
      </c>
      <c r="K286" s="71">
        <v>1.2815812302240239</v>
      </c>
      <c r="L286" s="71">
        <v>10.404052130250889</v>
      </c>
      <c r="M286" s="71">
        <v>16.55086977335165</v>
      </c>
      <c r="N286" s="71">
        <v>20.61026645280559</v>
      </c>
      <c r="O286" s="71">
        <v>8.5247199554740618</v>
      </c>
      <c r="P286" s="71">
        <v>10.976667225339749</v>
      </c>
      <c r="Q286" s="71">
        <v>0.54844809144297002</v>
      </c>
      <c r="R286" s="71">
        <v>0</v>
      </c>
      <c r="S286" s="71">
        <v>0.4737776620546636</v>
      </c>
      <c r="T286" s="72"/>
      <c r="U286" s="71">
        <v>600823</v>
      </c>
      <c r="V286" s="71">
        <v>466</v>
      </c>
      <c r="W286" s="71">
        <v>108</v>
      </c>
      <c r="X286" s="71">
        <v>2581</v>
      </c>
      <c r="Y286" s="71">
        <v>3723</v>
      </c>
      <c r="Z286" s="71">
        <v>4366</v>
      </c>
      <c r="AA286" s="71">
        <v>2152</v>
      </c>
      <c r="AB286" s="71">
        <v>8962</v>
      </c>
      <c r="AC286" s="71">
        <v>0</v>
      </c>
      <c r="AD286" s="71">
        <v>0.4737776620546636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1954</v>
      </c>
      <c r="B287" s="70">
        <v>40</v>
      </c>
      <c r="C287" s="70">
        <v>6</v>
      </c>
      <c r="D287" s="70">
        <v>3</v>
      </c>
      <c r="E287" s="70">
        <v>2009</v>
      </c>
      <c r="F287" s="70" t="s">
        <v>176</v>
      </c>
      <c r="G287" s="70" t="s">
        <v>1948</v>
      </c>
      <c r="H287" s="70" t="s">
        <v>1949</v>
      </c>
      <c r="I287" s="148"/>
      <c r="J287" s="71">
        <v>9.3463906601122329</v>
      </c>
      <c r="K287" s="71">
        <v>1.1775485918728259</v>
      </c>
      <c r="L287" s="71">
        <v>5.0258460421967968</v>
      </c>
      <c r="M287" s="71">
        <v>15.99347785636869</v>
      </c>
      <c r="N287" s="71">
        <v>17.686111305695349</v>
      </c>
      <c r="O287" s="71">
        <v>8.6187724912817547</v>
      </c>
      <c r="P287" s="71">
        <v>10.528160125285041</v>
      </c>
      <c r="Q287" s="71">
        <v>0.51056826448705395</v>
      </c>
      <c r="R287" s="71">
        <v>0</v>
      </c>
      <c r="S287" s="71">
        <v>0.48853498616349872</v>
      </c>
      <c r="T287" s="72"/>
      <c r="U287" s="71">
        <v>531555</v>
      </c>
      <c r="V287" s="71">
        <v>417</v>
      </c>
      <c r="W287" s="71">
        <v>80</v>
      </c>
      <c r="X287" s="71">
        <v>2720</v>
      </c>
      <c r="Y287" s="71">
        <v>3702</v>
      </c>
      <c r="Z287" s="71">
        <v>4357</v>
      </c>
      <c r="AA287" s="71">
        <v>2119</v>
      </c>
      <c r="AB287" s="71">
        <v>8758</v>
      </c>
      <c r="AC287" s="71">
        <v>0</v>
      </c>
      <c r="AD287" s="71">
        <v>0.48853498616349872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1955</v>
      </c>
      <c r="B288" s="70">
        <v>41</v>
      </c>
      <c r="C288" s="70">
        <v>7</v>
      </c>
      <c r="D288" s="70">
        <v>3</v>
      </c>
      <c r="E288" s="70">
        <v>2010</v>
      </c>
      <c r="F288" s="70" t="s">
        <v>177</v>
      </c>
      <c r="G288" s="70" t="s">
        <v>1948</v>
      </c>
      <c r="H288" s="70" t="s">
        <v>1949</v>
      </c>
      <c r="I288" s="148"/>
      <c r="J288" s="71">
        <v>9.459864363305547</v>
      </c>
      <c r="K288" s="71">
        <v>1.3389346680352221</v>
      </c>
      <c r="L288" s="71">
        <v>4.4873268769560006</v>
      </c>
      <c r="M288" s="71">
        <v>18.572703155509451</v>
      </c>
      <c r="N288" s="71">
        <v>20.634132623575319</v>
      </c>
      <c r="O288" s="71">
        <v>8.6005669624232119</v>
      </c>
      <c r="P288" s="71">
        <v>10.497174342170281</v>
      </c>
      <c r="Q288" s="71">
        <v>0.52047735584988697</v>
      </c>
      <c r="R288" s="71">
        <v>0</v>
      </c>
      <c r="S288" s="71">
        <v>0.32064248785638538</v>
      </c>
      <c r="T288" s="72"/>
      <c r="U288" s="71">
        <v>507096</v>
      </c>
      <c r="V288" s="71">
        <v>417</v>
      </c>
      <c r="W288" s="71">
        <v>80</v>
      </c>
      <c r="X288" s="71">
        <v>2720</v>
      </c>
      <c r="Y288" s="71">
        <v>3668</v>
      </c>
      <c r="Z288" s="71">
        <v>4368</v>
      </c>
      <c r="AA288" s="71">
        <v>2060</v>
      </c>
      <c r="AB288" s="71">
        <v>8555</v>
      </c>
      <c r="AC288" s="71">
        <v>0</v>
      </c>
      <c r="AD288" s="71">
        <v>0.32064248785638538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1956</v>
      </c>
      <c r="B289" s="70">
        <v>42</v>
      </c>
      <c r="C289" s="70">
        <v>8</v>
      </c>
      <c r="D289" s="70">
        <v>3</v>
      </c>
      <c r="E289" s="70">
        <v>2011</v>
      </c>
      <c r="F289" s="70" t="s">
        <v>178</v>
      </c>
      <c r="G289" s="70" t="s">
        <v>1948</v>
      </c>
      <c r="H289" s="70" t="s">
        <v>1949</v>
      </c>
      <c r="I289" s="148"/>
      <c r="J289" s="71">
        <v>8.7421774378520851</v>
      </c>
      <c r="K289" s="71">
        <v>1.361361252248718</v>
      </c>
      <c r="L289" s="71">
        <v>4.6939696361719108</v>
      </c>
      <c r="M289" s="71">
        <v>16.868170410070601</v>
      </c>
      <c r="N289" s="71">
        <v>18.996980590358952</v>
      </c>
      <c r="O289" s="71">
        <v>8.4639436618132233</v>
      </c>
      <c r="P289" s="71">
        <v>9.8969154763863774</v>
      </c>
      <c r="Q289" s="71">
        <v>0.58773272510552899</v>
      </c>
      <c r="R289" s="71">
        <v>0</v>
      </c>
      <c r="S289" s="71">
        <v>0.29161386751340651</v>
      </c>
      <c r="T289" s="72"/>
      <c r="U289" s="71">
        <v>517649</v>
      </c>
      <c r="V289" s="71">
        <v>417</v>
      </c>
      <c r="W289" s="71">
        <v>80</v>
      </c>
      <c r="X289" s="71">
        <v>2720</v>
      </c>
      <c r="Y289" s="71">
        <v>3656</v>
      </c>
      <c r="Z289" s="71">
        <v>4392</v>
      </c>
      <c r="AA289" s="71">
        <v>2000</v>
      </c>
      <c r="AB289" s="71">
        <v>8375</v>
      </c>
      <c r="AC289" s="71">
        <v>0</v>
      </c>
      <c r="AD289" s="71">
        <v>0.29161386751340651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1957</v>
      </c>
      <c r="B290" s="70">
        <v>43</v>
      </c>
      <c r="C290" s="70">
        <v>9</v>
      </c>
      <c r="D290" s="70">
        <v>3</v>
      </c>
      <c r="E290" s="70">
        <v>2012</v>
      </c>
      <c r="F290" s="70" t="s">
        <v>179</v>
      </c>
      <c r="G290" s="70" t="s">
        <v>1948</v>
      </c>
      <c r="H290" s="70" t="s">
        <v>1949</v>
      </c>
      <c r="I290" s="148"/>
      <c r="J290" s="71">
        <v>7.2444178674002906</v>
      </c>
      <c r="K290" s="71">
        <v>1.2786032414542501</v>
      </c>
      <c r="L290" s="71">
        <v>4.5564728452347651</v>
      </c>
      <c r="M290" s="71">
        <v>17.409632274435129</v>
      </c>
      <c r="N290" s="71">
        <v>21.250661438145059</v>
      </c>
      <c r="O290" s="71">
        <v>8.3571883786167529</v>
      </c>
      <c r="P290" s="71">
        <v>9.7790425991475001</v>
      </c>
      <c r="Q290" s="71">
        <v>0.62910526622918095</v>
      </c>
      <c r="R290" s="71">
        <v>0</v>
      </c>
      <c r="S290" s="71">
        <v>0.55564745407678073</v>
      </c>
      <c r="T290" s="72"/>
      <c r="U290" s="71">
        <v>397691</v>
      </c>
      <c r="V290" s="71">
        <v>417</v>
      </c>
      <c r="W290" s="71">
        <v>80</v>
      </c>
      <c r="X290" s="71">
        <v>2720</v>
      </c>
      <c r="Y290" s="71">
        <v>3662</v>
      </c>
      <c r="Z290" s="71">
        <v>4371</v>
      </c>
      <c r="AA290" s="71">
        <v>1965</v>
      </c>
      <c r="AB290" s="71">
        <v>8251</v>
      </c>
      <c r="AC290" s="71">
        <v>0</v>
      </c>
      <c r="AD290" s="71">
        <v>0.55564745407678073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1958</v>
      </c>
      <c r="B291" s="70">
        <v>44</v>
      </c>
      <c r="C291" s="70">
        <v>10</v>
      </c>
      <c r="D291" s="70">
        <v>3</v>
      </c>
      <c r="E291" s="70">
        <v>2013</v>
      </c>
      <c r="F291" s="70" t="s">
        <v>180</v>
      </c>
      <c r="G291" s="70" t="s">
        <v>1948</v>
      </c>
      <c r="H291" s="70" t="s">
        <v>1949</v>
      </c>
      <c r="I291" s="148"/>
      <c r="J291" s="71">
        <v>2.8872774563907182</v>
      </c>
      <c r="K291" s="71">
        <v>1.073448442176981</v>
      </c>
      <c r="L291" s="71">
        <v>4.1243547145283408</v>
      </c>
      <c r="M291" s="71">
        <v>16.88829934144059</v>
      </c>
      <c r="N291" s="71">
        <v>18.53971174531133</v>
      </c>
      <c r="O291" s="71">
        <v>8.0366078989467127</v>
      </c>
      <c r="P291" s="71">
        <v>9.6810152767416469</v>
      </c>
      <c r="Q291" s="71">
        <v>0.63407806446221804</v>
      </c>
      <c r="R291" s="71">
        <v>0</v>
      </c>
      <c r="S291" s="71">
        <v>0.57934195174347736</v>
      </c>
      <c r="T291" s="72"/>
      <c r="U291" s="71">
        <v>166651</v>
      </c>
      <c r="V291" s="71">
        <v>417</v>
      </c>
      <c r="W291" s="71">
        <v>80</v>
      </c>
      <c r="X291" s="71">
        <v>2720</v>
      </c>
      <c r="Y291" s="71">
        <v>3665</v>
      </c>
      <c r="Z291" s="71">
        <v>4391</v>
      </c>
      <c r="AA291" s="71">
        <v>1938</v>
      </c>
      <c r="AB291" s="71">
        <v>8197</v>
      </c>
      <c r="AC291" s="71">
        <v>0</v>
      </c>
      <c r="AD291" s="71">
        <v>0.57934195174347736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1959</v>
      </c>
      <c r="B292" s="70">
        <v>45</v>
      </c>
      <c r="C292" s="70">
        <v>11</v>
      </c>
      <c r="D292" s="70">
        <v>3</v>
      </c>
      <c r="E292" s="70">
        <v>2014</v>
      </c>
      <c r="F292" s="70" t="s">
        <v>181</v>
      </c>
      <c r="G292" s="1064" t="s">
        <v>1948</v>
      </c>
      <c r="H292" s="70" t="s">
        <v>1949</v>
      </c>
      <c r="I292" s="148"/>
      <c r="J292" s="71">
        <v>2.433958761764651</v>
      </c>
      <c r="K292" s="71">
        <v>0.94862454848919542</v>
      </c>
      <c r="L292" s="71">
        <v>7.8822749077146828</v>
      </c>
      <c r="M292" s="71">
        <v>14.067533132962939</v>
      </c>
      <c r="N292" s="71">
        <v>18.392953342642599</v>
      </c>
      <c r="O292" s="71">
        <v>7.6652487425346223</v>
      </c>
      <c r="P292" s="71">
        <v>9.6158451472299369</v>
      </c>
      <c r="Q292" s="71">
        <v>0.59470413105882702</v>
      </c>
      <c r="R292" s="71">
        <v>0</v>
      </c>
      <c r="S292" s="71">
        <v>0.40002039640051562</v>
      </c>
      <c r="T292" s="72"/>
      <c r="U292" s="71">
        <v>145098</v>
      </c>
      <c r="V292" s="71">
        <v>320</v>
      </c>
      <c r="W292" s="71">
        <v>142</v>
      </c>
      <c r="X292" s="71">
        <v>2067</v>
      </c>
      <c r="Y292" s="71">
        <v>3613</v>
      </c>
      <c r="Z292" s="71">
        <v>4411</v>
      </c>
      <c r="AA292" s="71">
        <v>1915</v>
      </c>
      <c r="AB292" s="71">
        <v>8013</v>
      </c>
      <c r="AC292" s="71">
        <v>0</v>
      </c>
      <c r="AD292" s="71">
        <v>0.40002039640051562</v>
      </c>
      <c r="AE292" s="72"/>
      <c r="AF292" s="71"/>
      <c r="AG292" s="71"/>
      <c r="AH292" s="71"/>
      <c r="AI292" s="71"/>
      <c r="AJ292" s="71"/>
      <c r="AK292" s="71"/>
      <c r="AL292" s="71"/>
      <c r="AM292" s="71"/>
      <c r="AN292" s="71"/>
      <c r="AO292" s="71"/>
      <c r="AP292" s="71"/>
      <c r="AQ292" s="72"/>
      <c r="AR292" s="71">
        <v>32</v>
      </c>
      <c r="AS292" s="71">
        <v>12</v>
      </c>
      <c r="AT292" s="71">
        <v>0</v>
      </c>
      <c r="AU292" s="71">
        <v>0</v>
      </c>
      <c r="AV292" s="71">
        <v>0</v>
      </c>
      <c r="AW292" s="71">
        <v>0</v>
      </c>
      <c r="AX292" s="71"/>
      <c r="AY292" s="72"/>
      <c r="AZ292" s="71">
        <v>168.7</v>
      </c>
      <c r="BA292" s="71">
        <v>189</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1960</v>
      </c>
      <c r="B293" s="70">
        <v>46</v>
      </c>
      <c r="C293" s="70">
        <v>12</v>
      </c>
      <c r="D293" s="70">
        <v>3</v>
      </c>
      <c r="E293" s="70">
        <v>2015</v>
      </c>
      <c r="F293" s="70" t="s">
        <v>182</v>
      </c>
      <c r="G293" s="1064" t="s">
        <v>1948</v>
      </c>
      <c r="H293" s="70" t="s">
        <v>1949</v>
      </c>
      <c r="I293" s="148"/>
      <c r="J293" s="71">
        <v>2.850920013952901</v>
      </c>
      <c r="K293" s="71">
        <v>0.90386164076040176</v>
      </c>
      <c r="L293" s="71">
        <v>7.5492025305946608</v>
      </c>
      <c r="M293" s="71">
        <v>19.97556362476379</v>
      </c>
      <c r="N293" s="71">
        <v>15.694714016619461</v>
      </c>
      <c r="O293" s="71">
        <v>7.5525947767769424</v>
      </c>
      <c r="P293" s="71">
        <v>9.5128857103657314</v>
      </c>
      <c r="Q293" s="71">
        <v>0.57411241519924106</v>
      </c>
      <c r="R293" s="71">
        <v>0</v>
      </c>
      <c r="S293" s="71">
        <v>0.38383691008902981</v>
      </c>
      <c r="T293" s="72"/>
      <c r="U293" s="71">
        <v>178682</v>
      </c>
      <c r="V293" s="71">
        <v>320</v>
      </c>
      <c r="W293" s="71">
        <v>142</v>
      </c>
      <c r="X293" s="71">
        <v>2067</v>
      </c>
      <c r="Y293" s="71">
        <v>3608</v>
      </c>
      <c r="Z293" s="71">
        <v>4388</v>
      </c>
      <c r="AA293" s="71">
        <v>1893</v>
      </c>
      <c r="AB293" s="71">
        <v>7902</v>
      </c>
      <c r="AC293" s="71">
        <v>0</v>
      </c>
      <c r="AD293" s="71">
        <v>0.38383691008902981</v>
      </c>
      <c r="AE293" s="72"/>
      <c r="AF293" s="71">
        <v>2945373.6973594599</v>
      </c>
      <c r="AG293" s="71">
        <v>585464.71229624189</v>
      </c>
      <c r="AH293" s="71">
        <v>692750.99969792797</v>
      </c>
      <c r="AI293" s="71">
        <v>22385223.128188372</v>
      </c>
      <c r="AJ293" s="71">
        <v>19340577.259830508</v>
      </c>
      <c r="AK293" s="71">
        <v>0</v>
      </c>
      <c r="AL293" s="71">
        <v>0</v>
      </c>
      <c r="AM293" s="71">
        <v>1082935.9523567071</v>
      </c>
      <c r="AN293" s="71">
        <v>0</v>
      </c>
      <c r="AO293" s="71">
        <v>0</v>
      </c>
      <c r="AP293" s="71">
        <v>47032325.749729209</v>
      </c>
      <c r="AQ293" s="72"/>
      <c r="AR293" s="71">
        <v>37</v>
      </c>
      <c r="AS293" s="71">
        <v>13</v>
      </c>
      <c r="AT293" s="71">
        <v>0</v>
      </c>
      <c r="AU293" s="71">
        <v>0</v>
      </c>
      <c r="AV293" s="71">
        <v>0</v>
      </c>
      <c r="AW293" s="71">
        <v>0</v>
      </c>
      <c r="AX293" s="71"/>
      <c r="AY293" s="72"/>
      <c r="AZ293" s="71">
        <v>198.2</v>
      </c>
      <c r="BA293" s="71">
        <v>199.8</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1961</v>
      </c>
      <c r="B294" s="70">
        <v>47</v>
      </c>
      <c r="C294" s="70">
        <v>13</v>
      </c>
      <c r="D294" s="70">
        <v>3</v>
      </c>
      <c r="E294" s="70">
        <v>2016</v>
      </c>
      <c r="F294" s="70" t="s">
        <v>155</v>
      </c>
      <c r="G294" s="70" t="s">
        <v>1948</v>
      </c>
      <c r="H294" s="70" t="s">
        <v>1949</v>
      </c>
      <c r="I294" s="148"/>
      <c r="J294" s="71">
        <v>2.5698385629510576</v>
      </c>
      <c r="K294" s="71">
        <v>0.88762659171917047</v>
      </c>
      <c r="L294" s="71">
        <v>7.5349884264070131</v>
      </c>
      <c r="M294" s="71">
        <v>11.931167461934823</v>
      </c>
      <c r="N294" s="71">
        <v>16.890057206419982</v>
      </c>
      <c r="O294" s="71">
        <v>7.4149721085759763</v>
      </c>
      <c r="P294" s="71">
        <v>9.3141699475943973</v>
      </c>
      <c r="Q294" s="71">
        <v>0.54817516815398648</v>
      </c>
      <c r="R294" s="71">
        <v>0</v>
      </c>
      <c r="S294" s="71">
        <v>0.40616660130465421</v>
      </c>
      <c r="T294" s="72"/>
      <c r="U294" s="71">
        <v>168443</v>
      </c>
      <c r="V294" s="71">
        <v>320</v>
      </c>
      <c r="W294" s="71">
        <v>142</v>
      </c>
      <c r="X294" s="71">
        <v>2067</v>
      </c>
      <c r="Y294" s="71">
        <v>3606</v>
      </c>
      <c r="Z294" s="71">
        <v>4361</v>
      </c>
      <c r="AA294" s="71">
        <v>1917</v>
      </c>
      <c r="AB294" s="71">
        <v>7761</v>
      </c>
      <c r="AC294" s="71">
        <v>0</v>
      </c>
      <c r="AD294" s="71">
        <v>0.40616660130465421</v>
      </c>
      <c r="AE294" s="72"/>
      <c r="AF294" s="71">
        <v>2699722.372824451</v>
      </c>
      <c r="AG294" s="71">
        <v>559604.15081469051</v>
      </c>
      <c r="AH294" s="71">
        <v>500649.11162573053</v>
      </c>
      <c r="AI294" s="71">
        <v>13832351.04846946</v>
      </c>
      <c r="AJ294" s="71">
        <v>20443698.192094021</v>
      </c>
      <c r="AK294" s="71">
        <v>0</v>
      </c>
      <c r="AL294" s="71">
        <v>0</v>
      </c>
      <c r="AM294" s="71">
        <v>1064438.816376444</v>
      </c>
      <c r="AN294" s="71">
        <v>0</v>
      </c>
      <c r="AO294" s="71">
        <v>0</v>
      </c>
      <c r="AP294" s="71">
        <v>39100463.692204803</v>
      </c>
      <c r="AQ294" s="72"/>
      <c r="AR294" s="71">
        <v>45</v>
      </c>
      <c r="AS294" s="71">
        <v>13</v>
      </c>
      <c r="AT294" s="71">
        <v>0</v>
      </c>
      <c r="AU294" s="71">
        <v>0</v>
      </c>
      <c r="AV294" s="71">
        <v>0</v>
      </c>
      <c r="AW294" s="71">
        <v>0</v>
      </c>
      <c r="AX294" s="71"/>
      <c r="AY294" s="72"/>
      <c r="AZ294" s="71">
        <v>237.4</v>
      </c>
      <c r="BA294" s="71">
        <v>199.8</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1962</v>
      </c>
      <c r="B295" s="70">
        <v>48</v>
      </c>
      <c r="C295" s="70">
        <v>14</v>
      </c>
      <c r="D295" s="70">
        <v>3</v>
      </c>
      <c r="E295" s="70">
        <v>2017</v>
      </c>
      <c r="F295" s="70" t="s">
        <v>156</v>
      </c>
      <c r="G295" s="70" t="s">
        <v>1948</v>
      </c>
      <c r="H295" s="70" t="s">
        <v>1949</v>
      </c>
      <c r="I295" s="148"/>
      <c r="J295" s="71">
        <v>2.0460297703366388</v>
      </c>
      <c r="K295" s="71">
        <v>0.8792758516243635</v>
      </c>
      <c r="L295" s="71">
        <v>8.8193559274458551</v>
      </c>
      <c r="M295" s="71">
        <v>10.819358534650007</v>
      </c>
      <c r="N295" s="71">
        <v>18.540709273451149</v>
      </c>
      <c r="O295" s="71">
        <v>7.1651913133655203</v>
      </c>
      <c r="P295" s="71">
        <v>9.2696518379430657</v>
      </c>
      <c r="Q295" s="71">
        <v>0.51992048070726404</v>
      </c>
      <c r="R295" s="71">
        <v>0</v>
      </c>
      <c r="S295" s="71">
        <v>0.37543664721930797</v>
      </c>
      <c r="T295" s="72"/>
      <c r="U295" s="71">
        <v>134160</v>
      </c>
      <c r="V295" s="71">
        <v>320</v>
      </c>
      <c r="W295" s="71">
        <v>142</v>
      </c>
      <c r="X295" s="71">
        <v>2067</v>
      </c>
      <c r="Y295" s="71">
        <v>3573</v>
      </c>
      <c r="Z295" s="71">
        <v>4284</v>
      </c>
      <c r="AA295" s="71">
        <v>1920</v>
      </c>
      <c r="AB295" s="71">
        <v>7612</v>
      </c>
      <c r="AC295" s="71">
        <v>0</v>
      </c>
      <c r="AD295" s="71">
        <v>0.37543664721930797</v>
      </c>
      <c r="AE295" s="72"/>
      <c r="AF295" s="71">
        <v>2236823.5502286232</v>
      </c>
      <c r="AG295" s="71">
        <v>561881.38573867432</v>
      </c>
      <c r="AH295" s="71">
        <v>1042054.61970831</v>
      </c>
      <c r="AI295" s="71">
        <v>13125869.641879531</v>
      </c>
      <c r="AJ295" s="71">
        <v>23429435.57895045</v>
      </c>
      <c r="AK295" s="71">
        <v>0</v>
      </c>
      <c r="AL295" s="71">
        <v>0</v>
      </c>
      <c r="AM295" s="71">
        <v>1045636.707119366</v>
      </c>
      <c r="AN295" s="71">
        <v>0</v>
      </c>
      <c r="AO295" s="71">
        <v>0</v>
      </c>
      <c r="AP295" s="71">
        <v>41441701.483624958</v>
      </c>
      <c r="AQ295" s="72"/>
      <c r="AR295" s="71">
        <v>49</v>
      </c>
      <c r="AS295" s="71">
        <v>16</v>
      </c>
      <c r="AT295" s="71">
        <v>0</v>
      </c>
      <c r="AU295" s="71">
        <v>0</v>
      </c>
      <c r="AV295" s="71">
        <v>0</v>
      </c>
      <c r="AW295" s="71">
        <v>0</v>
      </c>
      <c r="AX295" s="71"/>
      <c r="AY295" s="72"/>
      <c r="AZ295" s="71">
        <v>263.39999999999998</v>
      </c>
      <c r="BA295" s="71">
        <v>231.9</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1963</v>
      </c>
      <c r="B296" s="70">
        <v>49</v>
      </c>
      <c r="C296" s="70">
        <v>15</v>
      </c>
      <c r="D296" s="70">
        <v>3</v>
      </c>
      <c r="E296" s="70">
        <v>2018</v>
      </c>
      <c r="F296" s="70" t="s">
        <v>183</v>
      </c>
      <c r="G296" s="70" t="s">
        <v>1948</v>
      </c>
      <c r="H296" s="70" t="s">
        <v>1949</v>
      </c>
      <c r="I296" s="148"/>
      <c r="J296" s="71">
        <v>1.672980366259194</v>
      </c>
      <c r="K296" s="71">
        <v>0.8084446492559485</v>
      </c>
      <c r="L296" s="71">
        <v>8.0269064863198825</v>
      </c>
      <c r="M296" s="71">
        <v>10.165197914621409</v>
      </c>
      <c r="N296" s="71">
        <v>14.605857104262052</v>
      </c>
      <c r="O296" s="71">
        <v>6.9255411032250418</v>
      </c>
      <c r="P296" s="71">
        <v>9.1295806716483572</v>
      </c>
      <c r="Q296" s="71">
        <v>0.47034916451445802</v>
      </c>
      <c r="R296" s="71">
        <v>0</v>
      </c>
      <c r="S296" s="71">
        <v>0.47255610389561192</v>
      </c>
      <c r="T296" s="72"/>
      <c r="U296" s="71">
        <v>126367</v>
      </c>
      <c r="V296" s="71">
        <v>320</v>
      </c>
      <c r="W296" s="71">
        <v>142</v>
      </c>
      <c r="X296" s="71">
        <v>2067</v>
      </c>
      <c r="Y296" s="71">
        <v>3541</v>
      </c>
      <c r="Z296" s="71">
        <v>4220</v>
      </c>
      <c r="AA296" s="71">
        <v>1910</v>
      </c>
      <c r="AB296" s="71">
        <v>7421</v>
      </c>
      <c r="AC296" s="71">
        <v>0</v>
      </c>
      <c r="AD296" s="71">
        <v>0.47255610389561192</v>
      </c>
      <c r="AE296" s="72"/>
      <c r="AF296" s="71">
        <v>1931513.7882517721</v>
      </c>
      <c r="AG296" s="71">
        <v>501306.64393898501</v>
      </c>
      <c r="AH296" s="71">
        <v>998975.96586521505</v>
      </c>
      <c r="AI296" s="71">
        <v>12670299.63272967</v>
      </c>
      <c r="AJ296" s="71">
        <v>19522573.997139581</v>
      </c>
      <c r="AK296" s="71">
        <v>0</v>
      </c>
      <c r="AL296" s="71">
        <v>0</v>
      </c>
      <c r="AM296" s="71">
        <v>1021508.8925911461</v>
      </c>
      <c r="AN296" s="71">
        <v>0</v>
      </c>
      <c r="AO296" s="71">
        <v>0</v>
      </c>
      <c r="AP296" s="71">
        <v>36646178.920516372</v>
      </c>
      <c r="AQ296" s="72"/>
      <c r="AR296" s="71">
        <v>52</v>
      </c>
      <c r="AS296" s="71">
        <v>17</v>
      </c>
      <c r="AT296" s="71">
        <v>0</v>
      </c>
      <c r="AU296" s="71">
        <v>0</v>
      </c>
      <c r="AV296" s="71">
        <v>0</v>
      </c>
      <c r="AW296" s="71">
        <v>0</v>
      </c>
      <c r="AX296" s="71"/>
      <c r="AY296" s="72"/>
      <c r="AZ296" s="71">
        <v>277</v>
      </c>
      <c r="BA296" s="71">
        <v>243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1964</v>
      </c>
      <c r="B297" s="70">
        <v>50</v>
      </c>
      <c r="C297" s="70">
        <v>16</v>
      </c>
      <c r="D297" s="70">
        <v>3</v>
      </c>
      <c r="E297" s="70">
        <v>2019</v>
      </c>
      <c r="F297" s="70" t="s">
        <v>158</v>
      </c>
      <c r="G297" s="70" t="s">
        <v>1948</v>
      </c>
      <c r="H297" s="70" t="s">
        <v>1949</v>
      </c>
      <c r="I297" s="148"/>
      <c r="J297" s="71">
        <v>1.3292861765906552</v>
      </c>
      <c r="K297" s="71">
        <v>0.72430859685901483</v>
      </c>
      <c r="L297" s="71">
        <v>8.0531757352013571</v>
      </c>
      <c r="M297" s="71">
        <v>10.166621592850182</v>
      </c>
      <c r="N297" s="71">
        <v>13.361821758006476</v>
      </c>
      <c r="O297" s="71">
        <v>6.7261170178111014</v>
      </c>
      <c r="P297" s="71">
        <v>8.9528190057623114</v>
      </c>
      <c r="Q297" s="71">
        <v>0.44746080191335802</v>
      </c>
      <c r="R297" s="71">
        <v>0</v>
      </c>
      <c r="S297" s="71">
        <v>0.66988722223923813</v>
      </c>
      <c r="T297" s="72"/>
      <c r="U297" s="71">
        <v>113472</v>
      </c>
      <c r="V297" s="71">
        <v>320</v>
      </c>
      <c r="W297" s="71">
        <v>142</v>
      </c>
      <c r="X297" s="71">
        <v>2067</v>
      </c>
      <c r="Y297" s="71">
        <v>3489</v>
      </c>
      <c r="Z297" s="71">
        <v>4211</v>
      </c>
      <c r="AA297" s="71">
        <v>1859</v>
      </c>
      <c r="AB297" s="71">
        <v>7251</v>
      </c>
      <c r="AC297" s="71">
        <v>0</v>
      </c>
      <c r="AD297" s="71">
        <v>0.66988722223923813</v>
      </c>
      <c r="AE297" s="72"/>
      <c r="AF297" s="71">
        <v>1687474.91118911</v>
      </c>
      <c r="AG297" s="71">
        <v>485472.68143303553</v>
      </c>
      <c r="AH297" s="71">
        <v>1047973.2139290021</v>
      </c>
      <c r="AI297" s="71">
        <v>14428629.049251519</v>
      </c>
      <c r="AJ297" s="71">
        <v>19427643.744398259</v>
      </c>
      <c r="AK297" s="71">
        <v>0</v>
      </c>
      <c r="AL297" s="71">
        <v>0</v>
      </c>
      <c r="AM297" s="71">
        <v>987531.61450122495</v>
      </c>
      <c r="AN297" s="71">
        <v>0</v>
      </c>
      <c r="AO297" s="71">
        <v>0</v>
      </c>
      <c r="AP297" s="71">
        <v>38064725.214702144</v>
      </c>
      <c r="AQ297" s="72"/>
      <c r="AR297" s="71">
        <v>53</v>
      </c>
      <c r="AS297" s="71">
        <v>18</v>
      </c>
      <c r="AT297" s="71">
        <v>0</v>
      </c>
      <c r="AU297" s="71">
        <v>0</v>
      </c>
      <c r="AV297" s="71">
        <v>0</v>
      </c>
      <c r="AW297" s="71">
        <v>0</v>
      </c>
      <c r="AX297" s="71"/>
      <c r="AY297" s="72"/>
      <c r="AZ297" s="71">
        <v>285.30000000000013</v>
      </c>
      <c r="BA297" s="71">
        <v>264.10000000000002</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1965</v>
      </c>
      <c r="B298" s="70">
        <v>51</v>
      </c>
      <c r="C298" s="70">
        <v>17</v>
      </c>
      <c r="D298" s="70">
        <v>3</v>
      </c>
      <c r="E298" s="70">
        <v>2020</v>
      </c>
      <c r="F298" s="70" t="s">
        <v>159</v>
      </c>
      <c r="G298" s="70" t="s">
        <v>1948</v>
      </c>
      <c r="H298" s="70" t="s">
        <v>1949</v>
      </c>
      <c r="I298" s="148"/>
      <c r="J298" s="71">
        <v>1.146631712703297</v>
      </c>
      <c r="K298" s="71">
        <v>0.71251739345938836</v>
      </c>
      <c r="L298" s="71">
        <v>7.9658675588821355</v>
      </c>
      <c r="M298" s="71">
        <v>9.3563992352426055</v>
      </c>
      <c r="N298" s="71">
        <v>12.759304240067806</v>
      </c>
      <c r="O298" s="71">
        <v>5.8482474801433346</v>
      </c>
      <c r="P298" s="71">
        <v>8.3505584698780755</v>
      </c>
      <c r="Q298" s="71">
        <v>0.41649855008997</v>
      </c>
      <c r="R298" s="71">
        <v>0</v>
      </c>
      <c r="S298" s="71">
        <v>0.60926036760708546</v>
      </c>
      <c r="T298" s="72"/>
      <c r="U298" s="71">
        <v>102593</v>
      </c>
      <c r="V298" s="71">
        <v>277</v>
      </c>
      <c r="W298" s="71">
        <v>177</v>
      </c>
      <c r="X298" s="71">
        <v>2010</v>
      </c>
      <c r="Y298" s="71">
        <v>3442</v>
      </c>
      <c r="Z298" s="71">
        <v>4179</v>
      </c>
      <c r="AA298" s="71">
        <v>1843</v>
      </c>
      <c r="AB298" s="71">
        <v>7064</v>
      </c>
      <c r="AC298" s="71">
        <v>0</v>
      </c>
      <c r="AD298" s="71">
        <v>0.60926036760708546</v>
      </c>
      <c r="AE298" s="72"/>
      <c r="AF298" s="71">
        <v>1529268.349433427</v>
      </c>
      <c r="AG298" s="71">
        <v>463601.58240209904</v>
      </c>
      <c r="AH298" s="71">
        <v>949005.24797675258</v>
      </c>
      <c r="AI298" s="71">
        <v>14023743.635503486</v>
      </c>
      <c r="AJ298" s="71">
        <v>20793167.90306513</v>
      </c>
      <c r="AK298" s="71"/>
      <c r="AL298" s="71"/>
      <c r="AM298" s="71">
        <v>921930.48267691676</v>
      </c>
      <c r="AN298" s="71"/>
      <c r="AO298" s="71"/>
      <c r="AP298" s="71">
        <v>38680717.201057814</v>
      </c>
      <c r="AQ298" s="72"/>
      <c r="AR298" s="71">
        <v>57</v>
      </c>
      <c r="AS298" s="71">
        <v>18</v>
      </c>
      <c r="AT298" s="71">
        <v>0</v>
      </c>
      <c r="AU298" s="71">
        <v>0</v>
      </c>
      <c r="AV298" s="71">
        <v>0</v>
      </c>
      <c r="AW298" s="71">
        <v>0</v>
      </c>
      <c r="AX298" s="71"/>
      <c r="AY298" s="72"/>
      <c r="AZ298" s="71">
        <v>300.49999999999989</v>
      </c>
      <c r="BA298" s="71">
        <v>264.10000000000002</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1966</v>
      </c>
      <c r="B299" s="70">
        <v>51</v>
      </c>
      <c r="C299" s="70">
        <v>18</v>
      </c>
      <c r="D299" s="70">
        <v>3</v>
      </c>
      <c r="E299" s="70">
        <v>2021</v>
      </c>
      <c r="F299" s="70" t="s">
        <v>160</v>
      </c>
      <c r="G299" s="70" t="s">
        <v>1948</v>
      </c>
      <c r="H299" s="70" t="s">
        <v>1949</v>
      </c>
      <c r="I299" s="148"/>
      <c r="J299" s="71">
        <v>1.1219324583954202</v>
      </c>
      <c r="K299" s="71">
        <v>0.72323164091471137</v>
      </c>
      <c r="L299" s="71">
        <v>7.0302209608722155</v>
      </c>
      <c r="M299" s="71">
        <v>9.2809383412570305</v>
      </c>
      <c r="N299" s="71">
        <v>12.493925545706755</v>
      </c>
      <c r="O299" s="71">
        <v>5.6105120343982904</v>
      </c>
      <c r="P299" s="71">
        <v>8.4940029001758859</v>
      </c>
      <c r="Q299" s="71">
        <v>0.40660781591574402</v>
      </c>
      <c r="R299" s="71">
        <v>0</v>
      </c>
      <c r="S299" s="71">
        <v>0.55555658742624392</v>
      </c>
      <c r="T299" s="72"/>
      <c r="U299" s="71">
        <v>108210</v>
      </c>
      <c r="V299" s="71">
        <v>277</v>
      </c>
      <c r="W299" s="71">
        <v>177</v>
      </c>
      <c r="X299" s="71">
        <v>2010</v>
      </c>
      <c r="Y299" s="71">
        <v>3408</v>
      </c>
      <c r="Z299" s="71">
        <v>4128</v>
      </c>
      <c r="AA299" s="71">
        <v>1828</v>
      </c>
      <c r="AB299" s="71">
        <v>6964</v>
      </c>
      <c r="AC299" s="71">
        <v>0</v>
      </c>
      <c r="AD299" s="71">
        <v>0.55555658742624392</v>
      </c>
      <c r="AE299" s="72"/>
      <c r="AF299" s="71">
        <v>1514190.7910773747</v>
      </c>
      <c r="AG299" s="71">
        <v>460487.66812281427</v>
      </c>
      <c r="AH299" s="71">
        <v>828287.71387361363</v>
      </c>
      <c r="AI299" s="71">
        <v>13615538.41680621</v>
      </c>
      <c r="AJ299" s="71">
        <v>18798153.454640269</v>
      </c>
      <c r="AK299" s="71">
        <v>0</v>
      </c>
      <c r="AL299" s="71">
        <v>0</v>
      </c>
      <c r="AM299" s="71">
        <v>914121.71469353954</v>
      </c>
      <c r="AN299" s="71">
        <v>0</v>
      </c>
      <c r="AO299" s="71">
        <v>0</v>
      </c>
      <c r="AP299" s="71">
        <v>36130779.75921382</v>
      </c>
      <c r="AQ299" s="72"/>
      <c r="AR299" s="71">
        <v>65</v>
      </c>
      <c r="AS299" s="71">
        <v>18</v>
      </c>
      <c r="AT299" s="71">
        <v>0</v>
      </c>
      <c r="AU299" s="71">
        <v>0</v>
      </c>
      <c r="AV299" s="71">
        <v>0</v>
      </c>
      <c r="AW299" s="71">
        <v>0</v>
      </c>
      <c r="AX299" s="71"/>
      <c r="AY299" s="72"/>
      <c r="AZ299" s="71">
        <v>343.4</v>
      </c>
      <c r="BA299" s="71">
        <v>264.10000000000002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1967</v>
      </c>
      <c r="B300" s="70">
        <v>51</v>
      </c>
      <c r="C300" s="70">
        <v>19</v>
      </c>
      <c r="D300" s="70">
        <v>3</v>
      </c>
      <c r="E300" s="70">
        <v>2022</v>
      </c>
      <c r="F300" s="70" t="s">
        <v>161</v>
      </c>
      <c r="G300" s="70" t="s">
        <v>1948</v>
      </c>
      <c r="H300" s="70" t="s">
        <v>1949</v>
      </c>
      <c r="I300" s="148"/>
      <c r="J300" s="71">
        <v>1.1655100689281022</v>
      </c>
      <c r="K300" s="71">
        <v>0.67077553890197217</v>
      </c>
      <c r="L300" s="71">
        <v>6.2753266888598516</v>
      </c>
      <c r="M300" s="71">
        <v>9.2588881971506272</v>
      </c>
      <c r="N300" s="71">
        <v>15.215104083225574</v>
      </c>
      <c r="O300" s="71">
        <v>5.7949826649280709</v>
      </c>
      <c r="P300" s="71">
        <v>8.3618842051219797</v>
      </c>
      <c r="Q300" s="71">
        <v>0.39937301156805965</v>
      </c>
      <c r="R300" s="71">
        <v>0</v>
      </c>
      <c r="S300" s="71">
        <v>0.56301760807571111</v>
      </c>
      <c r="T300" s="72"/>
      <c r="U300" s="71">
        <v>115750</v>
      </c>
      <c r="V300" s="71">
        <v>277</v>
      </c>
      <c r="W300" s="71">
        <v>177</v>
      </c>
      <c r="X300" s="71">
        <v>2010</v>
      </c>
      <c r="Y300" s="71">
        <v>3383</v>
      </c>
      <c r="Z300" s="71">
        <v>4051</v>
      </c>
      <c r="AA300" s="71">
        <v>1827</v>
      </c>
      <c r="AB300" s="71">
        <v>6784</v>
      </c>
      <c r="AC300" s="71">
        <v>0</v>
      </c>
      <c r="AD300" s="71">
        <v>0.56301760807571111</v>
      </c>
      <c r="AE300" s="72"/>
      <c r="AF300" s="71">
        <v>1521327.9754427946</v>
      </c>
      <c r="AG300" s="71">
        <v>452528.60806182126</v>
      </c>
      <c r="AH300" s="71">
        <v>785976.60706073849</v>
      </c>
      <c r="AI300" s="71">
        <v>12213309.080972677</v>
      </c>
      <c r="AJ300" s="71">
        <v>24014931.678521048</v>
      </c>
      <c r="AK300" s="71">
        <v>0</v>
      </c>
      <c r="AL300" s="71">
        <v>0</v>
      </c>
      <c r="AM300" s="71">
        <v>875999.56525787187</v>
      </c>
      <c r="AN300" s="71">
        <v>0</v>
      </c>
      <c r="AO300" s="71">
        <v>0</v>
      </c>
      <c r="AP300" s="71">
        <v>39864073.515316948</v>
      </c>
      <c r="AQ300" s="72"/>
      <c r="AR300" s="71">
        <v>73</v>
      </c>
      <c r="AS300" s="71">
        <v>18</v>
      </c>
      <c r="AT300" s="71">
        <v>0</v>
      </c>
      <c r="AU300" s="71">
        <v>0</v>
      </c>
      <c r="AV300" s="71">
        <v>0</v>
      </c>
      <c r="AW300" s="71">
        <v>1</v>
      </c>
      <c r="AX300" s="71"/>
      <c r="AY300" s="72"/>
      <c r="AZ300" s="71">
        <v>378.90000000000003</v>
      </c>
      <c r="BA300" s="71">
        <v>264.10000000000002</v>
      </c>
      <c r="BB300" s="71">
        <v>0</v>
      </c>
      <c r="BC300" s="71">
        <v>0</v>
      </c>
      <c r="BD300" s="71">
        <v>0</v>
      </c>
      <c r="BE300" s="71">
        <v>480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1968</v>
      </c>
      <c r="B301" s="70">
        <v>51</v>
      </c>
      <c r="C301" s="70">
        <v>20</v>
      </c>
      <c r="D301" s="70">
        <v>3</v>
      </c>
      <c r="E301" s="70">
        <v>2023</v>
      </c>
      <c r="F301" s="70" t="s">
        <v>1539</v>
      </c>
      <c r="G301" s="70" t="s">
        <v>1948</v>
      </c>
      <c r="H301" s="70" t="s">
        <v>1949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80</v>
      </c>
      <c r="AS301" s="71">
        <v>18</v>
      </c>
      <c r="AT301" s="71">
        <v>0</v>
      </c>
      <c r="AU301" s="71">
        <v>0</v>
      </c>
      <c r="AV301" s="71">
        <v>0</v>
      </c>
      <c r="AW301" s="71">
        <v>1</v>
      </c>
      <c r="AX301" s="71"/>
      <c r="AY301" s="72"/>
      <c r="AZ301" s="71">
        <v>415.6</v>
      </c>
      <c r="BA301" s="71">
        <v>264.10000000000002</v>
      </c>
      <c r="BB301" s="71">
        <v>0</v>
      </c>
      <c r="BC301" s="71">
        <v>0</v>
      </c>
      <c r="BD301" s="71">
        <v>0</v>
      </c>
      <c r="BE301" s="71">
        <v>480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1969</v>
      </c>
      <c r="B302" s="70">
        <v>51</v>
      </c>
      <c r="C302" s="70">
        <v>21</v>
      </c>
      <c r="D302" s="70">
        <v>3</v>
      </c>
      <c r="E302" s="70">
        <v>2024</v>
      </c>
      <c r="F302" s="70" t="s">
        <v>1554</v>
      </c>
      <c r="G302" s="70" t="s">
        <v>1948</v>
      </c>
      <c r="H302" s="70" t="s">
        <v>1949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1970</v>
      </c>
      <c r="B303" s="70">
        <v>358</v>
      </c>
      <c r="C303" s="70">
        <v>1</v>
      </c>
      <c r="D303" s="70">
        <v>22</v>
      </c>
      <c r="E303" s="70">
        <v>1990</v>
      </c>
      <c r="F303" s="70" t="s">
        <v>787</v>
      </c>
      <c r="G303" s="70" t="s">
        <v>1971</v>
      </c>
      <c r="H303" s="70" t="s">
        <v>1972</v>
      </c>
      <c r="I303" s="148"/>
      <c r="J303" s="71">
        <v>10.45173097025757</v>
      </c>
      <c r="K303" s="71">
        <v>1.985546610521457</v>
      </c>
      <c r="L303" s="71">
        <v>1.194299812197462</v>
      </c>
      <c r="M303" s="71">
        <v>2.525133144283966</v>
      </c>
      <c r="N303" s="71">
        <v>7.2946384879672248</v>
      </c>
      <c r="O303" s="71">
        <v>6.0124718981407286</v>
      </c>
      <c r="P303" s="71">
        <v>10.69143902561342</v>
      </c>
      <c r="Q303" s="71">
        <v>0.44676819144434099</v>
      </c>
      <c r="R303" s="71">
        <v>0</v>
      </c>
      <c r="S303" s="71">
        <v>0.4027558279758548</v>
      </c>
      <c r="T303" s="72"/>
      <c r="U303" s="71">
        <v>1556024</v>
      </c>
      <c r="V303" s="71">
        <v>579</v>
      </c>
      <c r="W303" s="71">
        <v>17</v>
      </c>
      <c r="X303" s="71">
        <v>869</v>
      </c>
      <c r="Y303" s="71">
        <v>1813</v>
      </c>
      <c r="Z303" s="71">
        <v>2473</v>
      </c>
      <c r="AA303" s="71">
        <v>2596</v>
      </c>
      <c r="AB303" s="71">
        <v>7254</v>
      </c>
      <c r="AC303" s="71">
        <v>0</v>
      </c>
      <c r="AD303" s="71">
        <v>0.4027558279758548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1973</v>
      </c>
      <c r="B304" s="70">
        <v>359</v>
      </c>
      <c r="C304" s="70">
        <v>2</v>
      </c>
      <c r="D304" s="70">
        <v>22</v>
      </c>
      <c r="E304" s="70">
        <v>2005</v>
      </c>
      <c r="F304" s="70" t="s">
        <v>789</v>
      </c>
      <c r="G304" s="70" t="s">
        <v>1971</v>
      </c>
      <c r="H304" s="70" t="s">
        <v>1972</v>
      </c>
      <c r="I304" s="148"/>
      <c r="J304" s="71">
        <v>6.7171863753559142</v>
      </c>
      <c r="K304" s="71">
        <v>1.064713379105908</v>
      </c>
      <c r="L304" s="71">
        <v>2.0939498149628681</v>
      </c>
      <c r="M304" s="71">
        <v>4.0484722114391971</v>
      </c>
      <c r="N304" s="71">
        <v>10.799544577763861</v>
      </c>
      <c r="O304" s="71">
        <v>8.6182616614035332</v>
      </c>
      <c r="P304" s="71">
        <v>11.81735924388042</v>
      </c>
      <c r="Q304" s="71">
        <v>0.42636291169823098</v>
      </c>
      <c r="R304" s="71">
        <v>0</v>
      </c>
      <c r="S304" s="71">
        <v>0.1184987707200116</v>
      </c>
      <c r="T304" s="72"/>
      <c r="U304" s="71">
        <v>1210348</v>
      </c>
      <c r="V304" s="71">
        <v>409</v>
      </c>
      <c r="W304" s="71">
        <v>28</v>
      </c>
      <c r="X304" s="71">
        <v>743</v>
      </c>
      <c r="Y304" s="71">
        <v>2018</v>
      </c>
      <c r="Z304" s="71">
        <v>4102</v>
      </c>
      <c r="AA304" s="71">
        <v>2350</v>
      </c>
      <c r="AB304" s="71">
        <v>7237</v>
      </c>
      <c r="AC304" s="71">
        <v>0</v>
      </c>
      <c r="AD304" s="71">
        <v>0.1184987707200116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1974</v>
      </c>
      <c r="B305" s="70">
        <v>360</v>
      </c>
      <c r="C305" s="70">
        <v>3</v>
      </c>
      <c r="D305" s="70">
        <v>22</v>
      </c>
      <c r="E305" s="70">
        <v>2006</v>
      </c>
      <c r="F305" s="70" t="s">
        <v>790</v>
      </c>
      <c r="G305" s="70" t="s">
        <v>1971</v>
      </c>
      <c r="H305" s="70" t="s">
        <v>1972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1975</v>
      </c>
      <c r="B306" s="70">
        <v>361</v>
      </c>
      <c r="C306" s="70">
        <v>4</v>
      </c>
      <c r="D306" s="70">
        <v>22</v>
      </c>
      <c r="E306" s="70">
        <v>2007</v>
      </c>
      <c r="F306" s="70" t="s">
        <v>791</v>
      </c>
      <c r="G306" s="70" t="s">
        <v>1971</v>
      </c>
      <c r="H306" s="70" t="s">
        <v>1972</v>
      </c>
      <c r="I306" s="148"/>
      <c r="J306" s="71">
        <v>6.38333028875061</v>
      </c>
      <c r="K306" s="71">
        <v>0.8589585460409247</v>
      </c>
      <c r="L306" s="71">
        <v>1.473759560254011</v>
      </c>
      <c r="M306" s="71">
        <v>4.146841792756649</v>
      </c>
      <c r="N306" s="71">
        <v>9.4615019275721224</v>
      </c>
      <c r="O306" s="71">
        <v>8.3671644347372496</v>
      </c>
      <c r="P306" s="71">
        <v>11.60197120440105</v>
      </c>
      <c r="Q306" s="71">
        <v>0.43965522599926199</v>
      </c>
      <c r="R306" s="71">
        <v>0</v>
      </c>
      <c r="S306" s="71">
        <v>0.12867438248099</v>
      </c>
      <c r="T306" s="72"/>
      <c r="U306" s="71">
        <v>1176677</v>
      </c>
      <c r="V306" s="71">
        <v>321</v>
      </c>
      <c r="W306" s="71">
        <v>24</v>
      </c>
      <c r="X306" s="71">
        <v>888</v>
      </c>
      <c r="Y306" s="71">
        <v>2014</v>
      </c>
      <c r="Z306" s="71">
        <v>4140</v>
      </c>
      <c r="AA306" s="71">
        <v>2272</v>
      </c>
      <c r="AB306" s="71">
        <v>7068</v>
      </c>
      <c r="AC306" s="71">
        <v>0</v>
      </c>
      <c r="AD306" s="71">
        <v>0.12867438248099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1976</v>
      </c>
      <c r="B307" s="70">
        <v>362</v>
      </c>
      <c r="C307" s="70">
        <v>5</v>
      </c>
      <c r="D307" s="70">
        <v>22</v>
      </c>
      <c r="E307" s="70">
        <v>2008</v>
      </c>
      <c r="F307" s="70" t="s">
        <v>792</v>
      </c>
      <c r="G307" s="70" t="s">
        <v>1971</v>
      </c>
      <c r="H307" s="70" t="s">
        <v>1972</v>
      </c>
      <c r="I307" s="148"/>
      <c r="J307" s="71">
        <v>5.1076948446158674</v>
      </c>
      <c r="K307" s="71">
        <v>0.636733643334911</v>
      </c>
      <c r="L307" s="71">
        <v>1.3389447469625859</v>
      </c>
      <c r="M307" s="71">
        <v>4.4860696941162264</v>
      </c>
      <c r="N307" s="71">
        <v>8.6417511264620632</v>
      </c>
      <c r="O307" s="71">
        <v>8.1381201956976383</v>
      </c>
      <c r="P307" s="71">
        <v>11.42552722340197</v>
      </c>
      <c r="Q307" s="71">
        <v>0.43345880737453202</v>
      </c>
      <c r="R307" s="71">
        <v>0</v>
      </c>
      <c r="S307" s="71">
        <v>0.11669717551915371</v>
      </c>
      <c r="T307" s="72"/>
      <c r="U307" s="71">
        <v>1092569</v>
      </c>
      <c r="V307" s="71">
        <v>321</v>
      </c>
      <c r="W307" s="71">
        <v>24</v>
      </c>
      <c r="X307" s="71">
        <v>888</v>
      </c>
      <c r="Y307" s="71">
        <v>2024</v>
      </c>
      <c r="Z307" s="71">
        <v>4168</v>
      </c>
      <c r="AA307" s="71">
        <v>2240</v>
      </c>
      <c r="AB307" s="71">
        <v>7083</v>
      </c>
      <c r="AC307" s="71">
        <v>0</v>
      </c>
      <c r="AD307" s="71">
        <v>0.11669717551915371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1977</v>
      </c>
      <c r="B308" s="70">
        <v>363</v>
      </c>
      <c r="C308" s="70">
        <v>6</v>
      </c>
      <c r="D308" s="70">
        <v>22</v>
      </c>
      <c r="E308" s="70">
        <v>2009</v>
      </c>
      <c r="F308" s="70" t="s">
        <v>176</v>
      </c>
      <c r="G308" s="70" t="s">
        <v>1971</v>
      </c>
      <c r="H308" s="70" t="s">
        <v>1972</v>
      </c>
      <c r="I308" s="148"/>
      <c r="J308" s="71">
        <v>6.1545407015527536</v>
      </c>
      <c r="K308" s="71">
        <v>0.53410488670442491</v>
      </c>
      <c r="L308" s="71">
        <v>12.254836498481289</v>
      </c>
      <c r="M308" s="71">
        <v>5.2519020521240343</v>
      </c>
      <c r="N308" s="71">
        <v>8.7173837728190247</v>
      </c>
      <c r="O308" s="71">
        <v>8.2567721777851837</v>
      </c>
      <c r="P308" s="71">
        <v>10.95047895994726</v>
      </c>
      <c r="Q308" s="71">
        <v>0.41000532132192902</v>
      </c>
      <c r="R308" s="71">
        <v>0</v>
      </c>
      <c r="S308" s="71">
        <v>0.12044989263151321</v>
      </c>
      <c r="T308" s="72"/>
      <c r="U308" s="71">
        <v>977970</v>
      </c>
      <c r="V308" s="71">
        <v>258</v>
      </c>
      <c r="W308" s="71">
        <v>306</v>
      </c>
      <c r="X308" s="71">
        <v>1060</v>
      </c>
      <c r="Y308" s="71">
        <v>2026</v>
      </c>
      <c r="Z308" s="71">
        <v>4174</v>
      </c>
      <c r="AA308" s="71">
        <v>2204</v>
      </c>
      <c r="AB308" s="71">
        <v>7033</v>
      </c>
      <c r="AC308" s="71">
        <v>0</v>
      </c>
      <c r="AD308" s="71">
        <v>0.12044989263151321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1978</v>
      </c>
      <c r="B309" s="70">
        <v>364</v>
      </c>
      <c r="C309" s="70">
        <v>7</v>
      </c>
      <c r="D309" s="70">
        <v>22</v>
      </c>
      <c r="E309" s="70">
        <v>2010</v>
      </c>
      <c r="F309" s="70" t="s">
        <v>177</v>
      </c>
      <c r="G309" s="70" t="s">
        <v>1971</v>
      </c>
      <c r="H309" s="70" t="s">
        <v>1972</v>
      </c>
      <c r="I309" s="148"/>
      <c r="J309" s="71">
        <v>5.4649188219510769</v>
      </c>
      <c r="K309" s="71">
        <v>0.57218053993156048</v>
      </c>
      <c r="L309" s="71">
        <v>12.47964197918709</v>
      </c>
      <c r="M309" s="71">
        <v>5.4262510691475683</v>
      </c>
      <c r="N309" s="71">
        <v>9.2684519869356734</v>
      </c>
      <c r="O309" s="71">
        <v>8.3268767591776029</v>
      </c>
      <c r="P309" s="71">
        <v>11.037320206379039</v>
      </c>
      <c r="Q309" s="71">
        <v>0.42343920475923003</v>
      </c>
      <c r="R309" s="71">
        <v>0</v>
      </c>
      <c r="S309" s="71">
        <v>0.1056659005735362</v>
      </c>
      <c r="T309" s="72"/>
      <c r="U309" s="71">
        <v>1014059</v>
      </c>
      <c r="V309" s="71">
        <v>258</v>
      </c>
      <c r="W309" s="71">
        <v>306</v>
      </c>
      <c r="X309" s="71">
        <v>1060</v>
      </c>
      <c r="Y309" s="71">
        <v>2024</v>
      </c>
      <c r="Z309" s="71">
        <v>4229</v>
      </c>
      <c r="AA309" s="71">
        <v>2166</v>
      </c>
      <c r="AB309" s="71">
        <v>6960</v>
      </c>
      <c r="AC309" s="71">
        <v>0</v>
      </c>
      <c r="AD309" s="71">
        <v>0.1056659005735362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1979</v>
      </c>
      <c r="B310" s="70">
        <v>365</v>
      </c>
      <c r="C310" s="70">
        <v>8</v>
      </c>
      <c r="D310" s="70">
        <v>22</v>
      </c>
      <c r="E310" s="70">
        <v>2011</v>
      </c>
      <c r="F310" s="70" t="s">
        <v>178</v>
      </c>
      <c r="G310" s="70" t="s">
        <v>1971</v>
      </c>
      <c r="H310" s="70" t="s">
        <v>1972</v>
      </c>
      <c r="I310" s="148"/>
      <c r="J310" s="71">
        <v>5.3209858389952656</v>
      </c>
      <c r="K310" s="71">
        <v>0.71816099172035408</v>
      </c>
      <c r="L310" s="71">
        <v>11.135102799651261</v>
      </c>
      <c r="M310" s="71">
        <v>5.9716546482126276</v>
      </c>
      <c r="N310" s="71">
        <v>8.7165796315350548</v>
      </c>
      <c r="O310" s="71">
        <v>8.2057085865211068</v>
      </c>
      <c r="P310" s="71">
        <v>10.560008813304265</v>
      </c>
      <c r="Q310" s="71">
        <v>0.48801114870254902</v>
      </c>
      <c r="R310" s="71">
        <v>0</v>
      </c>
      <c r="S310" s="71">
        <v>0.1073126354676129</v>
      </c>
      <c r="T310" s="72"/>
      <c r="U310" s="71">
        <v>936258</v>
      </c>
      <c r="V310" s="71">
        <v>258</v>
      </c>
      <c r="W310" s="71">
        <v>306</v>
      </c>
      <c r="X310" s="71">
        <v>1060</v>
      </c>
      <c r="Y310" s="71">
        <v>2027</v>
      </c>
      <c r="Z310" s="71">
        <v>4258</v>
      </c>
      <c r="AA310" s="71">
        <v>2134</v>
      </c>
      <c r="AB310" s="71">
        <v>6954</v>
      </c>
      <c r="AC310" s="71">
        <v>0</v>
      </c>
      <c r="AD310" s="71">
        <v>0.1073126354676129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1980</v>
      </c>
      <c r="B311" s="70">
        <v>366</v>
      </c>
      <c r="C311" s="70">
        <v>9</v>
      </c>
      <c r="D311" s="70">
        <v>22</v>
      </c>
      <c r="E311" s="70">
        <v>2012</v>
      </c>
      <c r="F311" s="70" t="s">
        <v>179</v>
      </c>
      <c r="G311" s="1064" t="s">
        <v>1971</v>
      </c>
      <c r="H311" s="70" t="s">
        <v>1972</v>
      </c>
      <c r="I311" s="148"/>
      <c r="J311" s="71">
        <v>6.7110966065196047</v>
      </c>
      <c r="K311" s="71">
        <v>0.64823115511969864</v>
      </c>
      <c r="L311" s="71">
        <v>11.3217578479984</v>
      </c>
      <c r="M311" s="71">
        <v>5.3763335643411772</v>
      </c>
      <c r="N311" s="71">
        <v>8.5553305777166653</v>
      </c>
      <c r="O311" s="71">
        <v>8.2673261379864655</v>
      </c>
      <c r="P311" s="71">
        <v>10.600183580755306</v>
      </c>
      <c r="Q311" s="71">
        <v>0.53456029833144902</v>
      </c>
      <c r="R311" s="71">
        <v>0</v>
      </c>
      <c r="S311" s="71">
        <v>0.13961542738736801</v>
      </c>
      <c r="T311" s="72"/>
      <c r="U311" s="71">
        <v>1211655</v>
      </c>
      <c r="V311" s="71">
        <v>258</v>
      </c>
      <c r="W311" s="71">
        <v>306</v>
      </c>
      <c r="X311" s="71">
        <v>1060</v>
      </c>
      <c r="Y311" s="71">
        <v>2054</v>
      </c>
      <c r="Z311" s="71">
        <v>4324</v>
      </c>
      <c r="AA311" s="71">
        <v>2130</v>
      </c>
      <c r="AB311" s="71">
        <v>7011</v>
      </c>
      <c r="AC311" s="71">
        <v>0</v>
      </c>
      <c r="AD311" s="71">
        <v>0.13961542738736801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1981</v>
      </c>
      <c r="B312" s="70">
        <v>367</v>
      </c>
      <c r="C312" s="70">
        <v>10</v>
      </c>
      <c r="D312" s="70">
        <v>22</v>
      </c>
      <c r="E312" s="70">
        <v>2013</v>
      </c>
      <c r="F312" s="70" t="s">
        <v>180</v>
      </c>
      <c r="G312" s="1064" t="s">
        <v>1971</v>
      </c>
      <c r="H312" s="70" t="s">
        <v>1972</v>
      </c>
      <c r="I312" s="148"/>
      <c r="J312" s="71">
        <v>7.0083482360296232</v>
      </c>
      <c r="K312" s="71">
        <v>0.53322531695545405</v>
      </c>
      <c r="L312" s="71">
        <v>11.508978058456529</v>
      </c>
      <c r="M312" s="71">
        <v>5.1828859717535858</v>
      </c>
      <c r="N312" s="71">
        <v>9.1832039622611621</v>
      </c>
      <c r="O312" s="71">
        <v>8.009154216759466</v>
      </c>
      <c r="P312" s="71">
        <v>10.525231779202606</v>
      </c>
      <c r="Q312" s="71">
        <v>0.53924096466586802</v>
      </c>
      <c r="R312" s="71">
        <v>0</v>
      </c>
      <c r="S312" s="71">
        <v>0.1331663708353002</v>
      </c>
      <c r="T312" s="72"/>
      <c r="U312" s="71">
        <v>1256515</v>
      </c>
      <c r="V312" s="71">
        <v>258</v>
      </c>
      <c r="W312" s="71">
        <v>306</v>
      </c>
      <c r="X312" s="71">
        <v>1060</v>
      </c>
      <c r="Y312" s="71">
        <v>2060</v>
      </c>
      <c r="Z312" s="71">
        <v>4376</v>
      </c>
      <c r="AA312" s="71">
        <v>2107</v>
      </c>
      <c r="AB312" s="71">
        <v>6971</v>
      </c>
      <c r="AC312" s="71">
        <v>0</v>
      </c>
      <c r="AD312" s="71">
        <v>0.1331663708353002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1982</v>
      </c>
      <c r="B313" s="70">
        <v>368</v>
      </c>
      <c r="C313" s="70">
        <v>11</v>
      </c>
      <c r="D313" s="70">
        <v>22</v>
      </c>
      <c r="E313" s="70">
        <v>2014</v>
      </c>
      <c r="F313" s="70" t="s">
        <v>181</v>
      </c>
      <c r="G313" s="70" t="s">
        <v>1971</v>
      </c>
      <c r="H313" s="70" t="s">
        <v>1972</v>
      </c>
      <c r="I313" s="148"/>
      <c r="J313" s="71">
        <v>9.1270084201954766</v>
      </c>
      <c r="K313" s="71">
        <v>0.55336036537779709</v>
      </c>
      <c r="L313" s="71">
        <v>1.3542948021273391</v>
      </c>
      <c r="M313" s="71">
        <v>5.5491177917742798</v>
      </c>
      <c r="N313" s="71">
        <v>9.302990737641748</v>
      </c>
      <c r="O313" s="71">
        <v>7.6739375304994093</v>
      </c>
      <c r="P313" s="71">
        <v>10.569897668365021</v>
      </c>
      <c r="Q313" s="71">
        <v>0.51477197716510903</v>
      </c>
      <c r="R313" s="71">
        <v>0</v>
      </c>
      <c r="S313" s="71">
        <v>0.13438992884449119</v>
      </c>
      <c r="T313" s="72"/>
      <c r="U313" s="71">
        <v>1791266</v>
      </c>
      <c r="V313" s="71">
        <v>228</v>
      </c>
      <c r="W313" s="71">
        <v>50</v>
      </c>
      <c r="X313" s="71">
        <v>1140</v>
      </c>
      <c r="Y313" s="71">
        <v>2105</v>
      </c>
      <c r="Z313" s="71">
        <v>4416</v>
      </c>
      <c r="AA313" s="71">
        <v>2105</v>
      </c>
      <c r="AB313" s="71">
        <v>6936</v>
      </c>
      <c r="AC313" s="71">
        <v>0</v>
      </c>
      <c r="AD313" s="71">
        <v>0.13438992884449119</v>
      </c>
      <c r="AE313" s="72"/>
      <c r="AF313" s="71"/>
      <c r="AG313" s="71"/>
      <c r="AH313" s="71"/>
      <c r="AI313" s="71"/>
      <c r="AJ313" s="71"/>
      <c r="AK313" s="71"/>
      <c r="AL313" s="71"/>
      <c r="AM313" s="71"/>
      <c r="AN313" s="71"/>
      <c r="AO313" s="71"/>
      <c r="AP313" s="71"/>
      <c r="AQ313" s="72"/>
      <c r="AR313" s="71">
        <v>295</v>
      </c>
      <c r="AS313" s="71">
        <v>41</v>
      </c>
      <c r="AT313" s="71">
        <v>0</v>
      </c>
      <c r="AU313" s="71">
        <v>0</v>
      </c>
      <c r="AV313" s="71">
        <v>0</v>
      </c>
      <c r="AW313" s="71">
        <v>0</v>
      </c>
      <c r="AX313" s="71"/>
      <c r="AY313" s="72"/>
      <c r="AZ313" s="71">
        <v>1308.7</v>
      </c>
      <c r="BA313" s="71">
        <v>1479.1</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1983</v>
      </c>
      <c r="B314" s="70">
        <v>369</v>
      </c>
      <c r="C314" s="70">
        <v>12</v>
      </c>
      <c r="D314" s="70">
        <v>22</v>
      </c>
      <c r="E314" s="70">
        <v>2015</v>
      </c>
      <c r="F314" s="70" t="s">
        <v>182</v>
      </c>
      <c r="G314" s="70" t="s">
        <v>1971</v>
      </c>
      <c r="H314" s="70" t="s">
        <v>1972</v>
      </c>
      <c r="I314" s="148"/>
      <c r="J314" s="71">
        <v>8.979514047064205</v>
      </c>
      <c r="K314" s="71">
        <v>0.51495638150085976</v>
      </c>
      <c r="L314" s="71">
        <v>1.4610789993873341</v>
      </c>
      <c r="M314" s="71">
        <v>5.9156316865057912</v>
      </c>
      <c r="N314" s="71">
        <v>8.0416954328172654</v>
      </c>
      <c r="O314" s="71">
        <v>7.5250556891679095</v>
      </c>
      <c r="P314" s="71">
        <v>10.568197912783484</v>
      </c>
      <c r="Q314" s="71">
        <v>0.49869749657397999</v>
      </c>
      <c r="R314" s="71">
        <v>0</v>
      </c>
      <c r="S314" s="71">
        <v>0.1500726351810566</v>
      </c>
      <c r="T314" s="72"/>
      <c r="U314" s="71">
        <v>1902319</v>
      </c>
      <c r="V314" s="71">
        <v>228</v>
      </c>
      <c r="W314" s="71">
        <v>50</v>
      </c>
      <c r="X314" s="71">
        <v>1140</v>
      </c>
      <c r="Y314" s="71">
        <v>2123</v>
      </c>
      <c r="Z314" s="71">
        <v>4372</v>
      </c>
      <c r="AA314" s="71">
        <v>2103</v>
      </c>
      <c r="AB314" s="71">
        <v>6864</v>
      </c>
      <c r="AC314" s="71">
        <v>0</v>
      </c>
      <c r="AD314" s="71">
        <v>0.1500726351810566</v>
      </c>
      <c r="AE314" s="72"/>
      <c r="AF314" s="71">
        <v>12920336.57283394</v>
      </c>
      <c r="AG314" s="71">
        <v>395908.4369452137</v>
      </c>
      <c r="AH314" s="71">
        <v>307255.70376532263</v>
      </c>
      <c r="AI314" s="71">
        <v>7403190.9133108789</v>
      </c>
      <c r="AJ314" s="71">
        <v>10436600.09745379</v>
      </c>
      <c r="AK314" s="71">
        <v>0</v>
      </c>
      <c r="AL314" s="71">
        <v>0</v>
      </c>
      <c r="AM314" s="71">
        <v>940682.40660294041</v>
      </c>
      <c r="AN314" s="71">
        <v>0</v>
      </c>
      <c r="AO314" s="71">
        <v>0</v>
      </c>
      <c r="AP314" s="71">
        <v>32403974.130912088</v>
      </c>
      <c r="AQ314" s="72"/>
      <c r="AR314" s="71">
        <v>314</v>
      </c>
      <c r="AS314" s="71">
        <v>56</v>
      </c>
      <c r="AT314" s="71">
        <v>0</v>
      </c>
      <c r="AU314" s="71">
        <v>0</v>
      </c>
      <c r="AV314" s="71">
        <v>0</v>
      </c>
      <c r="AW314" s="71">
        <v>0</v>
      </c>
      <c r="AX314" s="71"/>
      <c r="AY314" s="72"/>
      <c r="AZ314" s="71">
        <v>1412.1</v>
      </c>
      <c r="BA314" s="71">
        <v>1875</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1984</v>
      </c>
      <c r="B315" s="70">
        <v>370</v>
      </c>
      <c r="C315" s="70">
        <v>13</v>
      </c>
      <c r="D315" s="70">
        <v>22</v>
      </c>
      <c r="E315" s="70">
        <v>2016</v>
      </c>
      <c r="F315" s="70" t="s">
        <v>155</v>
      </c>
      <c r="G315" s="70" t="s">
        <v>1971</v>
      </c>
      <c r="H315" s="70" t="s">
        <v>1972</v>
      </c>
      <c r="I315" s="148"/>
      <c r="J315" s="71">
        <v>5.8485842599184172</v>
      </c>
      <c r="K315" s="71">
        <v>0.51805084669790691</v>
      </c>
      <c r="L315" s="71">
        <v>1.4041372166636228</v>
      </c>
      <c r="M315" s="71">
        <v>4.7821159729890894</v>
      </c>
      <c r="N315" s="71">
        <v>8.5978436159867258</v>
      </c>
      <c r="O315" s="71">
        <v>7.4540788177016921</v>
      </c>
      <c r="P315" s="71">
        <v>10.193598617659386</v>
      </c>
      <c r="Q315" s="71">
        <v>0.48171042994590746</v>
      </c>
      <c r="R315" s="71">
        <v>0</v>
      </c>
      <c r="S315" s="71">
        <v>0.16524975548246937</v>
      </c>
      <c r="T315" s="72"/>
      <c r="U315" s="71">
        <v>1229602</v>
      </c>
      <c r="V315" s="71">
        <v>228</v>
      </c>
      <c r="W315" s="71">
        <v>50</v>
      </c>
      <c r="X315" s="71">
        <v>1140</v>
      </c>
      <c r="Y315" s="71">
        <v>2132</v>
      </c>
      <c r="Z315" s="71">
        <v>4384</v>
      </c>
      <c r="AA315" s="71">
        <v>2098</v>
      </c>
      <c r="AB315" s="71">
        <v>6820</v>
      </c>
      <c r="AC315" s="71">
        <v>0</v>
      </c>
      <c r="AD315" s="71">
        <v>0.1652497554824694</v>
      </c>
      <c r="AE315" s="72"/>
      <c r="AF315" s="71">
        <v>8591063.8492539842</v>
      </c>
      <c r="AG315" s="71">
        <v>382824.8808736839</v>
      </c>
      <c r="AH315" s="71">
        <v>229313.70552977949</v>
      </c>
      <c r="AI315" s="71">
        <v>7202084.6485306639</v>
      </c>
      <c r="AJ315" s="71">
        <v>10467746.24410055</v>
      </c>
      <c r="AK315" s="71">
        <v>0</v>
      </c>
      <c r="AL315" s="71">
        <v>0</v>
      </c>
      <c r="AM315" s="71">
        <v>935378.52437667153</v>
      </c>
      <c r="AN315" s="71">
        <v>0</v>
      </c>
      <c r="AO315" s="71">
        <v>0</v>
      </c>
      <c r="AP315" s="71">
        <v>27808411.852665331</v>
      </c>
      <c r="AQ315" s="72"/>
      <c r="AR315" s="71">
        <v>340</v>
      </c>
      <c r="AS315" s="71">
        <v>68</v>
      </c>
      <c r="AT315" s="71">
        <v>0</v>
      </c>
      <c r="AU315" s="71">
        <v>0</v>
      </c>
      <c r="AV315" s="71">
        <v>0</v>
      </c>
      <c r="AW315" s="71">
        <v>0</v>
      </c>
      <c r="AX315" s="71"/>
      <c r="AY315" s="72"/>
      <c r="AZ315" s="71">
        <v>1544</v>
      </c>
      <c r="BA315" s="71">
        <v>2109.1999999999998</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1985</v>
      </c>
      <c r="B316" s="70">
        <v>371</v>
      </c>
      <c r="C316" s="70">
        <v>14</v>
      </c>
      <c r="D316" s="70">
        <v>22</v>
      </c>
      <c r="E316" s="70">
        <v>2017</v>
      </c>
      <c r="F316" s="70" t="s">
        <v>156</v>
      </c>
      <c r="G316" s="70" t="s">
        <v>1971</v>
      </c>
      <c r="H316" s="70" t="s">
        <v>1972</v>
      </c>
      <c r="I316" s="148"/>
      <c r="J316" s="71">
        <v>10.661929507921467</v>
      </c>
      <c r="K316" s="71">
        <v>0.5108903470505437</v>
      </c>
      <c r="L316" s="71">
        <v>1.3808072436481509</v>
      </c>
      <c r="M316" s="71">
        <v>4.5429990491469718</v>
      </c>
      <c r="N316" s="71">
        <v>8.887194943909952</v>
      </c>
      <c r="O316" s="71">
        <v>7.432798832071982</v>
      </c>
      <c r="P316" s="71">
        <v>9.9938433877823662</v>
      </c>
      <c r="Q316" s="71">
        <v>0.46199975453283398</v>
      </c>
      <c r="R316" s="71">
        <v>0</v>
      </c>
      <c r="S316" s="71">
        <v>0.35389353783743344</v>
      </c>
      <c r="T316" s="72"/>
      <c r="U316" s="71">
        <v>2379691</v>
      </c>
      <c r="V316" s="71">
        <v>228</v>
      </c>
      <c r="W316" s="71">
        <v>50</v>
      </c>
      <c r="X316" s="71">
        <v>1140</v>
      </c>
      <c r="Y316" s="71">
        <v>2139</v>
      </c>
      <c r="Z316" s="71">
        <v>4444</v>
      </c>
      <c r="AA316" s="71">
        <v>2070</v>
      </c>
      <c r="AB316" s="71">
        <v>6764</v>
      </c>
      <c r="AC316" s="71">
        <v>0</v>
      </c>
      <c r="AD316" s="71">
        <v>0.35389353783743338</v>
      </c>
      <c r="AE316" s="72"/>
      <c r="AF316" s="71">
        <v>15874915.988435131</v>
      </c>
      <c r="AG316" s="71">
        <v>381798.53085361503</v>
      </c>
      <c r="AH316" s="71">
        <v>295744.22063789482</v>
      </c>
      <c r="AI316" s="71">
        <v>7133561.9124516603</v>
      </c>
      <c r="AJ316" s="71">
        <v>10471936.81028052</v>
      </c>
      <c r="AK316" s="71">
        <v>0</v>
      </c>
      <c r="AL316" s="71">
        <v>0</v>
      </c>
      <c r="AM316" s="71">
        <v>929149.59103460226</v>
      </c>
      <c r="AN316" s="71">
        <v>0</v>
      </c>
      <c r="AO316" s="71">
        <v>0</v>
      </c>
      <c r="AP316" s="71">
        <v>35087107.053693421</v>
      </c>
      <c r="AQ316" s="72"/>
      <c r="AR316" s="71">
        <v>351</v>
      </c>
      <c r="AS316" s="71">
        <v>69</v>
      </c>
      <c r="AT316" s="71">
        <v>0</v>
      </c>
      <c r="AU316" s="71">
        <v>0</v>
      </c>
      <c r="AV316" s="71">
        <v>0</v>
      </c>
      <c r="AW316" s="71">
        <v>0</v>
      </c>
      <c r="AX316" s="71"/>
      <c r="AY316" s="72"/>
      <c r="AZ316" s="71">
        <v>1603</v>
      </c>
      <c r="BA316" s="71">
        <v>2135.1</v>
      </c>
      <c r="BB316" s="71">
        <v>0</v>
      </c>
      <c r="BC316" s="71">
        <v>0</v>
      </c>
      <c r="BD316" s="71">
        <v>0</v>
      </c>
      <c r="BE316" s="71">
        <v>0</v>
      </c>
      <c r="BF316" s="71"/>
      <c r="BG316" s="72"/>
      <c r="BH316" s="71">
        <v>0</v>
      </c>
      <c r="BI316" s="71">
        <v>0</v>
      </c>
      <c r="BJ316" s="71">
        <v>3.53</v>
      </c>
      <c r="BK316" s="71">
        <v>0</v>
      </c>
      <c r="BL316" s="71">
        <v>0</v>
      </c>
      <c r="BM316" s="71">
        <v>0</v>
      </c>
      <c r="BN316" s="72"/>
      <c r="BO316" s="71">
        <v>0</v>
      </c>
      <c r="BP316" s="71">
        <v>0</v>
      </c>
      <c r="BQ316" s="71">
        <v>1</v>
      </c>
      <c r="BR316" s="71">
        <v>0</v>
      </c>
      <c r="BS316" s="71">
        <v>0</v>
      </c>
      <c r="BT316" s="71">
        <v>0</v>
      </c>
      <c r="BU316"/>
      <c r="BV316" s="70">
        <v>3.53</v>
      </c>
      <c r="BW316" s="70">
        <v>0</v>
      </c>
      <c r="BX316" s="70">
        <v>0</v>
      </c>
      <c r="BY316" s="70">
        <v>0</v>
      </c>
      <c r="BZ316" s="70">
        <v>0</v>
      </c>
      <c r="CA316" s="70">
        <v>0</v>
      </c>
      <c r="CB316" s="70">
        <v>0</v>
      </c>
      <c r="CC316" s="70">
        <v>0</v>
      </c>
      <c r="CD316" s="70">
        <v>0</v>
      </c>
    </row>
    <row r="317" spans="1:82">
      <c r="A317" s="70" t="s">
        <v>1986</v>
      </c>
      <c r="B317" s="70">
        <v>372</v>
      </c>
      <c r="C317" s="70">
        <v>15</v>
      </c>
      <c r="D317" s="70">
        <v>22</v>
      </c>
      <c r="E317" s="70">
        <v>2018</v>
      </c>
      <c r="F317" s="70" t="s">
        <v>183</v>
      </c>
      <c r="G317" s="70" t="s">
        <v>1971</v>
      </c>
      <c r="H317" s="70" t="s">
        <v>1972</v>
      </c>
      <c r="I317" s="148"/>
      <c r="J317" s="71">
        <v>10.810996983757844</v>
      </c>
      <c r="K317" s="71">
        <v>0.47939731712990868</v>
      </c>
      <c r="L317" s="71">
        <v>1.2378929070963485</v>
      </c>
      <c r="M317" s="71">
        <v>4.4213267544571329</v>
      </c>
      <c r="N317" s="71">
        <v>8.6538868443498682</v>
      </c>
      <c r="O317" s="71">
        <v>7.2800237758071766</v>
      </c>
      <c r="P317" s="71">
        <v>9.9756203464555622</v>
      </c>
      <c r="Q317" s="71">
        <v>0.42667977031550097</v>
      </c>
      <c r="R317" s="71">
        <v>0</v>
      </c>
      <c r="S317" s="71">
        <v>0.54966886647024193</v>
      </c>
      <c r="T317" s="72"/>
      <c r="U317" s="71">
        <v>2594146</v>
      </c>
      <c r="V317" s="71">
        <v>228</v>
      </c>
      <c r="W317" s="71">
        <v>50</v>
      </c>
      <c r="X317" s="71">
        <v>1140</v>
      </c>
      <c r="Y317" s="71">
        <v>2149</v>
      </c>
      <c r="Z317" s="71">
        <v>4436</v>
      </c>
      <c r="AA317" s="71">
        <v>2087</v>
      </c>
      <c r="AB317" s="71">
        <v>6732</v>
      </c>
      <c r="AC317" s="71">
        <v>0</v>
      </c>
      <c r="AD317" s="71">
        <v>0.54966886647024193</v>
      </c>
      <c r="AE317" s="72"/>
      <c r="AF317" s="71">
        <v>16547102.34061267</v>
      </c>
      <c r="AG317" s="71">
        <v>339149.33632860117</v>
      </c>
      <c r="AH317" s="71">
        <v>279456.68317348592</v>
      </c>
      <c r="AI317" s="71">
        <v>6813836.7451903811</v>
      </c>
      <c r="AJ317" s="71">
        <v>10097045.329775991</v>
      </c>
      <c r="AK317" s="71">
        <v>0</v>
      </c>
      <c r="AL317" s="71">
        <v>0</v>
      </c>
      <c r="AM317" s="71">
        <v>926667.27731082018</v>
      </c>
      <c r="AN317" s="71">
        <v>0</v>
      </c>
      <c r="AO317" s="71">
        <v>0</v>
      </c>
      <c r="AP317" s="71">
        <v>35003257.71239195</v>
      </c>
      <c r="AQ317" s="72"/>
      <c r="AR317" s="71">
        <v>377</v>
      </c>
      <c r="AS317" s="71">
        <v>77</v>
      </c>
      <c r="AT317" s="71">
        <v>0</v>
      </c>
      <c r="AU317" s="71">
        <v>0</v>
      </c>
      <c r="AV317" s="71">
        <v>0</v>
      </c>
      <c r="AW317" s="71">
        <v>0</v>
      </c>
      <c r="AX317" s="71"/>
      <c r="AY317" s="72"/>
      <c r="AZ317" s="71">
        <v>1722.8999999999999</v>
      </c>
      <c r="BA317" s="71">
        <v>2240</v>
      </c>
      <c r="BB317" s="71">
        <v>0</v>
      </c>
      <c r="BC317" s="71">
        <v>0</v>
      </c>
      <c r="BD317" s="71">
        <v>0</v>
      </c>
      <c r="BE317" s="71">
        <v>0</v>
      </c>
      <c r="BF317" s="71"/>
      <c r="BG317" s="72"/>
      <c r="BH317" s="71">
        <v>0</v>
      </c>
      <c r="BI317" s="71">
        <v>0</v>
      </c>
      <c r="BJ317" s="71">
        <v>4.0339999999999998</v>
      </c>
      <c r="BK317" s="71">
        <v>0</v>
      </c>
      <c r="BL317" s="71">
        <v>0</v>
      </c>
      <c r="BM317" s="71">
        <v>0</v>
      </c>
      <c r="BN317" s="72"/>
      <c r="BO317" s="71">
        <v>0</v>
      </c>
      <c r="BP317" s="71">
        <v>0</v>
      </c>
      <c r="BQ317" s="71">
        <v>1</v>
      </c>
      <c r="BR317" s="71">
        <v>0</v>
      </c>
      <c r="BS317" s="71">
        <v>0</v>
      </c>
      <c r="BT317" s="71">
        <v>0</v>
      </c>
      <c r="BU317"/>
      <c r="BV317" s="70">
        <v>4.0339999999999998</v>
      </c>
      <c r="BW317" s="70">
        <v>0</v>
      </c>
      <c r="BX317" s="70">
        <v>0</v>
      </c>
      <c r="BY317" s="70">
        <v>0</v>
      </c>
      <c r="BZ317" s="70">
        <v>0</v>
      </c>
      <c r="CA317" s="70">
        <v>0</v>
      </c>
      <c r="CB317" s="70">
        <v>0</v>
      </c>
      <c r="CC317" s="70">
        <v>0</v>
      </c>
      <c r="CD317" s="70">
        <v>0</v>
      </c>
    </row>
    <row r="318" spans="1:82">
      <c r="A318" s="70" t="s">
        <v>1987</v>
      </c>
      <c r="B318" s="70">
        <v>373</v>
      </c>
      <c r="C318" s="70">
        <v>16</v>
      </c>
      <c r="D318" s="70">
        <v>22</v>
      </c>
      <c r="E318" s="70">
        <v>2019</v>
      </c>
      <c r="F318" s="70" t="s">
        <v>158</v>
      </c>
      <c r="G318" s="70" t="s">
        <v>1971</v>
      </c>
      <c r="H318" s="70" t="s">
        <v>1972</v>
      </c>
      <c r="I318" s="148"/>
      <c r="J318" s="71">
        <v>10.467371534206462</v>
      </c>
      <c r="K318" s="71">
        <v>0.43515792951849069</v>
      </c>
      <c r="L318" s="71">
        <v>1.2446310477621358</v>
      </c>
      <c r="M318" s="71">
        <v>4.2338904193984899</v>
      </c>
      <c r="N318" s="71">
        <v>7.7989754027002052</v>
      </c>
      <c r="O318" s="71">
        <v>7.1525889351123508</v>
      </c>
      <c r="P318" s="71">
        <v>9.7907913064630332</v>
      </c>
      <c r="Q318" s="71">
        <v>0.41389044248143603</v>
      </c>
      <c r="R318" s="71">
        <v>0</v>
      </c>
      <c r="S318" s="71">
        <v>0.43508326539821701</v>
      </c>
      <c r="T318" s="72"/>
      <c r="U318" s="71">
        <v>2546010</v>
      </c>
      <c r="V318" s="71">
        <v>228</v>
      </c>
      <c r="W318" s="71">
        <v>50</v>
      </c>
      <c r="X318" s="71">
        <v>1140</v>
      </c>
      <c r="Y318" s="71">
        <v>2182</v>
      </c>
      <c r="Z318" s="71">
        <v>4478</v>
      </c>
      <c r="AA318" s="71">
        <v>2033</v>
      </c>
      <c r="AB318" s="71">
        <v>6707</v>
      </c>
      <c r="AC318" s="71">
        <v>0</v>
      </c>
      <c r="AD318" s="71">
        <v>0.43508326539821701</v>
      </c>
      <c r="AE318" s="72"/>
      <c r="AF318" s="71">
        <v>17002444.97625998</v>
      </c>
      <c r="AG318" s="71">
        <v>328386.39599770511</v>
      </c>
      <c r="AH318" s="71">
        <v>295176.77043744468</v>
      </c>
      <c r="AI318" s="71">
        <v>6982476.6257058894</v>
      </c>
      <c r="AJ318" s="71">
        <v>9960199.951393215</v>
      </c>
      <c r="AK318" s="71">
        <v>0</v>
      </c>
      <c r="AL318" s="71">
        <v>0</v>
      </c>
      <c r="AM318" s="71">
        <v>913442.90973103233</v>
      </c>
      <c r="AN318" s="71">
        <v>0</v>
      </c>
      <c r="AO318" s="71">
        <v>0</v>
      </c>
      <c r="AP318" s="71">
        <v>35482127.629525267</v>
      </c>
      <c r="AQ318" s="72"/>
      <c r="AR318" s="71">
        <v>391</v>
      </c>
      <c r="AS318" s="71">
        <v>88</v>
      </c>
      <c r="AT318" s="71">
        <v>0</v>
      </c>
      <c r="AU318" s="71">
        <v>0</v>
      </c>
      <c r="AV318" s="71">
        <v>0</v>
      </c>
      <c r="AW318" s="71">
        <v>0</v>
      </c>
      <c r="AX318" s="71"/>
      <c r="AY318" s="72"/>
      <c r="AZ318" s="71">
        <v>1785.9</v>
      </c>
      <c r="BA318" s="71">
        <v>2495.0000000000009</v>
      </c>
      <c r="BB318" s="71">
        <v>0</v>
      </c>
      <c r="BC318" s="71">
        <v>0</v>
      </c>
      <c r="BD318" s="71">
        <v>0</v>
      </c>
      <c r="BE318" s="71">
        <v>0</v>
      </c>
      <c r="BF318" s="71"/>
      <c r="BG318" s="72"/>
      <c r="BH318" s="71">
        <v>0</v>
      </c>
      <c r="BI318" s="71">
        <v>0</v>
      </c>
      <c r="BJ318" s="71">
        <v>3.5129999999999999</v>
      </c>
      <c r="BK318" s="71">
        <v>0</v>
      </c>
      <c r="BL318" s="71">
        <v>0</v>
      </c>
      <c r="BM318" s="71">
        <v>0</v>
      </c>
      <c r="BN318" s="72"/>
      <c r="BO318" s="71">
        <v>0</v>
      </c>
      <c r="BP318" s="71">
        <v>0</v>
      </c>
      <c r="BQ318" s="71">
        <v>1</v>
      </c>
      <c r="BR318" s="71">
        <v>0</v>
      </c>
      <c r="BS318" s="71">
        <v>0</v>
      </c>
      <c r="BT318" s="71">
        <v>0</v>
      </c>
      <c r="BU318"/>
      <c r="BV318" s="70">
        <v>3.5129999999999999</v>
      </c>
      <c r="BW318" s="70">
        <v>0</v>
      </c>
      <c r="BX318" s="70">
        <v>0</v>
      </c>
      <c r="BY318" s="70">
        <v>0</v>
      </c>
      <c r="BZ318" s="70">
        <v>0</v>
      </c>
      <c r="CA318" s="70">
        <v>0</v>
      </c>
      <c r="CB318" s="70">
        <v>0</v>
      </c>
      <c r="CC318" s="70">
        <v>0</v>
      </c>
      <c r="CD318" s="70">
        <v>0</v>
      </c>
    </row>
    <row r="319" spans="1:82">
      <c r="A319" s="70" t="s">
        <v>1988</v>
      </c>
      <c r="B319" s="70">
        <v>374</v>
      </c>
      <c r="C319" s="70">
        <v>17</v>
      </c>
      <c r="D319" s="70">
        <v>22</v>
      </c>
      <c r="E319" s="70">
        <v>2020</v>
      </c>
      <c r="F319" s="70" t="s">
        <v>159</v>
      </c>
      <c r="G319" s="70" t="s">
        <v>1971</v>
      </c>
      <c r="H319" s="70" t="s">
        <v>1972</v>
      </c>
      <c r="I319" s="148"/>
      <c r="J319" s="71">
        <v>8.3009286575786909</v>
      </c>
      <c r="K319" s="71">
        <v>0.41883530350083858</v>
      </c>
      <c r="L319" s="71">
        <v>1.0675287834128604</v>
      </c>
      <c r="M319" s="71">
        <v>3.9776522324155326</v>
      </c>
      <c r="N319" s="71">
        <v>7.7158288901432748</v>
      </c>
      <c r="O319" s="71">
        <v>6.3128605845720456</v>
      </c>
      <c r="P319" s="71">
        <v>9.2205027054812181</v>
      </c>
      <c r="Q319" s="71">
        <v>0.395508532559954</v>
      </c>
      <c r="R319" s="71">
        <v>0</v>
      </c>
      <c r="S319" s="71">
        <v>0.35630185089522998</v>
      </c>
      <c r="T319" s="72"/>
      <c r="U319" s="71">
        <v>2054207</v>
      </c>
      <c r="V319" s="71">
        <v>192</v>
      </c>
      <c r="W319" s="71">
        <v>48</v>
      </c>
      <c r="X319" s="71">
        <v>1190</v>
      </c>
      <c r="Y319" s="71">
        <v>2202</v>
      </c>
      <c r="Z319" s="71">
        <v>4511</v>
      </c>
      <c r="AA319" s="71">
        <v>2035</v>
      </c>
      <c r="AB319" s="71">
        <v>6708</v>
      </c>
      <c r="AC319" s="71">
        <v>0</v>
      </c>
      <c r="AD319" s="71">
        <v>0.35630185089522998</v>
      </c>
      <c r="AE319" s="72"/>
      <c r="AF319" s="71">
        <v>13848612.766042059</v>
      </c>
      <c r="AG319" s="71">
        <v>302013.52619163936</v>
      </c>
      <c r="AH319" s="71">
        <v>274688.07415408402</v>
      </c>
      <c r="AI319" s="71">
        <v>6876140.495124964</v>
      </c>
      <c r="AJ319" s="71">
        <v>10058230.53610488</v>
      </c>
      <c r="AK319" s="71"/>
      <c r="AL319" s="71"/>
      <c r="AM319" s="71">
        <v>875468.52743442217</v>
      </c>
      <c r="AN319" s="71"/>
      <c r="AO319" s="71"/>
      <c r="AP319" s="71">
        <v>32235153.925052051</v>
      </c>
      <c r="AQ319" s="72"/>
      <c r="AR319" s="71">
        <v>415</v>
      </c>
      <c r="AS319" s="71">
        <v>88</v>
      </c>
      <c r="AT319" s="71">
        <v>0</v>
      </c>
      <c r="AU319" s="71">
        <v>0</v>
      </c>
      <c r="AV319" s="71">
        <v>0</v>
      </c>
      <c r="AW319" s="71">
        <v>0</v>
      </c>
      <c r="AX319" s="71"/>
      <c r="AY319" s="72"/>
      <c r="AZ319" s="71">
        <v>1930</v>
      </c>
      <c r="BA319" s="71">
        <v>2495</v>
      </c>
      <c r="BB319" s="71">
        <v>0</v>
      </c>
      <c r="BC319" s="71">
        <v>0</v>
      </c>
      <c r="BD319" s="71">
        <v>0</v>
      </c>
      <c r="BE319" s="71">
        <v>0</v>
      </c>
      <c r="BF319" s="71"/>
      <c r="BG319" s="72"/>
      <c r="BH319" s="71">
        <v>0</v>
      </c>
      <c r="BI319" s="71">
        <v>0</v>
      </c>
      <c r="BJ319" s="71">
        <v>2.7719999999999998</v>
      </c>
      <c r="BK319" s="71">
        <v>0</v>
      </c>
      <c r="BL319" s="71">
        <v>0</v>
      </c>
      <c r="BM319" s="71">
        <v>0</v>
      </c>
      <c r="BN319" s="72"/>
      <c r="BO319" s="71">
        <v>0</v>
      </c>
      <c r="BP319" s="71">
        <v>0</v>
      </c>
      <c r="BQ319" s="71">
        <v>1</v>
      </c>
      <c r="BR319" s="71">
        <v>0</v>
      </c>
      <c r="BS319" s="71">
        <v>0</v>
      </c>
      <c r="BT319" s="71">
        <v>0</v>
      </c>
      <c r="BU319"/>
      <c r="BV319" s="70">
        <v>2.7719999999999998</v>
      </c>
      <c r="BW319" s="70">
        <v>0</v>
      </c>
      <c r="BX319" s="70">
        <v>0</v>
      </c>
      <c r="BY319" s="70">
        <v>0</v>
      </c>
      <c r="BZ319" s="70">
        <v>0</v>
      </c>
      <c r="CA319" s="70">
        <v>0</v>
      </c>
      <c r="CB319" s="70">
        <v>0</v>
      </c>
      <c r="CC319" s="70">
        <v>0</v>
      </c>
      <c r="CD319" s="70">
        <v>0</v>
      </c>
    </row>
    <row r="320" spans="1:82">
      <c r="A320" s="70" t="s">
        <v>1989</v>
      </c>
      <c r="B320" s="70">
        <v>374</v>
      </c>
      <c r="C320" s="70">
        <v>18</v>
      </c>
      <c r="D320" s="70">
        <v>22</v>
      </c>
      <c r="E320" s="70">
        <v>2021</v>
      </c>
      <c r="F320" s="70" t="s">
        <v>160</v>
      </c>
      <c r="G320" s="70" t="s">
        <v>1971</v>
      </c>
      <c r="H320" s="70" t="s">
        <v>1972</v>
      </c>
      <c r="I320" s="148"/>
      <c r="J320" s="71">
        <v>9.0204039822177435</v>
      </c>
      <c r="K320" s="71">
        <v>0.44912286397908963</v>
      </c>
      <c r="L320" s="71">
        <v>1.4005134418453062</v>
      </c>
      <c r="M320" s="71">
        <v>4.4993226702790832</v>
      </c>
      <c r="N320" s="71">
        <v>8.5153807691371988</v>
      </c>
      <c r="O320" s="71">
        <v>6.1541663012973498</v>
      </c>
      <c r="P320" s="71">
        <v>9.4279714904031042</v>
      </c>
      <c r="Q320" s="71">
        <v>0.39043458716665502</v>
      </c>
      <c r="R320" s="71">
        <v>0</v>
      </c>
      <c r="S320" s="71">
        <v>0.4602893202676907</v>
      </c>
      <c r="T320" s="72"/>
      <c r="U320" s="71">
        <v>2361060</v>
      </c>
      <c r="V320" s="71">
        <v>192</v>
      </c>
      <c r="W320" s="71">
        <v>48</v>
      </c>
      <c r="X320" s="71">
        <v>1190</v>
      </c>
      <c r="Y320" s="71">
        <v>2226</v>
      </c>
      <c r="Z320" s="71">
        <v>4528</v>
      </c>
      <c r="AA320" s="71">
        <v>2029</v>
      </c>
      <c r="AB320" s="71">
        <v>6687</v>
      </c>
      <c r="AC320" s="71">
        <v>0</v>
      </c>
      <c r="AD320" s="71">
        <v>0.4602893202676907</v>
      </c>
      <c r="AE320" s="72"/>
      <c r="AF320" s="71">
        <v>14247231.413257949</v>
      </c>
      <c r="AG320" s="71">
        <v>311011.44474569795</v>
      </c>
      <c r="AH320" s="71">
        <v>329038.37703801779</v>
      </c>
      <c r="AI320" s="71">
        <v>7358823.9637789112</v>
      </c>
      <c r="AJ320" s="71">
        <v>10784595.24541205</v>
      </c>
      <c r="AK320" s="71">
        <v>0</v>
      </c>
      <c r="AL320" s="71">
        <v>0</v>
      </c>
      <c r="AM320" s="71">
        <v>877761.61777077813</v>
      </c>
      <c r="AN320" s="71">
        <v>0</v>
      </c>
      <c r="AO320" s="71">
        <v>0</v>
      </c>
      <c r="AP320" s="71">
        <v>33908462.062003404</v>
      </c>
      <c r="AQ320" s="72"/>
      <c r="AR320" s="71">
        <v>434</v>
      </c>
      <c r="AS320" s="71">
        <v>88</v>
      </c>
      <c r="AT320" s="71">
        <v>0</v>
      </c>
      <c r="AU320" s="71">
        <v>0</v>
      </c>
      <c r="AV320" s="71">
        <v>0</v>
      </c>
      <c r="AW320" s="71">
        <v>0</v>
      </c>
      <c r="AX320" s="71"/>
      <c r="AY320" s="72"/>
      <c r="AZ320" s="71">
        <v>2037.0000000000009</v>
      </c>
      <c r="BA320" s="71">
        <v>2495</v>
      </c>
      <c r="BB320" s="71">
        <v>0</v>
      </c>
      <c r="BC320" s="71">
        <v>0</v>
      </c>
      <c r="BD320" s="71">
        <v>0</v>
      </c>
      <c r="BE320" s="71">
        <v>0</v>
      </c>
      <c r="BF320" s="71"/>
      <c r="BG320" s="72"/>
      <c r="BH320" s="71">
        <v>0</v>
      </c>
      <c r="BI320" s="71">
        <v>0</v>
      </c>
      <c r="BJ320" s="71">
        <v>3.097</v>
      </c>
      <c r="BK320" s="71">
        <v>0</v>
      </c>
      <c r="BL320" s="71">
        <v>0</v>
      </c>
      <c r="BM320" s="71">
        <v>0</v>
      </c>
      <c r="BN320" s="72"/>
      <c r="BO320" s="71">
        <v>0</v>
      </c>
      <c r="BP320" s="71">
        <v>0</v>
      </c>
      <c r="BQ320" s="71">
        <v>1</v>
      </c>
      <c r="BR320" s="71">
        <v>0</v>
      </c>
      <c r="BS320" s="71">
        <v>0</v>
      </c>
      <c r="BT320" s="71">
        <v>0</v>
      </c>
      <c r="BU320"/>
      <c r="BV320" s="70">
        <v>3.097</v>
      </c>
      <c r="BW320" s="70">
        <v>0</v>
      </c>
      <c r="BX320" s="70">
        <v>0</v>
      </c>
      <c r="BY320" s="70">
        <v>0</v>
      </c>
      <c r="BZ320" s="70">
        <v>0</v>
      </c>
      <c r="CA320" s="70">
        <v>0</v>
      </c>
      <c r="CB320" s="70">
        <v>0</v>
      </c>
      <c r="CC320" s="70">
        <v>0</v>
      </c>
      <c r="CD320" s="70">
        <v>0</v>
      </c>
    </row>
    <row r="321" spans="1:82">
      <c r="A321" s="70" t="s">
        <v>1990</v>
      </c>
      <c r="B321" s="70">
        <v>374</v>
      </c>
      <c r="C321" s="70">
        <v>19</v>
      </c>
      <c r="D321" s="70">
        <v>22</v>
      </c>
      <c r="E321" s="70">
        <v>2022</v>
      </c>
      <c r="F321" s="70" t="s">
        <v>161</v>
      </c>
      <c r="G321" s="70" t="s">
        <v>1971</v>
      </c>
      <c r="H321" s="70" t="s">
        <v>1972</v>
      </c>
      <c r="I321" s="148"/>
      <c r="J321" s="71">
        <v>9.9528957234312401</v>
      </c>
      <c r="K321" s="71">
        <v>0.40462752053344353</v>
      </c>
      <c r="L321" s="71">
        <v>0.89740441159810147</v>
      </c>
      <c r="M321" s="71">
        <v>4.4433304606741979</v>
      </c>
      <c r="N321" s="71">
        <v>8.3309401062030837</v>
      </c>
      <c r="O321" s="71">
        <v>6.5173885513236964</v>
      </c>
      <c r="P321" s="71">
        <v>9.6113611553126184</v>
      </c>
      <c r="Q321" s="71">
        <v>0.38871757007427743</v>
      </c>
      <c r="R321" s="71">
        <v>0</v>
      </c>
      <c r="S321" s="71">
        <v>0.51582235634539775</v>
      </c>
      <c r="T321" s="72"/>
      <c r="U321" s="71">
        <v>2890858</v>
      </c>
      <c r="V321" s="71">
        <v>192</v>
      </c>
      <c r="W321" s="71">
        <v>48</v>
      </c>
      <c r="X321" s="71">
        <v>1190</v>
      </c>
      <c r="Y321" s="71">
        <v>2227</v>
      </c>
      <c r="Z321" s="71">
        <v>4556</v>
      </c>
      <c r="AA321" s="71">
        <v>2100</v>
      </c>
      <c r="AB321" s="71">
        <v>6603</v>
      </c>
      <c r="AC321" s="71">
        <v>0</v>
      </c>
      <c r="AD321" s="71">
        <v>0.51582235634539775</v>
      </c>
      <c r="AE321" s="72"/>
      <c r="AF321" s="71">
        <v>15493665.386855865</v>
      </c>
      <c r="AG321" s="71">
        <v>302050.81585831317</v>
      </c>
      <c r="AH321" s="71">
        <v>256883.1187077623</v>
      </c>
      <c r="AI321" s="71">
        <v>7308118.6851872904</v>
      </c>
      <c r="AJ321" s="71">
        <v>10697710.355744515</v>
      </c>
      <c r="AK321" s="71">
        <v>0</v>
      </c>
      <c r="AL321" s="71">
        <v>0</v>
      </c>
      <c r="AM321" s="71">
        <v>852627.52497018396</v>
      </c>
      <c r="AN321" s="71">
        <v>0</v>
      </c>
      <c r="AO321" s="71">
        <v>0</v>
      </c>
      <c r="AP321" s="71">
        <v>34911055.887323923</v>
      </c>
      <c r="AQ321" s="72"/>
      <c r="AR321" s="71">
        <v>454</v>
      </c>
      <c r="AS321" s="71">
        <v>88</v>
      </c>
      <c r="AT321" s="71">
        <v>0</v>
      </c>
      <c r="AU321" s="71">
        <v>0</v>
      </c>
      <c r="AV321" s="71">
        <v>0</v>
      </c>
      <c r="AW321" s="71">
        <v>0</v>
      </c>
      <c r="AX321" s="71"/>
      <c r="AY321" s="72"/>
      <c r="AZ321" s="71">
        <v>2145.7000000000012</v>
      </c>
      <c r="BA321" s="71">
        <v>2495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1991</v>
      </c>
      <c r="B322" s="70">
        <v>374</v>
      </c>
      <c r="C322" s="70">
        <v>20</v>
      </c>
      <c r="D322" s="70">
        <v>22</v>
      </c>
      <c r="E322" s="70">
        <v>2023</v>
      </c>
      <c r="F322" s="70" t="s">
        <v>1539</v>
      </c>
      <c r="G322" s="70" t="s">
        <v>1971</v>
      </c>
      <c r="H322" s="70" t="s">
        <v>1972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468</v>
      </c>
      <c r="AS322" s="71">
        <v>88</v>
      </c>
      <c r="AT322" s="71">
        <v>0</v>
      </c>
      <c r="AU322" s="71">
        <v>0</v>
      </c>
      <c r="AV322" s="71">
        <v>0</v>
      </c>
      <c r="AW322" s="71">
        <v>0</v>
      </c>
      <c r="AX322" s="71"/>
      <c r="AY322" s="72"/>
      <c r="AZ322" s="71">
        <v>2227.7000000000016</v>
      </c>
      <c r="BA322" s="71">
        <v>2495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1992</v>
      </c>
      <c r="B323" s="70">
        <v>374</v>
      </c>
      <c r="C323" s="70">
        <v>21</v>
      </c>
      <c r="D323" s="70">
        <v>22</v>
      </c>
      <c r="E323" s="70">
        <v>2024</v>
      </c>
      <c r="F323" s="70" t="s">
        <v>1554</v>
      </c>
      <c r="G323" s="70" t="s">
        <v>1971</v>
      </c>
      <c r="H323" s="70" t="s">
        <v>1972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1993</v>
      </c>
      <c r="B324" s="70">
        <v>205</v>
      </c>
      <c r="C324" s="70">
        <v>1</v>
      </c>
      <c r="D324" s="70">
        <v>13</v>
      </c>
      <c r="E324" s="70">
        <v>1990</v>
      </c>
      <c r="F324" s="70" t="s">
        <v>787</v>
      </c>
      <c r="G324" s="70" t="s">
        <v>1994</v>
      </c>
      <c r="H324" s="70" t="s">
        <v>1995</v>
      </c>
      <c r="I324" s="148"/>
      <c r="J324" s="71">
        <v>1.838147967989032</v>
      </c>
      <c r="K324" s="71">
        <v>1.353600297695345</v>
      </c>
      <c r="L324" s="71">
        <v>11.157247687386301</v>
      </c>
      <c r="M324" s="71">
        <v>8.2670329211938345</v>
      </c>
      <c r="N324" s="71">
        <v>8.8517514951658356</v>
      </c>
      <c r="O324" s="71">
        <v>6.2507340275454162</v>
      </c>
      <c r="P324" s="71">
        <v>10.020135265530611</v>
      </c>
      <c r="Q324" s="71">
        <v>0.56157049484277699</v>
      </c>
      <c r="R324" s="71">
        <v>0</v>
      </c>
      <c r="S324" s="71">
        <v>0.64006475216571679</v>
      </c>
      <c r="T324" s="72"/>
      <c r="U324" s="71">
        <v>218817</v>
      </c>
      <c r="V324" s="71">
        <v>483</v>
      </c>
      <c r="W324" s="71">
        <v>110</v>
      </c>
      <c r="X324" s="71">
        <v>2881</v>
      </c>
      <c r="Y324" s="71">
        <v>2817</v>
      </c>
      <c r="Z324" s="71">
        <v>2571</v>
      </c>
      <c r="AA324" s="71">
        <v>2433</v>
      </c>
      <c r="AB324" s="71">
        <v>9118</v>
      </c>
      <c r="AC324" s="71">
        <v>0</v>
      </c>
      <c r="AD324" s="71">
        <v>0.64006475216571679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1996</v>
      </c>
      <c r="B325" s="70">
        <v>206</v>
      </c>
      <c r="C325" s="70">
        <v>2</v>
      </c>
      <c r="D325" s="70">
        <v>13</v>
      </c>
      <c r="E325" s="70">
        <v>2005</v>
      </c>
      <c r="F325" s="70" t="s">
        <v>789</v>
      </c>
      <c r="G325" s="70" t="s">
        <v>1994</v>
      </c>
      <c r="H325" s="70" t="s">
        <v>1995</v>
      </c>
      <c r="I325" s="148"/>
      <c r="J325" s="71">
        <v>1.35998773309092</v>
      </c>
      <c r="K325" s="71">
        <v>0.91576003270607098</v>
      </c>
      <c r="L325" s="71">
        <v>5.0409582430161137</v>
      </c>
      <c r="M325" s="71">
        <v>14.231673270746541</v>
      </c>
      <c r="N325" s="71">
        <v>11.49191045452246</v>
      </c>
      <c r="O325" s="71">
        <v>8.2316794708383831</v>
      </c>
      <c r="P325" s="71">
        <v>11.05300239065922</v>
      </c>
      <c r="Q325" s="71">
        <v>0.49817946404867203</v>
      </c>
      <c r="R325" s="71">
        <v>0</v>
      </c>
      <c r="S325" s="71">
        <v>1.3322094499070161</v>
      </c>
      <c r="T325" s="72"/>
      <c r="U325" s="71">
        <v>182052</v>
      </c>
      <c r="V325" s="71">
        <v>392</v>
      </c>
      <c r="W325" s="71">
        <v>44</v>
      </c>
      <c r="X325" s="71">
        <v>2658</v>
      </c>
      <c r="Y325" s="71">
        <v>3278</v>
      </c>
      <c r="Z325" s="71">
        <v>3918</v>
      </c>
      <c r="AA325" s="71">
        <v>2198</v>
      </c>
      <c r="AB325" s="71">
        <v>8456</v>
      </c>
      <c r="AC325" s="71">
        <v>0</v>
      </c>
      <c r="AD325" s="71">
        <v>1.3322094499070161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1997</v>
      </c>
      <c r="B326" s="70">
        <v>207</v>
      </c>
      <c r="C326" s="70">
        <v>3</v>
      </c>
      <c r="D326" s="70">
        <v>13</v>
      </c>
      <c r="E326" s="70">
        <v>2006</v>
      </c>
      <c r="F326" s="70" t="s">
        <v>790</v>
      </c>
      <c r="G326" s="70" t="s">
        <v>1994</v>
      </c>
      <c r="H326" s="70" t="s">
        <v>1995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1998</v>
      </c>
      <c r="B327" s="70">
        <v>208</v>
      </c>
      <c r="C327" s="70">
        <v>4</v>
      </c>
      <c r="D327" s="70">
        <v>13</v>
      </c>
      <c r="E327" s="70">
        <v>2007</v>
      </c>
      <c r="F327" s="70" t="s">
        <v>791</v>
      </c>
      <c r="G327" s="70" t="s">
        <v>1994</v>
      </c>
      <c r="H327" s="70" t="s">
        <v>1995</v>
      </c>
      <c r="I327" s="148"/>
      <c r="J327" s="71">
        <v>1.2091874532277549</v>
      </c>
      <c r="K327" s="71">
        <v>0.87168227867405301</v>
      </c>
      <c r="L327" s="71">
        <v>3.9929060298027088</v>
      </c>
      <c r="M327" s="71">
        <v>12.6899530500345</v>
      </c>
      <c r="N327" s="71">
        <v>11.91070765067659</v>
      </c>
      <c r="O327" s="71">
        <v>8.0458168151422687</v>
      </c>
      <c r="P327" s="71">
        <v>11.024936545027231</v>
      </c>
      <c r="Q327" s="71">
        <v>0.51616568553224096</v>
      </c>
      <c r="R327" s="71">
        <v>0</v>
      </c>
      <c r="S327" s="71">
        <v>1.555193068485933</v>
      </c>
      <c r="T327" s="72"/>
      <c r="U327" s="71">
        <v>190649</v>
      </c>
      <c r="V327" s="71">
        <v>368</v>
      </c>
      <c r="W327" s="71">
        <v>39</v>
      </c>
      <c r="X327" s="71">
        <v>2848</v>
      </c>
      <c r="Y327" s="71">
        <v>3308</v>
      </c>
      <c r="Z327" s="71">
        <v>3981</v>
      </c>
      <c r="AA327" s="71">
        <v>2159</v>
      </c>
      <c r="AB327" s="71">
        <v>8298</v>
      </c>
      <c r="AC327" s="71">
        <v>0</v>
      </c>
      <c r="AD327" s="71">
        <v>1.555193068485933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1999</v>
      </c>
      <c r="B328" s="70">
        <v>209</v>
      </c>
      <c r="C328" s="70">
        <v>5</v>
      </c>
      <c r="D328" s="70">
        <v>13</v>
      </c>
      <c r="E328" s="70">
        <v>2008</v>
      </c>
      <c r="F328" s="70" t="s">
        <v>792</v>
      </c>
      <c r="G328" s="70" t="s">
        <v>1994</v>
      </c>
      <c r="H328" s="70" t="s">
        <v>1995</v>
      </c>
      <c r="I328" s="148"/>
      <c r="J328" s="71">
        <v>1.105724305394894</v>
      </c>
      <c r="K328" s="71">
        <v>0.64872100860481485</v>
      </c>
      <c r="L328" s="71">
        <v>3.257097319022404</v>
      </c>
      <c r="M328" s="71">
        <v>13.91567482661759</v>
      </c>
      <c r="N328" s="71">
        <v>12.315372365673939</v>
      </c>
      <c r="O328" s="71">
        <v>7.7925234407459856</v>
      </c>
      <c r="P328" s="71">
        <v>10.78794199888177</v>
      </c>
      <c r="Q328" s="71">
        <v>0.50524296395371104</v>
      </c>
      <c r="R328" s="71">
        <v>0</v>
      </c>
      <c r="S328" s="71">
        <v>1.6497272810117869</v>
      </c>
      <c r="T328" s="72"/>
      <c r="U328" s="71">
        <v>180680</v>
      </c>
      <c r="V328" s="71">
        <v>368</v>
      </c>
      <c r="W328" s="71">
        <v>39</v>
      </c>
      <c r="X328" s="71">
        <v>2848</v>
      </c>
      <c r="Y328" s="71">
        <v>3313</v>
      </c>
      <c r="Z328" s="71">
        <v>3991</v>
      </c>
      <c r="AA328" s="71">
        <v>2115</v>
      </c>
      <c r="AB328" s="71">
        <v>8256</v>
      </c>
      <c r="AC328" s="71">
        <v>0</v>
      </c>
      <c r="AD328" s="71">
        <v>1.6497272810117869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2000</v>
      </c>
      <c r="B329" s="70">
        <v>210</v>
      </c>
      <c r="C329" s="70">
        <v>6</v>
      </c>
      <c r="D329" s="70">
        <v>13</v>
      </c>
      <c r="E329" s="70">
        <v>2009</v>
      </c>
      <c r="F329" s="70" t="s">
        <v>176</v>
      </c>
      <c r="G329" s="1064" t="s">
        <v>1994</v>
      </c>
      <c r="H329" s="70" t="s">
        <v>1995</v>
      </c>
      <c r="I329" s="148"/>
      <c r="J329" s="71">
        <v>1.2517079278718799</v>
      </c>
      <c r="K329" s="71">
        <v>0.63052954950683304</v>
      </c>
      <c r="L329" s="71">
        <v>4.0953109129371077</v>
      </c>
      <c r="M329" s="71">
        <v>13.48684656513619</v>
      </c>
      <c r="N329" s="71">
        <v>10.96531018893211</v>
      </c>
      <c r="O329" s="71">
        <v>7.9897227661893524</v>
      </c>
      <c r="P329" s="71">
        <v>10.274768824487721</v>
      </c>
      <c r="Q329" s="71">
        <v>0.47722217550708201</v>
      </c>
      <c r="R329" s="71">
        <v>0</v>
      </c>
      <c r="S329" s="71">
        <v>1.4433918143614579</v>
      </c>
      <c r="T329" s="72"/>
      <c r="U329" s="71">
        <v>175762</v>
      </c>
      <c r="V329" s="71">
        <v>380</v>
      </c>
      <c r="W329" s="71">
        <v>66</v>
      </c>
      <c r="X329" s="71">
        <v>2960</v>
      </c>
      <c r="Y329" s="71">
        <v>3307</v>
      </c>
      <c r="Z329" s="71">
        <v>4039</v>
      </c>
      <c r="AA329" s="71">
        <v>2068</v>
      </c>
      <c r="AB329" s="71">
        <v>8186</v>
      </c>
      <c r="AC329" s="71">
        <v>0</v>
      </c>
      <c r="AD329" s="71">
        <v>1.4433918143614579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2001</v>
      </c>
      <c r="B330" s="70">
        <v>211</v>
      </c>
      <c r="C330" s="70">
        <v>7</v>
      </c>
      <c r="D330" s="70">
        <v>13</v>
      </c>
      <c r="E330" s="70">
        <v>2010</v>
      </c>
      <c r="F330" s="70" t="s">
        <v>177</v>
      </c>
      <c r="G330" s="1064" t="s">
        <v>1994</v>
      </c>
      <c r="H330" s="70" t="s">
        <v>1995</v>
      </c>
      <c r="I330" s="148"/>
      <c r="J330" s="71">
        <v>1.147910843413652</v>
      </c>
      <c r="K330" s="71">
        <v>0.6759313272721118</v>
      </c>
      <c r="L330" s="71">
        <v>3.8286601009159908</v>
      </c>
      <c r="M330" s="71">
        <v>13.544573777299901</v>
      </c>
      <c r="N330" s="71">
        <v>12.018580725705259</v>
      </c>
      <c r="O330" s="71">
        <v>7.9370158941227036</v>
      </c>
      <c r="P330" s="71">
        <v>10.339207155467721</v>
      </c>
      <c r="Q330" s="71">
        <v>0.49291730416081603</v>
      </c>
      <c r="R330" s="71">
        <v>0</v>
      </c>
      <c r="S330" s="71">
        <v>1.286064082707655</v>
      </c>
      <c r="T330" s="72"/>
      <c r="U330" s="71">
        <v>175209</v>
      </c>
      <c r="V330" s="71">
        <v>380</v>
      </c>
      <c r="W330" s="71">
        <v>66</v>
      </c>
      <c r="X330" s="71">
        <v>2960</v>
      </c>
      <c r="Y330" s="71">
        <v>3316</v>
      </c>
      <c r="Z330" s="71">
        <v>4031</v>
      </c>
      <c r="AA330" s="71">
        <v>2029</v>
      </c>
      <c r="AB330" s="71">
        <v>8102</v>
      </c>
      <c r="AC330" s="71">
        <v>0</v>
      </c>
      <c r="AD330" s="71">
        <v>1.286064082707655</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2002</v>
      </c>
      <c r="B331" s="70">
        <v>212</v>
      </c>
      <c r="C331" s="70">
        <v>8</v>
      </c>
      <c r="D331" s="70">
        <v>13</v>
      </c>
      <c r="E331" s="70">
        <v>2011</v>
      </c>
      <c r="F331" s="70" t="s">
        <v>178</v>
      </c>
      <c r="G331" s="70" t="s">
        <v>1994</v>
      </c>
      <c r="H331" s="70" t="s">
        <v>1995</v>
      </c>
      <c r="I331" s="148"/>
      <c r="J331" s="71">
        <v>1.130403840876042</v>
      </c>
      <c r="K331" s="71">
        <v>0.95111976945958621</v>
      </c>
      <c r="L331" s="71">
        <v>3.8396291083335958</v>
      </c>
      <c r="M331" s="71">
        <v>15.37866328058991</v>
      </c>
      <c r="N331" s="71">
        <v>13.432505883598999</v>
      </c>
      <c r="O331" s="71">
        <v>7.7817405524594232</v>
      </c>
      <c r="P331" s="71">
        <v>9.8771216454336042</v>
      </c>
      <c r="Q331" s="71">
        <v>0.55959173134226703</v>
      </c>
      <c r="R331" s="71">
        <v>0</v>
      </c>
      <c r="S331" s="71">
        <v>1.310382242901297</v>
      </c>
      <c r="T331" s="72"/>
      <c r="U331" s="71">
        <v>159217</v>
      </c>
      <c r="V331" s="71">
        <v>380</v>
      </c>
      <c r="W331" s="71">
        <v>66</v>
      </c>
      <c r="X331" s="71">
        <v>2960</v>
      </c>
      <c r="Y331" s="71">
        <v>3325</v>
      </c>
      <c r="Z331" s="71">
        <v>4038</v>
      </c>
      <c r="AA331" s="71">
        <v>1996</v>
      </c>
      <c r="AB331" s="71">
        <v>7974</v>
      </c>
      <c r="AC331" s="71">
        <v>0</v>
      </c>
      <c r="AD331" s="71">
        <v>1.310382242901297</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2003</v>
      </c>
      <c r="B332" s="70">
        <v>213</v>
      </c>
      <c r="C332" s="70">
        <v>9</v>
      </c>
      <c r="D332" s="70">
        <v>13</v>
      </c>
      <c r="E332" s="70">
        <v>2012</v>
      </c>
      <c r="F332" s="70" t="s">
        <v>179</v>
      </c>
      <c r="G332" s="70" t="s">
        <v>1994</v>
      </c>
      <c r="H332" s="70" t="s">
        <v>1995</v>
      </c>
      <c r="I332" s="148"/>
      <c r="J332" s="71">
        <v>1.039840090817874</v>
      </c>
      <c r="K332" s="71">
        <v>0.87690643118376232</v>
      </c>
      <c r="L332" s="71">
        <v>3.8305381653863861</v>
      </c>
      <c r="M332" s="71">
        <v>15.809398212989359</v>
      </c>
      <c r="N332" s="71">
        <v>13.43802193052043</v>
      </c>
      <c r="O332" s="71">
        <v>7.724328769071537</v>
      </c>
      <c r="P332" s="71">
        <v>9.8089022712059677</v>
      </c>
      <c r="Q332" s="71">
        <v>0.60638397555698398</v>
      </c>
      <c r="R332" s="71">
        <v>0</v>
      </c>
      <c r="S332" s="71">
        <v>1.5641576386409921</v>
      </c>
      <c r="T332" s="72"/>
      <c r="U332" s="71">
        <v>149896</v>
      </c>
      <c r="V332" s="71">
        <v>380</v>
      </c>
      <c r="W332" s="71">
        <v>66</v>
      </c>
      <c r="X332" s="71">
        <v>2960</v>
      </c>
      <c r="Y332" s="71">
        <v>3340</v>
      </c>
      <c r="Z332" s="71">
        <v>4040</v>
      </c>
      <c r="AA332" s="71">
        <v>1971</v>
      </c>
      <c r="AB332" s="71">
        <v>7953</v>
      </c>
      <c r="AC332" s="71">
        <v>0</v>
      </c>
      <c r="AD332" s="71">
        <v>1.5641576386409921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2004</v>
      </c>
      <c r="B333" s="70">
        <v>214</v>
      </c>
      <c r="C333" s="70">
        <v>10</v>
      </c>
      <c r="D333" s="70">
        <v>13</v>
      </c>
      <c r="E333" s="70">
        <v>2013</v>
      </c>
      <c r="F333" s="70" t="s">
        <v>180</v>
      </c>
      <c r="G333" s="70" t="s">
        <v>1994</v>
      </c>
      <c r="H333" s="70" t="s">
        <v>1995</v>
      </c>
      <c r="I333" s="148"/>
      <c r="J333" s="71">
        <v>1.0003203572490691</v>
      </c>
      <c r="K333" s="71">
        <v>0.75776212260431552</v>
      </c>
      <c r="L333" s="71">
        <v>3.7738000691057589</v>
      </c>
      <c r="M333" s="71">
        <v>15.19126713947583</v>
      </c>
      <c r="N333" s="71">
        <v>12.83101203153362</v>
      </c>
      <c r="O333" s="71">
        <v>7.4472688546604831</v>
      </c>
      <c r="P333" s="71">
        <v>9.7009967324211956</v>
      </c>
      <c r="Q333" s="71">
        <v>0.60561146354455297</v>
      </c>
      <c r="R333" s="71">
        <v>0</v>
      </c>
      <c r="S333" s="71">
        <v>1.564625594047472</v>
      </c>
      <c r="T333" s="72"/>
      <c r="U333" s="71">
        <v>147698</v>
      </c>
      <c r="V333" s="71">
        <v>380</v>
      </c>
      <c r="W333" s="71">
        <v>66</v>
      </c>
      <c r="X333" s="71">
        <v>2960</v>
      </c>
      <c r="Y333" s="71">
        <v>3314</v>
      </c>
      <c r="Z333" s="71">
        <v>4069</v>
      </c>
      <c r="AA333" s="71">
        <v>1942</v>
      </c>
      <c r="AB333" s="71">
        <v>7829</v>
      </c>
      <c r="AC333" s="71">
        <v>0</v>
      </c>
      <c r="AD333" s="71">
        <v>1.564625594047472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2005</v>
      </c>
      <c r="B334" s="70">
        <v>215</v>
      </c>
      <c r="C334" s="70">
        <v>11</v>
      </c>
      <c r="D334" s="70">
        <v>13</v>
      </c>
      <c r="E334" s="70">
        <v>2014</v>
      </c>
      <c r="F334" s="70" t="s">
        <v>181</v>
      </c>
      <c r="G334" s="70" t="s">
        <v>1994</v>
      </c>
      <c r="H334" s="70" t="s">
        <v>1995</v>
      </c>
      <c r="I334" s="148"/>
      <c r="J334" s="71">
        <v>1.0336876140172611</v>
      </c>
      <c r="K334" s="71">
        <v>0.72148413071642326</v>
      </c>
      <c r="L334" s="71">
        <v>2.862071390981872</v>
      </c>
      <c r="M334" s="71">
        <v>12.655175275641261</v>
      </c>
      <c r="N334" s="71">
        <v>11.841995779846121</v>
      </c>
      <c r="O334" s="71">
        <v>7.022278433140424</v>
      </c>
      <c r="P334" s="71">
        <v>9.525461224175034</v>
      </c>
      <c r="Q334" s="71">
        <v>0.57377482056855</v>
      </c>
      <c r="R334" s="71">
        <v>0</v>
      </c>
      <c r="S334" s="71">
        <v>1.3721521827446439</v>
      </c>
      <c r="T334" s="72"/>
      <c r="U334" s="71">
        <v>160975</v>
      </c>
      <c r="V334" s="71">
        <v>312</v>
      </c>
      <c r="W334" s="71">
        <v>55</v>
      </c>
      <c r="X334" s="71">
        <v>2626</v>
      </c>
      <c r="Y334" s="71">
        <v>3319</v>
      </c>
      <c r="Z334" s="71">
        <v>4041</v>
      </c>
      <c r="AA334" s="71">
        <v>1897</v>
      </c>
      <c r="AB334" s="71">
        <v>7731</v>
      </c>
      <c r="AC334" s="71">
        <v>0</v>
      </c>
      <c r="AD334" s="71">
        <v>1.3721521827446439</v>
      </c>
      <c r="AE334" s="72"/>
      <c r="AF334" s="71"/>
      <c r="AG334" s="71"/>
      <c r="AH334" s="71"/>
      <c r="AI334" s="71"/>
      <c r="AJ334" s="71"/>
      <c r="AK334" s="71"/>
      <c r="AL334" s="71"/>
      <c r="AM334" s="71"/>
      <c r="AN334" s="71"/>
      <c r="AO334" s="71"/>
      <c r="AP334" s="71"/>
      <c r="AQ334" s="72"/>
      <c r="AR334" s="71">
        <v>35</v>
      </c>
      <c r="AS334" s="71">
        <v>17</v>
      </c>
      <c r="AT334" s="71">
        <v>0</v>
      </c>
      <c r="AU334" s="71">
        <v>0</v>
      </c>
      <c r="AV334" s="71">
        <v>0</v>
      </c>
      <c r="AW334" s="71">
        <v>0</v>
      </c>
      <c r="AX334" s="71"/>
      <c r="AY334" s="72"/>
      <c r="AZ334" s="71">
        <v>159.9</v>
      </c>
      <c r="BA334" s="71">
        <v>431.5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2006</v>
      </c>
      <c r="B335" s="70">
        <v>216</v>
      </c>
      <c r="C335" s="70">
        <v>12</v>
      </c>
      <c r="D335" s="70">
        <v>13</v>
      </c>
      <c r="E335" s="70">
        <v>2015</v>
      </c>
      <c r="F335" s="70" t="s">
        <v>182</v>
      </c>
      <c r="G335" s="70" t="s">
        <v>1994</v>
      </c>
      <c r="H335" s="70" t="s">
        <v>1995</v>
      </c>
      <c r="I335" s="148"/>
      <c r="J335" s="71">
        <v>0.89759007263150692</v>
      </c>
      <c r="K335" s="71">
        <v>0.6679821197199638</v>
      </c>
      <c r="L335" s="71">
        <v>3.0749921505932849</v>
      </c>
      <c r="M335" s="71">
        <v>11.42662977295039</v>
      </c>
      <c r="N335" s="71">
        <v>11.22633368905108</v>
      </c>
      <c r="O335" s="71">
        <v>6.9157533758180838</v>
      </c>
      <c r="P335" s="71">
        <v>9.4777086369518067</v>
      </c>
      <c r="Q335" s="71">
        <v>0.55275212032850196</v>
      </c>
      <c r="R335" s="71">
        <v>0</v>
      </c>
      <c r="S335" s="71">
        <v>1.6402804978011021</v>
      </c>
      <c r="T335" s="72"/>
      <c r="U335" s="71">
        <v>156963</v>
      </c>
      <c r="V335" s="71">
        <v>312</v>
      </c>
      <c r="W335" s="71">
        <v>55</v>
      </c>
      <c r="X335" s="71">
        <v>2626</v>
      </c>
      <c r="Y335" s="71">
        <v>3318</v>
      </c>
      <c r="Z335" s="71">
        <v>4018</v>
      </c>
      <c r="AA335" s="71">
        <v>1886</v>
      </c>
      <c r="AB335" s="71">
        <v>7608</v>
      </c>
      <c r="AC335" s="71">
        <v>0</v>
      </c>
      <c r="AD335" s="71">
        <v>1.6402804978011021</v>
      </c>
      <c r="AE335" s="72"/>
      <c r="AF335" s="71">
        <v>1042248.905855402</v>
      </c>
      <c r="AG335" s="71">
        <v>529561.134757636</v>
      </c>
      <c r="AH335" s="71">
        <v>422868.71000935521</v>
      </c>
      <c r="AI335" s="71">
        <v>16409940.680927571</v>
      </c>
      <c r="AJ335" s="71">
        <v>18195282.995031871</v>
      </c>
      <c r="AK335" s="71">
        <v>0</v>
      </c>
      <c r="AL335" s="71">
        <v>0</v>
      </c>
      <c r="AM335" s="71">
        <v>1042644.485640322</v>
      </c>
      <c r="AN335" s="71">
        <v>0</v>
      </c>
      <c r="AO335" s="71">
        <v>0</v>
      </c>
      <c r="AP335" s="71">
        <v>37642546.912222154</v>
      </c>
      <c r="AQ335" s="72"/>
      <c r="AR335" s="71">
        <v>46</v>
      </c>
      <c r="AS335" s="71">
        <v>28</v>
      </c>
      <c r="AT335" s="71">
        <v>1</v>
      </c>
      <c r="AU335" s="71">
        <v>0</v>
      </c>
      <c r="AV335" s="71">
        <v>0</v>
      </c>
      <c r="AW335" s="71">
        <v>0</v>
      </c>
      <c r="AX335" s="71"/>
      <c r="AY335" s="72"/>
      <c r="AZ335" s="71">
        <v>230.2</v>
      </c>
      <c r="BA335" s="71">
        <v>849.40000000000009</v>
      </c>
      <c r="BB335" s="71">
        <v>16700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2007</v>
      </c>
      <c r="B336" s="70">
        <v>217</v>
      </c>
      <c r="C336" s="70">
        <v>13</v>
      </c>
      <c r="D336" s="70">
        <v>13</v>
      </c>
      <c r="E336" s="70">
        <v>2016</v>
      </c>
      <c r="F336" s="70" t="s">
        <v>155</v>
      </c>
      <c r="G336" s="70" t="s">
        <v>1994</v>
      </c>
      <c r="H336" s="70" t="s">
        <v>1995</v>
      </c>
      <c r="I336" s="148"/>
      <c r="J336" s="71">
        <v>1.091374230301688</v>
      </c>
      <c r="K336" s="71">
        <v>0.65603804366827156</v>
      </c>
      <c r="L336" s="71">
        <v>3.2261300284315046</v>
      </c>
      <c r="M336" s="71">
        <v>10.922714100805846</v>
      </c>
      <c r="N336" s="71">
        <v>11.148593230163392</v>
      </c>
      <c r="O336" s="71">
        <v>6.8912822646316068</v>
      </c>
      <c r="P336" s="71">
        <v>9.1441146799022714</v>
      </c>
      <c r="Q336" s="71">
        <v>0.52959894482909298</v>
      </c>
      <c r="R336" s="71">
        <v>0</v>
      </c>
      <c r="S336" s="71">
        <v>1.9685269083329009</v>
      </c>
      <c r="T336" s="72"/>
      <c r="U336" s="71">
        <v>194185</v>
      </c>
      <c r="V336" s="71">
        <v>312</v>
      </c>
      <c r="W336" s="71">
        <v>55</v>
      </c>
      <c r="X336" s="71">
        <v>2626</v>
      </c>
      <c r="Y336" s="71">
        <v>3314</v>
      </c>
      <c r="Z336" s="71">
        <v>4053</v>
      </c>
      <c r="AA336" s="71">
        <v>1882</v>
      </c>
      <c r="AB336" s="71">
        <v>7498</v>
      </c>
      <c r="AC336" s="71">
        <v>0</v>
      </c>
      <c r="AD336" s="71">
        <v>1.9685269083329009</v>
      </c>
      <c r="AE336" s="72"/>
      <c r="AF336" s="71">
        <v>1279285.7344217249</v>
      </c>
      <c r="AG336" s="71">
        <v>496857.38934797718</v>
      </c>
      <c r="AH336" s="71">
        <v>322685.42126245197</v>
      </c>
      <c r="AI336" s="71">
        <v>16922471.875769779</v>
      </c>
      <c r="AJ336" s="71">
        <v>17454642.474649411</v>
      </c>
      <c r="AK336" s="71">
        <v>0</v>
      </c>
      <c r="AL336" s="71">
        <v>0</v>
      </c>
      <c r="AM336" s="71">
        <v>1028367.767709133</v>
      </c>
      <c r="AN336" s="71">
        <v>0</v>
      </c>
      <c r="AO336" s="71">
        <v>0</v>
      </c>
      <c r="AP336" s="71">
        <v>37504310.663160481</v>
      </c>
      <c r="AQ336" s="72"/>
      <c r="AR336" s="71">
        <v>59</v>
      </c>
      <c r="AS336" s="71">
        <v>32</v>
      </c>
      <c r="AT336" s="71">
        <v>2</v>
      </c>
      <c r="AU336" s="71">
        <v>0</v>
      </c>
      <c r="AV336" s="71">
        <v>0</v>
      </c>
      <c r="AW336" s="71">
        <v>0</v>
      </c>
      <c r="AX336" s="71"/>
      <c r="AY336" s="72"/>
      <c r="AZ336" s="71">
        <v>295.10000000000002</v>
      </c>
      <c r="BA336" s="71">
        <v>899.1</v>
      </c>
      <c r="BB336" s="71">
        <v>35070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2008</v>
      </c>
      <c r="B337" s="70">
        <v>218</v>
      </c>
      <c r="C337" s="70">
        <v>14</v>
      </c>
      <c r="D337" s="70">
        <v>13</v>
      </c>
      <c r="E337" s="70">
        <v>2017</v>
      </c>
      <c r="F337" s="70" t="s">
        <v>156</v>
      </c>
      <c r="G337" s="70" t="s">
        <v>1994</v>
      </c>
      <c r="H337" s="70" t="s">
        <v>1995</v>
      </c>
      <c r="I337" s="148"/>
      <c r="J337" s="71">
        <v>1.0544815626016495</v>
      </c>
      <c r="K337" s="71">
        <v>0.65665125656656465</v>
      </c>
      <c r="L337" s="71">
        <v>2.9192265290766715</v>
      </c>
      <c r="M337" s="71">
        <v>10.483703696435688</v>
      </c>
      <c r="N337" s="71">
        <v>10.729687185936461</v>
      </c>
      <c r="O337" s="71">
        <v>6.8089388040875418</v>
      </c>
      <c r="P337" s="71">
        <v>8.9027281193578176</v>
      </c>
      <c r="Q337" s="71">
        <v>0.50612332659495796</v>
      </c>
      <c r="R337" s="71">
        <v>0</v>
      </c>
      <c r="S337" s="71">
        <v>1.7016977185484485</v>
      </c>
      <c r="T337" s="72"/>
      <c r="U337" s="71">
        <v>191694</v>
      </c>
      <c r="V337" s="71">
        <v>312</v>
      </c>
      <c r="W337" s="71">
        <v>55</v>
      </c>
      <c r="X337" s="71">
        <v>2626</v>
      </c>
      <c r="Y337" s="71">
        <v>3329</v>
      </c>
      <c r="Z337" s="71">
        <v>4071</v>
      </c>
      <c r="AA337" s="71">
        <v>1844</v>
      </c>
      <c r="AB337" s="71">
        <v>7410</v>
      </c>
      <c r="AC337" s="71">
        <v>0</v>
      </c>
      <c r="AD337" s="71">
        <v>1.701697718548449</v>
      </c>
      <c r="AE337" s="72"/>
      <c r="AF337" s="71">
        <v>1294529.976174762</v>
      </c>
      <c r="AG337" s="71">
        <v>502280.84483751189</v>
      </c>
      <c r="AH337" s="71">
        <v>401550.31852421141</v>
      </c>
      <c r="AI337" s="71">
        <v>16882175.140598562</v>
      </c>
      <c r="AJ337" s="71">
        <v>16817909.096375581</v>
      </c>
      <c r="AK337" s="71">
        <v>0</v>
      </c>
      <c r="AL337" s="71">
        <v>0</v>
      </c>
      <c r="AM337" s="71">
        <v>1017888.59691993</v>
      </c>
      <c r="AN337" s="71">
        <v>0</v>
      </c>
      <c r="AO337" s="71">
        <v>0</v>
      </c>
      <c r="AP337" s="71">
        <v>36916333.973430559</v>
      </c>
      <c r="AQ337" s="72"/>
      <c r="AR337" s="71">
        <v>67</v>
      </c>
      <c r="AS337" s="71">
        <v>37</v>
      </c>
      <c r="AT337" s="71">
        <v>2</v>
      </c>
      <c r="AU337" s="71">
        <v>0</v>
      </c>
      <c r="AV337" s="71">
        <v>0</v>
      </c>
      <c r="AW337" s="71">
        <v>0</v>
      </c>
      <c r="AX337" s="71"/>
      <c r="AY337" s="72"/>
      <c r="AZ337" s="71">
        <v>327.8</v>
      </c>
      <c r="BA337" s="71">
        <v>1037.2</v>
      </c>
      <c r="BB337" s="71">
        <v>35070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2009</v>
      </c>
      <c r="B338" s="70">
        <v>219</v>
      </c>
      <c r="C338" s="70">
        <v>15</v>
      </c>
      <c r="D338" s="70">
        <v>13</v>
      </c>
      <c r="E338" s="70">
        <v>2018</v>
      </c>
      <c r="F338" s="70" t="s">
        <v>183</v>
      </c>
      <c r="G338" s="70" t="s">
        <v>1994</v>
      </c>
      <c r="H338" s="70" t="s">
        <v>1995</v>
      </c>
      <c r="I338" s="148"/>
      <c r="J338" s="71">
        <v>1.0237981172139483</v>
      </c>
      <c r="K338" s="71">
        <v>0.61679409144232056</v>
      </c>
      <c r="L338" s="71">
        <v>2.603295826863945</v>
      </c>
      <c r="M338" s="71">
        <v>10.231507080995437</v>
      </c>
      <c r="N338" s="71">
        <v>10.04507701583433</v>
      </c>
      <c r="O338" s="71">
        <v>6.6055220238106145</v>
      </c>
      <c r="P338" s="71">
        <v>8.6085731882925085</v>
      </c>
      <c r="Q338" s="71">
        <v>0.461856132841511</v>
      </c>
      <c r="R338" s="71">
        <v>0</v>
      </c>
      <c r="S338" s="71">
        <v>1.3433284794900429</v>
      </c>
      <c r="T338" s="72"/>
      <c r="U338" s="71">
        <v>194007</v>
      </c>
      <c r="V338" s="71">
        <v>312</v>
      </c>
      <c r="W338" s="71">
        <v>55</v>
      </c>
      <c r="X338" s="71">
        <v>2626</v>
      </c>
      <c r="Y338" s="71">
        <v>3332</v>
      </c>
      <c r="Z338" s="71">
        <v>4025</v>
      </c>
      <c r="AA338" s="71">
        <v>1801</v>
      </c>
      <c r="AB338" s="71">
        <v>7287</v>
      </c>
      <c r="AC338" s="71">
        <v>0</v>
      </c>
      <c r="AD338" s="71">
        <v>1.3433284794900431</v>
      </c>
      <c r="AE338" s="72"/>
      <c r="AF338" s="71">
        <v>1273601.4961727641</v>
      </c>
      <c r="AG338" s="71">
        <v>446026.24175969139</v>
      </c>
      <c r="AH338" s="71">
        <v>363162.08806357981</v>
      </c>
      <c r="AI338" s="71">
        <v>16238656.310328901</v>
      </c>
      <c r="AJ338" s="71">
        <v>16631048.849564079</v>
      </c>
      <c r="AK338" s="71">
        <v>0</v>
      </c>
      <c r="AL338" s="71">
        <v>0</v>
      </c>
      <c r="AM338" s="71">
        <v>1003063.643755785</v>
      </c>
      <c r="AN338" s="71">
        <v>0</v>
      </c>
      <c r="AO338" s="71">
        <v>0</v>
      </c>
      <c r="AP338" s="71">
        <v>35955558.629644804</v>
      </c>
      <c r="AQ338" s="72"/>
      <c r="AR338" s="71">
        <v>74</v>
      </c>
      <c r="AS338" s="71">
        <v>43</v>
      </c>
      <c r="AT338" s="71">
        <v>2</v>
      </c>
      <c r="AU338" s="71">
        <v>0</v>
      </c>
      <c r="AV338" s="71">
        <v>0</v>
      </c>
      <c r="AW338" s="71">
        <v>0</v>
      </c>
      <c r="AX338" s="71"/>
      <c r="AY338" s="72"/>
      <c r="AZ338" s="71">
        <v>359.5</v>
      </c>
      <c r="BA338" s="71">
        <v>23540.2</v>
      </c>
      <c r="BB338" s="71">
        <v>35070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2010</v>
      </c>
      <c r="B339" s="70">
        <v>220</v>
      </c>
      <c r="C339" s="70">
        <v>16</v>
      </c>
      <c r="D339" s="70">
        <v>13</v>
      </c>
      <c r="E339" s="70">
        <v>2019</v>
      </c>
      <c r="F339" s="70" t="s">
        <v>158</v>
      </c>
      <c r="G339" s="70" t="s">
        <v>1994</v>
      </c>
      <c r="H339" s="70" t="s">
        <v>1995</v>
      </c>
      <c r="I339" s="148"/>
      <c r="J339" s="71">
        <v>1.0072553671134303</v>
      </c>
      <c r="K339" s="71">
        <v>0.55945676081253859</v>
      </c>
      <c r="L339" s="71">
        <v>2.6259533566436177</v>
      </c>
      <c r="M339" s="71">
        <v>9.4211734259671918</v>
      </c>
      <c r="N339" s="71">
        <v>8.8139706922284713</v>
      </c>
      <c r="O339" s="71">
        <v>6.4002733057157633</v>
      </c>
      <c r="P339" s="71">
        <v>8.5386487881745978</v>
      </c>
      <c r="Q339" s="71">
        <v>0.44363476830163201</v>
      </c>
      <c r="R339" s="71">
        <v>0</v>
      </c>
      <c r="S339" s="71">
        <v>1.4735030015492274</v>
      </c>
      <c r="T339" s="72"/>
      <c r="U339" s="71">
        <v>197850</v>
      </c>
      <c r="V339" s="71">
        <v>312</v>
      </c>
      <c r="W339" s="71">
        <v>55</v>
      </c>
      <c r="X339" s="71">
        <v>2626</v>
      </c>
      <c r="Y339" s="71">
        <v>3340</v>
      </c>
      <c r="Z339" s="71">
        <v>4007</v>
      </c>
      <c r="AA339" s="71">
        <v>1773</v>
      </c>
      <c r="AB339" s="71">
        <v>7189</v>
      </c>
      <c r="AC339" s="71">
        <v>0</v>
      </c>
      <c r="AD339" s="71">
        <v>1.473503001549227</v>
      </c>
      <c r="AE339" s="72"/>
      <c r="AF339" s="71">
        <v>1254861.1198531811</v>
      </c>
      <c r="AG339" s="71">
        <v>430549.55971539131</v>
      </c>
      <c r="AH339" s="71">
        <v>394961.25111304538</v>
      </c>
      <c r="AI339" s="71">
        <v>15847970.898570251</v>
      </c>
      <c r="AJ339" s="71">
        <v>15556857.13588137</v>
      </c>
      <c r="AK339" s="71">
        <v>0</v>
      </c>
      <c r="AL339" s="71">
        <v>0</v>
      </c>
      <c r="AM339" s="71">
        <v>979087.68123697501</v>
      </c>
      <c r="AN339" s="71">
        <v>0</v>
      </c>
      <c r="AO339" s="71">
        <v>0</v>
      </c>
      <c r="AP339" s="71">
        <v>34464287.64637021</v>
      </c>
      <c r="AQ339" s="72"/>
      <c r="AR339" s="71">
        <v>79</v>
      </c>
      <c r="AS339" s="71">
        <v>48</v>
      </c>
      <c r="AT339" s="71">
        <v>2</v>
      </c>
      <c r="AU339" s="71">
        <v>0</v>
      </c>
      <c r="AV339" s="71">
        <v>0</v>
      </c>
      <c r="AW339" s="71">
        <v>0</v>
      </c>
      <c r="AX339" s="71"/>
      <c r="AY339" s="72"/>
      <c r="AZ339" s="71">
        <v>385.7</v>
      </c>
      <c r="BA339" s="71">
        <v>23748.7</v>
      </c>
      <c r="BB339" s="71">
        <v>35070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2011</v>
      </c>
      <c r="B340" s="70">
        <v>221</v>
      </c>
      <c r="C340" s="70">
        <v>17</v>
      </c>
      <c r="D340" s="70">
        <v>13</v>
      </c>
      <c r="E340" s="70">
        <v>2020</v>
      </c>
      <c r="F340" s="70" t="s">
        <v>159</v>
      </c>
      <c r="G340" s="70" t="s">
        <v>1994</v>
      </c>
      <c r="H340" s="70" t="s">
        <v>1995</v>
      </c>
      <c r="I340" s="148"/>
      <c r="J340" s="71">
        <v>0.82938848467110271</v>
      </c>
      <c r="K340" s="71">
        <v>0.49555049832367826</v>
      </c>
      <c r="L340" s="71">
        <v>1.381391514246898</v>
      </c>
      <c r="M340" s="71">
        <v>7.9300475263113404</v>
      </c>
      <c r="N340" s="71">
        <v>9.0147734865833637</v>
      </c>
      <c r="O340" s="71">
        <v>5.6271364244212361</v>
      </c>
      <c r="P340" s="71">
        <v>7.9880817050434336</v>
      </c>
      <c r="Q340" s="71">
        <v>0.41443492477100802</v>
      </c>
      <c r="R340" s="71">
        <v>0</v>
      </c>
      <c r="S340" s="71">
        <v>1.6346997992447649</v>
      </c>
      <c r="T340" s="72"/>
      <c r="U340" s="71">
        <v>175933</v>
      </c>
      <c r="V340" s="71">
        <v>243</v>
      </c>
      <c r="W340" s="71">
        <v>28</v>
      </c>
      <c r="X340" s="71">
        <v>2398</v>
      </c>
      <c r="Y340" s="71">
        <v>3337</v>
      </c>
      <c r="Z340" s="71">
        <v>4021</v>
      </c>
      <c r="AA340" s="71">
        <v>1763</v>
      </c>
      <c r="AB340" s="71">
        <v>7029</v>
      </c>
      <c r="AC340" s="71">
        <v>0</v>
      </c>
      <c r="AD340" s="71">
        <v>1.6346997992447649</v>
      </c>
      <c r="AE340" s="72"/>
      <c r="AF340" s="71">
        <v>1089715.4994896711</v>
      </c>
      <c r="AG340" s="71">
        <v>361829.03939906374</v>
      </c>
      <c r="AH340" s="71">
        <v>204612.73412543387</v>
      </c>
      <c r="AI340" s="71">
        <v>13668942.933238037</v>
      </c>
      <c r="AJ340" s="71">
        <v>16444487.635444131</v>
      </c>
      <c r="AK340" s="71"/>
      <c r="AL340" s="71"/>
      <c r="AM340" s="71">
        <v>917362.59381880634</v>
      </c>
      <c r="AN340" s="71"/>
      <c r="AO340" s="71"/>
      <c r="AP340" s="71">
        <v>32686950.435515143</v>
      </c>
      <c r="AQ340" s="72"/>
      <c r="AR340" s="71">
        <v>85</v>
      </c>
      <c r="AS340" s="71">
        <v>50</v>
      </c>
      <c r="AT340" s="71">
        <v>2</v>
      </c>
      <c r="AU340" s="71">
        <v>1</v>
      </c>
      <c r="AV340" s="71">
        <v>0</v>
      </c>
      <c r="AW340" s="71">
        <v>0</v>
      </c>
      <c r="AX340" s="71"/>
      <c r="AY340" s="72"/>
      <c r="AZ340" s="71">
        <v>425.7</v>
      </c>
      <c r="BA340" s="71">
        <v>23847.700000000019</v>
      </c>
      <c r="BB340" s="71">
        <v>35070</v>
      </c>
      <c r="BC340" s="71">
        <v>499</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2012</v>
      </c>
      <c r="B341" s="70">
        <v>221</v>
      </c>
      <c r="C341" s="70">
        <v>18</v>
      </c>
      <c r="D341" s="70">
        <v>13</v>
      </c>
      <c r="E341" s="70">
        <v>2021</v>
      </c>
      <c r="F341" s="70" t="s">
        <v>160</v>
      </c>
      <c r="G341" s="70" t="s">
        <v>1994</v>
      </c>
      <c r="H341" s="70" t="s">
        <v>1995</v>
      </c>
      <c r="I341" s="148"/>
      <c r="J341" s="71">
        <v>0.94292307955782551</v>
      </c>
      <c r="K341" s="71">
        <v>0.53786872538692687</v>
      </c>
      <c r="L341" s="71">
        <v>1.2452850974766103</v>
      </c>
      <c r="M341" s="71">
        <v>9.076902457829501</v>
      </c>
      <c r="N341" s="71">
        <v>8.9678373641109115</v>
      </c>
      <c r="O341" s="71">
        <v>5.3794589709661897</v>
      </c>
      <c r="P341" s="71">
        <v>8.0572215694228593</v>
      </c>
      <c r="Q341" s="71">
        <v>0.40240394418312903</v>
      </c>
      <c r="R341" s="71">
        <v>0</v>
      </c>
      <c r="S341" s="71">
        <v>1.548540587003731</v>
      </c>
      <c r="T341" s="72"/>
      <c r="U341" s="71">
        <v>198723</v>
      </c>
      <c r="V341" s="71">
        <v>243</v>
      </c>
      <c r="W341" s="71">
        <v>28</v>
      </c>
      <c r="X341" s="71">
        <v>2398</v>
      </c>
      <c r="Y341" s="71">
        <v>3308</v>
      </c>
      <c r="Z341" s="71">
        <v>3958</v>
      </c>
      <c r="AA341" s="71">
        <v>1734</v>
      </c>
      <c r="AB341" s="71">
        <v>6892</v>
      </c>
      <c r="AC341" s="71">
        <v>0</v>
      </c>
      <c r="AD341" s="71">
        <v>1.548540587003731</v>
      </c>
      <c r="AE341" s="72"/>
      <c r="AF341" s="71">
        <v>1209717.1473249611</v>
      </c>
      <c r="AG341" s="71">
        <v>384188.21724873933</v>
      </c>
      <c r="AH341" s="71">
        <v>192276.62911901216</v>
      </c>
      <c r="AI341" s="71">
        <v>14982230.083515195</v>
      </c>
      <c r="AJ341" s="71">
        <v>15851315.22653087</v>
      </c>
      <c r="AK341" s="71">
        <v>0</v>
      </c>
      <c r="AL341" s="71">
        <v>0</v>
      </c>
      <c r="AM341" s="71">
        <v>904670.71477137774</v>
      </c>
      <c r="AN341" s="71">
        <v>0</v>
      </c>
      <c r="AO341" s="71">
        <v>0</v>
      </c>
      <c r="AP341" s="71">
        <v>33524398.018510159</v>
      </c>
      <c r="AQ341" s="72"/>
      <c r="AR341" s="71">
        <v>93</v>
      </c>
      <c r="AS341" s="71">
        <v>51</v>
      </c>
      <c r="AT341" s="71">
        <v>2</v>
      </c>
      <c r="AU341" s="71">
        <v>1</v>
      </c>
      <c r="AV341" s="71">
        <v>0</v>
      </c>
      <c r="AW341" s="71">
        <v>0</v>
      </c>
      <c r="AX341" s="71"/>
      <c r="AY341" s="72"/>
      <c r="AZ341" s="71">
        <v>463.4</v>
      </c>
      <c r="BA341" s="71">
        <v>23897.200000000019</v>
      </c>
      <c r="BB341" s="71">
        <v>35070</v>
      </c>
      <c r="BC341" s="71">
        <v>499</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2013</v>
      </c>
      <c r="B342" s="70">
        <v>221</v>
      </c>
      <c r="C342" s="70">
        <v>19</v>
      </c>
      <c r="D342" s="70">
        <v>13</v>
      </c>
      <c r="E342" s="70">
        <v>2022</v>
      </c>
      <c r="F342" s="70" t="s">
        <v>161</v>
      </c>
      <c r="G342" s="70" t="s">
        <v>1994</v>
      </c>
      <c r="H342" s="70" t="s">
        <v>1995</v>
      </c>
      <c r="I342" s="148"/>
      <c r="J342" s="71">
        <v>0.71327761304255966</v>
      </c>
      <c r="K342" s="71">
        <v>0.49297750844027999</v>
      </c>
      <c r="L342" s="71">
        <v>1.1539121972965594</v>
      </c>
      <c r="M342" s="71">
        <v>8.6602339133265662</v>
      </c>
      <c r="N342" s="71">
        <v>9.6435987679090225</v>
      </c>
      <c r="O342" s="71">
        <v>5.6047252730654611</v>
      </c>
      <c r="P342" s="71">
        <v>7.9911602748456358</v>
      </c>
      <c r="Q342" s="71">
        <v>0.39607630038766295</v>
      </c>
      <c r="R342" s="71">
        <v>0</v>
      </c>
      <c r="S342" s="71">
        <v>1.750122644639591</v>
      </c>
      <c r="T342" s="72"/>
      <c r="U342" s="71">
        <v>181758</v>
      </c>
      <c r="V342" s="71">
        <v>243</v>
      </c>
      <c r="W342" s="71">
        <v>28</v>
      </c>
      <c r="X342" s="71">
        <v>2398</v>
      </c>
      <c r="Y342" s="71">
        <v>3303</v>
      </c>
      <c r="Z342" s="71">
        <v>3918</v>
      </c>
      <c r="AA342" s="71">
        <v>1746</v>
      </c>
      <c r="AB342" s="71">
        <v>6728</v>
      </c>
      <c r="AC342" s="71">
        <v>0</v>
      </c>
      <c r="AD342" s="71">
        <v>1.750122644639591</v>
      </c>
      <c r="AE342" s="72"/>
      <c r="AF342" s="71">
        <v>922721.88972358371</v>
      </c>
      <c r="AG342" s="71">
        <v>373852.0164213049</v>
      </c>
      <c r="AH342" s="71">
        <v>217258.95702294807</v>
      </c>
      <c r="AI342" s="71">
        <v>13963108.27687607</v>
      </c>
      <c r="AJ342" s="71">
        <v>17896977.076325208</v>
      </c>
      <c r="AK342" s="71">
        <v>0</v>
      </c>
      <c r="AL342" s="71">
        <v>0</v>
      </c>
      <c r="AM342" s="71">
        <v>868768.4367710735</v>
      </c>
      <c r="AN342" s="71">
        <v>0</v>
      </c>
      <c r="AO342" s="71">
        <v>0</v>
      </c>
      <c r="AP342" s="71">
        <v>34242686.653140187</v>
      </c>
      <c r="AQ342" s="72"/>
      <c r="AR342" s="71">
        <v>103</v>
      </c>
      <c r="AS342" s="71">
        <v>51</v>
      </c>
      <c r="AT342" s="71">
        <v>2</v>
      </c>
      <c r="AU342" s="71">
        <v>1</v>
      </c>
      <c r="AV342" s="71">
        <v>0</v>
      </c>
      <c r="AW342" s="71">
        <v>0</v>
      </c>
      <c r="AX342" s="71"/>
      <c r="AY342" s="72"/>
      <c r="AZ342" s="71">
        <v>526.19999999999993</v>
      </c>
      <c r="BA342" s="71">
        <v>23897.200000000015</v>
      </c>
      <c r="BB342" s="71">
        <v>35070</v>
      </c>
      <c r="BC342" s="71">
        <v>499</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2014</v>
      </c>
      <c r="B343" s="70">
        <v>221</v>
      </c>
      <c r="C343" s="70">
        <v>20</v>
      </c>
      <c r="D343" s="70">
        <v>13</v>
      </c>
      <c r="E343" s="70">
        <v>2023</v>
      </c>
      <c r="F343" s="70" t="s">
        <v>1539</v>
      </c>
      <c r="G343" s="70" t="s">
        <v>1994</v>
      </c>
      <c r="H343" s="70" t="s">
        <v>1995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109</v>
      </c>
      <c r="AS343" s="71">
        <v>51</v>
      </c>
      <c r="AT343" s="71">
        <v>2</v>
      </c>
      <c r="AU343" s="71">
        <v>1</v>
      </c>
      <c r="AV343" s="71">
        <v>0</v>
      </c>
      <c r="AW343" s="71">
        <v>0</v>
      </c>
      <c r="AX343" s="71"/>
      <c r="AY343" s="72"/>
      <c r="AZ343" s="71">
        <v>568.19999999999982</v>
      </c>
      <c r="BA343" s="71">
        <v>23897.200000000015</v>
      </c>
      <c r="BB343" s="71">
        <v>35070</v>
      </c>
      <c r="BC343" s="71">
        <v>499</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2015</v>
      </c>
      <c r="B344" s="70">
        <v>221</v>
      </c>
      <c r="C344" s="70">
        <v>21</v>
      </c>
      <c r="D344" s="70">
        <v>13</v>
      </c>
      <c r="E344" s="70">
        <v>2024</v>
      </c>
      <c r="F344" s="70" t="s">
        <v>1554</v>
      </c>
      <c r="G344" s="70" t="s">
        <v>1994</v>
      </c>
      <c r="H344" s="70" t="s">
        <v>1995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2016</v>
      </c>
      <c r="B345" s="70">
        <v>18</v>
      </c>
      <c r="C345" s="70">
        <v>1</v>
      </c>
      <c r="D345" s="70">
        <v>2</v>
      </c>
      <c r="E345" s="70">
        <v>1990</v>
      </c>
      <c r="F345" s="70" t="s">
        <v>787</v>
      </c>
      <c r="G345" s="70" t="s">
        <v>2017</v>
      </c>
      <c r="H345" s="70" t="s">
        <v>2018</v>
      </c>
      <c r="I345" s="148"/>
      <c r="J345" s="71">
        <v>66.999674766901009</v>
      </c>
      <c r="K345" s="71">
        <v>1.096556375815297</v>
      </c>
      <c r="L345" s="71">
        <v>10.81760902841943</v>
      </c>
      <c r="M345" s="71">
        <v>3.1828904669384879</v>
      </c>
      <c r="N345" s="71">
        <v>6.6925826902413039</v>
      </c>
      <c r="O345" s="71">
        <v>5.0496983956483197</v>
      </c>
      <c r="P345" s="71">
        <v>11.88990156662017</v>
      </c>
      <c r="Q345" s="71">
        <v>0.54253942630730601</v>
      </c>
      <c r="R345" s="71">
        <v>0.7806876145651731</v>
      </c>
      <c r="S345" s="71">
        <v>0.65261412850859846</v>
      </c>
      <c r="T345" s="72"/>
      <c r="U345" s="71">
        <v>1408350</v>
      </c>
      <c r="V345" s="71">
        <v>445</v>
      </c>
      <c r="W345" s="71">
        <v>114</v>
      </c>
      <c r="X345" s="71">
        <v>1288</v>
      </c>
      <c r="Y345" s="71">
        <v>2502</v>
      </c>
      <c r="Z345" s="71">
        <v>2077</v>
      </c>
      <c r="AA345" s="71">
        <v>2887</v>
      </c>
      <c r="AB345" s="71">
        <v>8809</v>
      </c>
      <c r="AC345" s="71">
        <v>135216.5</v>
      </c>
      <c r="AD345" s="71">
        <v>0.65261412850859846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2019</v>
      </c>
      <c r="B346" s="70">
        <v>19</v>
      </c>
      <c r="C346" s="70">
        <v>2</v>
      </c>
      <c r="D346" s="70">
        <v>2</v>
      </c>
      <c r="E346" s="70">
        <v>2005</v>
      </c>
      <c r="F346" s="70" t="s">
        <v>789</v>
      </c>
      <c r="G346" s="70" t="s">
        <v>2017</v>
      </c>
      <c r="H346" s="70" t="s">
        <v>2018</v>
      </c>
      <c r="I346" s="148"/>
      <c r="J346" s="71">
        <v>31.797042862675191</v>
      </c>
      <c r="K346" s="71">
        <v>0.78415204161188889</v>
      </c>
      <c r="L346" s="71">
        <v>8.6279366478355506</v>
      </c>
      <c r="M346" s="71">
        <v>5.4317097358519728</v>
      </c>
      <c r="N346" s="71">
        <v>9.4899181699392106</v>
      </c>
      <c r="O346" s="71">
        <v>7.7841685654558974</v>
      </c>
      <c r="P346" s="71">
        <v>12.486171490448969</v>
      </c>
      <c r="Q346" s="71">
        <v>0.47838425355667202</v>
      </c>
      <c r="R346" s="71">
        <v>0.37869008263212378</v>
      </c>
      <c r="S346" s="71">
        <v>0</v>
      </c>
      <c r="T346" s="72"/>
      <c r="U346" s="71">
        <v>863513</v>
      </c>
      <c r="V346" s="71">
        <v>393</v>
      </c>
      <c r="W346" s="71">
        <v>84</v>
      </c>
      <c r="X346" s="71">
        <v>1074</v>
      </c>
      <c r="Y346" s="71">
        <v>2674</v>
      </c>
      <c r="Z346" s="71">
        <v>3705</v>
      </c>
      <c r="AA346" s="71">
        <v>2483</v>
      </c>
      <c r="AB346" s="71">
        <v>8120</v>
      </c>
      <c r="AC346" s="71">
        <v>66963.5</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2020</v>
      </c>
      <c r="B347" s="70">
        <v>20</v>
      </c>
      <c r="C347" s="70">
        <v>3</v>
      </c>
      <c r="D347" s="70">
        <v>2</v>
      </c>
      <c r="E347" s="70">
        <v>2006</v>
      </c>
      <c r="F347" s="70" t="s">
        <v>790</v>
      </c>
      <c r="G347" s="70" t="s">
        <v>2017</v>
      </c>
      <c r="H347" s="70" t="s">
        <v>2018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2021</v>
      </c>
      <c r="B348" s="70">
        <v>21</v>
      </c>
      <c r="C348" s="70">
        <v>4</v>
      </c>
      <c r="D348" s="70">
        <v>2</v>
      </c>
      <c r="E348" s="70">
        <v>2007</v>
      </c>
      <c r="F348" s="70" t="s">
        <v>791</v>
      </c>
      <c r="G348" s="70" t="s">
        <v>2017</v>
      </c>
      <c r="H348" s="70" t="s">
        <v>2018</v>
      </c>
      <c r="I348" s="148"/>
      <c r="J348" s="71">
        <v>24.424286622809571</v>
      </c>
      <c r="K348" s="71">
        <v>0.72477962687007991</v>
      </c>
      <c r="L348" s="71">
        <v>8.1640859673322286</v>
      </c>
      <c r="M348" s="71">
        <v>5.2088723820071348</v>
      </c>
      <c r="N348" s="71">
        <v>10.40075910643702</v>
      </c>
      <c r="O348" s="71">
        <v>7.6517112439408761</v>
      </c>
      <c r="P348" s="71">
        <v>12.23007087787874</v>
      </c>
      <c r="Q348" s="71">
        <v>0.49638493257981198</v>
      </c>
      <c r="R348" s="71">
        <v>0.43041625474827261</v>
      </c>
      <c r="S348" s="71">
        <v>0</v>
      </c>
      <c r="T348" s="72"/>
      <c r="U348" s="71">
        <v>770634</v>
      </c>
      <c r="V348" s="71">
        <v>353</v>
      </c>
      <c r="W348" s="71">
        <v>83</v>
      </c>
      <c r="X348" s="71">
        <v>1385</v>
      </c>
      <c r="Y348" s="71">
        <v>2697</v>
      </c>
      <c r="Z348" s="71">
        <v>3786</v>
      </c>
      <c r="AA348" s="71">
        <v>2395</v>
      </c>
      <c r="AB348" s="71">
        <v>7980</v>
      </c>
      <c r="AC348" s="71">
        <v>78294</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2022</v>
      </c>
      <c r="B349" s="70">
        <v>22</v>
      </c>
      <c r="C349" s="70">
        <v>5</v>
      </c>
      <c r="D349" s="70">
        <v>2</v>
      </c>
      <c r="E349" s="70">
        <v>2008</v>
      </c>
      <c r="F349" s="70" t="s">
        <v>792</v>
      </c>
      <c r="G349" s="1064" t="s">
        <v>2017</v>
      </c>
      <c r="H349" s="70" t="s">
        <v>2018</v>
      </c>
      <c r="I349" s="148"/>
      <c r="J349" s="71">
        <v>22.18321787570196</v>
      </c>
      <c r="K349" s="71">
        <v>0.52684607232002389</v>
      </c>
      <c r="L349" s="71">
        <v>7.1924061144622558</v>
      </c>
      <c r="M349" s="71">
        <v>5.7087723784701421</v>
      </c>
      <c r="N349" s="71">
        <v>9.5568197607111749</v>
      </c>
      <c r="O349" s="71">
        <v>7.4781670704227334</v>
      </c>
      <c r="P349" s="71">
        <v>11.711165403987019</v>
      </c>
      <c r="Q349" s="71">
        <v>0.484986735626594</v>
      </c>
      <c r="R349" s="71">
        <v>0.40759983159807089</v>
      </c>
      <c r="S349" s="71">
        <v>0</v>
      </c>
      <c r="T349" s="72"/>
      <c r="U349" s="71">
        <v>764248</v>
      </c>
      <c r="V349" s="71">
        <v>353</v>
      </c>
      <c r="W349" s="71">
        <v>83</v>
      </c>
      <c r="X349" s="71">
        <v>1385</v>
      </c>
      <c r="Y349" s="71">
        <v>2712</v>
      </c>
      <c r="Z349" s="71">
        <v>3830</v>
      </c>
      <c r="AA349" s="71">
        <v>2296</v>
      </c>
      <c r="AB349" s="71">
        <v>7925</v>
      </c>
      <c r="AC349" s="71">
        <v>76990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2023</v>
      </c>
      <c r="B350" s="70">
        <v>23</v>
      </c>
      <c r="C350" s="70">
        <v>6</v>
      </c>
      <c r="D350" s="70">
        <v>2</v>
      </c>
      <c r="E350" s="70">
        <v>2009</v>
      </c>
      <c r="F350" s="70" t="s">
        <v>176</v>
      </c>
      <c r="G350" s="1064" t="s">
        <v>2017</v>
      </c>
      <c r="H350" s="70" t="s">
        <v>2018</v>
      </c>
      <c r="I350" s="148"/>
      <c r="J350" s="71">
        <v>25.07549988470663</v>
      </c>
      <c r="K350" s="71">
        <v>0.39646156491013967</v>
      </c>
      <c r="L350" s="71">
        <v>7.6450933476046661</v>
      </c>
      <c r="M350" s="71">
        <v>5.1020888396779576</v>
      </c>
      <c r="N350" s="71">
        <v>8.0333928652045792</v>
      </c>
      <c r="O350" s="71">
        <v>7.6910230539599418</v>
      </c>
      <c r="P350" s="71">
        <v>11.06972192502835</v>
      </c>
      <c r="Q350" s="71">
        <v>0.45903339969982498</v>
      </c>
      <c r="R350" s="71">
        <v>0.38607523631993362</v>
      </c>
      <c r="S350" s="71">
        <v>0</v>
      </c>
      <c r="T350" s="72"/>
      <c r="U350" s="71">
        <v>654938</v>
      </c>
      <c r="V350" s="71">
        <v>290</v>
      </c>
      <c r="W350" s="71">
        <v>98</v>
      </c>
      <c r="X350" s="71">
        <v>1408</v>
      </c>
      <c r="Y350" s="71">
        <v>2740</v>
      </c>
      <c r="Z350" s="71">
        <v>3888</v>
      </c>
      <c r="AA350" s="71">
        <v>2228</v>
      </c>
      <c r="AB350" s="71">
        <v>7874</v>
      </c>
      <c r="AC350" s="71">
        <v>71143.5</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2024</v>
      </c>
      <c r="B351" s="70">
        <v>24</v>
      </c>
      <c r="C351" s="70">
        <v>7</v>
      </c>
      <c r="D351" s="70">
        <v>2</v>
      </c>
      <c r="E351" s="70">
        <v>2010</v>
      </c>
      <c r="F351" s="70" t="s">
        <v>177</v>
      </c>
      <c r="G351" s="70" t="s">
        <v>2017</v>
      </c>
      <c r="H351" s="70" t="s">
        <v>2018</v>
      </c>
      <c r="I351" s="148"/>
      <c r="J351" s="71">
        <v>29.286669021962481</v>
      </c>
      <c r="K351" s="71">
        <v>0.44021025597739077</v>
      </c>
      <c r="L351" s="71">
        <v>7.458918028213426</v>
      </c>
      <c r="M351" s="71">
        <v>5.5736982781521549</v>
      </c>
      <c r="N351" s="71">
        <v>8.6543216988805813</v>
      </c>
      <c r="O351" s="71">
        <v>7.7617754042747951</v>
      </c>
      <c r="P351" s="71">
        <v>11.129043088980531</v>
      </c>
      <c r="Q351" s="71">
        <v>0.47722085088094801</v>
      </c>
      <c r="R351" s="71">
        <v>0.41046549076169753</v>
      </c>
      <c r="S351" s="71">
        <v>0</v>
      </c>
      <c r="T351" s="72"/>
      <c r="U351" s="71">
        <v>744019</v>
      </c>
      <c r="V351" s="71">
        <v>290</v>
      </c>
      <c r="W351" s="71">
        <v>98</v>
      </c>
      <c r="X351" s="71">
        <v>1408</v>
      </c>
      <c r="Y351" s="71">
        <v>2761</v>
      </c>
      <c r="Z351" s="71">
        <v>3942</v>
      </c>
      <c r="AA351" s="71">
        <v>2184</v>
      </c>
      <c r="AB351" s="71">
        <v>7844</v>
      </c>
      <c r="AC351" s="71">
        <v>71679</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2025</v>
      </c>
      <c r="B352" s="70">
        <v>25</v>
      </c>
      <c r="C352" s="70">
        <v>8</v>
      </c>
      <c r="D352" s="70">
        <v>2</v>
      </c>
      <c r="E352" s="70">
        <v>2011</v>
      </c>
      <c r="F352" s="70" t="s">
        <v>178</v>
      </c>
      <c r="G352" s="70" t="s">
        <v>2017</v>
      </c>
      <c r="H352" s="70" t="s">
        <v>2018</v>
      </c>
      <c r="I352" s="148"/>
      <c r="J352" s="71">
        <v>22.530911555448569</v>
      </c>
      <c r="K352" s="71">
        <v>0.63411455300815889</v>
      </c>
      <c r="L352" s="71">
        <v>4.066928394487296</v>
      </c>
      <c r="M352" s="71">
        <v>7.3157660006868213</v>
      </c>
      <c r="N352" s="71">
        <v>11.12820106363275</v>
      </c>
      <c r="O352" s="71">
        <v>7.6005905742694333</v>
      </c>
      <c r="P352" s="71">
        <v>10.569905728780652</v>
      </c>
      <c r="Q352" s="71">
        <v>0.54338083468562504</v>
      </c>
      <c r="R352" s="71">
        <v>0.40849834423960429</v>
      </c>
      <c r="S352" s="71">
        <v>0</v>
      </c>
      <c r="T352" s="72"/>
      <c r="U352" s="71">
        <v>600997</v>
      </c>
      <c r="V352" s="71">
        <v>290</v>
      </c>
      <c r="W352" s="71">
        <v>98</v>
      </c>
      <c r="X352" s="71">
        <v>1408</v>
      </c>
      <c r="Y352" s="71">
        <v>2775</v>
      </c>
      <c r="Z352" s="71">
        <v>3944</v>
      </c>
      <c r="AA352" s="71">
        <v>2136</v>
      </c>
      <c r="AB352" s="71">
        <v>7743</v>
      </c>
      <c r="AC352" s="71">
        <v>71217.5</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2026</v>
      </c>
      <c r="B353" s="70">
        <v>26</v>
      </c>
      <c r="C353" s="70">
        <v>9</v>
      </c>
      <c r="D353" s="70">
        <v>2</v>
      </c>
      <c r="E353" s="70">
        <v>2012</v>
      </c>
      <c r="F353" s="70" t="s">
        <v>179</v>
      </c>
      <c r="G353" s="70" t="s">
        <v>2017</v>
      </c>
      <c r="H353" s="70" t="s">
        <v>2018</v>
      </c>
      <c r="I353" s="148"/>
      <c r="J353" s="71">
        <v>22.02427882050236</v>
      </c>
      <c r="K353" s="71">
        <v>0.61414638023755785</v>
      </c>
      <c r="L353" s="71">
        <v>4.1882639495452478</v>
      </c>
      <c r="M353" s="71">
        <v>7.6476648463897838</v>
      </c>
      <c r="N353" s="71">
        <v>12.20627987677843</v>
      </c>
      <c r="O353" s="71">
        <v>7.6306426033080443</v>
      </c>
      <c r="P353" s="71">
        <v>10.495674728550677</v>
      </c>
      <c r="Q353" s="71">
        <v>0.58838993327967404</v>
      </c>
      <c r="R353" s="71">
        <v>0.49040121752261517</v>
      </c>
      <c r="S353" s="71">
        <v>0</v>
      </c>
      <c r="T353" s="72"/>
      <c r="U353" s="71">
        <v>598917</v>
      </c>
      <c r="V353" s="71">
        <v>290</v>
      </c>
      <c r="W353" s="71">
        <v>98</v>
      </c>
      <c r="X353" s="71">
        <v>1408</v>
      </c>
      <c r="Y353" s="71">
        <v>2808</v>
      </c>
      <c r="Z353" s="71">
        <v>3991</v>
      </c>
      <c r="AA353" s="71">
        <v>2109</v>
      </c>
      <c r="AB353" s="71">
        <v>7717</v>
      </c>
      <c r="AC353" s="71">
        <v>83282</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2027</v>
      </c>
      <c r="B354" s="70">
        <v>27</v>
      </c>
      <c r="C354" s="70">
        <v>10</v>
      </c>
      <c r="D354" s="70">
        <v>2</v>
      </c>
      <c r="E354" s="70">
        <v>2013</v>
      </c>
      <c r="F354" s="70" t="s">
        <v>180</v>
      </c>
      <c r="G354" s="70" t="s">
        <v>2017</v>
      </c>
      <c r="H354" s="70" t="s">
        <v>2018</v>
      </c>
      <c r="I354" s="148"/>
      <c r="J354" s="71">
        <v>24.372210193907371</v>
      </c>
      <c r="K354" s="71">
        <v>0.58680508352322402</v>
      </c>
      <c r="L354" s="71">
        <v>3.7425365464279832</v>
      </c>
      <c r="M354" s="71">
        <v>7.8652933472408639</v>
      </c>
      <c r="N354" s="71">
        <v>11.52728964860585</v>
      </c>
      <c r="O354" s="71">
        <v>7.4289663998689832</v>
      </c>
      <c r="P354" s="71">
        <v>10.300440402807675</v>
      </c>
      <c r="Q354" s="71">
        <v>0.59385351968725697</v>
      </c>
      <c r="R354" s="71">
        <v>0.44817028976218221</v>
      </c>
      <c r="S354" s="71">
        <v>0</v>
      </c>
      <c r="T354" s="72"/>
      <c r="U354" s="71">
        <v>626770</v>
      </c>
      <c r="V354" s="71">
        <v>290</v>
      </c>
      <c r="W354" s="71">
        <v>98</v>
      </c>
      <c r="X354" s="71">
        <v>1408</v>
      </c>
      <c r="Y354" s="71">
        <v>2814</v>
      </c>
      <c r="Z354" s="71">
        <v>4059</v>
      </c>
      <c r="AA354" s="71">
        <v>2062</v>
      </c>
      <c r="AB354" s="71">
        <v>7677</v>
      </c>
      <c r="AC354" s="71">
        <v>74294</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2028</v>
      </c>
      <c r="B355" s="70">
        <v>28</v>
      </c>
      <c r="C355" s="70">
        <v>11</v>
      </c>
      <c r="D355" s="70">
        <v>2</v>
      </c>
      <c r="E355" s="70">
        <v>2014</v>
      </c>
      <c r="F355" s="70" t="s">
        <v>181</v>
      </c>
      <c r="G355" s="70" t="s">
        <v>2017</v>
      </c>
      <c r="H355" s="70" t="s">
        <v>2018</v>
      </c>
      <c r="I355" s="148"/>
      <c r="J355" s="71">
        <v>24.771777027170462</v>
      </c>
      <c r="K355" s="71">
        <v>0.5299988130868144</v>
      </c>
      <c r="L355" s="71">
        <v>4.1112722921796268</v>
      </c>
      <c r="M355" s="71">
        <v>8.008246938705426</v>
      </c>
      <c r="N355" s="71">
        <v>11.810606640542719</v>
      </c>
      <c r="O355" s="71">
        <v>7.0431315242559114</v>
      </c>
      <c r="P355" s="71">
        <v>10.148106027442143</v>
      </c>
      <c r="Q355" s="71">
        <v>0.56264220860563596</v>
      </c>
      <c r="R355" s="71">
        <v>0.29070666240290349</v>
      </c>
      <c r="S355" s="71">
        <v>0</v>
      </c>
      <c r="T355" s="72"/>
      <c r="U355" s="71">
        <v>652012</v>
      </c>
      <c r="V355" s="71">
        <v>232</v>
      </c>
      <c r="W355" s="71">
        <v>84</v>
      </c>
      <c r="X355" s="71">
        <v>1388</v>
      </c>
      <c r="Y355" s="71">
        <v>2822</v>
      </c>
      <c r="Z355" s="71">
        <v>4053</v>
      </c>
      <c r="AA355" s="71">
        <v>2021</v>
      </c>
      <c r="AB355" s="71">
        <v>7581</v>
      </c>
      <c r="AC355" s="71">
        <v>48342.5</v>
      </c>
      <c r="AD355" s="71">
        <v>0</v>
      </c>
      <c r="AE355" s="72"/>
      <c r="AF355" s="71"/>
      <c r="AG355" s="71"/>
      <c r="AH355" s="71"/>
      <c r="AI355" s="71"/>
      <c r="AJ355" s="71"/>
      <c r="AK355" s="71"/>
      <c r="AL355" s="71"/>
      <c r="AM355" s="71"/>
      <c r="AN355" s="71"/>
      <c r="AO355" s="71"/>
      <c r="AP355" s="71"/>
      <c r="AQ355" s="72"/>
      <c r="AR355" s="71">
        <v>171</v>
      </c>
      <c r="AS355" s="71">
        <v>89</v>
      </c>
      <c r="AT355" s="71">
        <v>3</v>
      </c>
      <c r="AU355" s="71">
        <v>0</v>
      </c>
      <c r="AV355" s="71">
        <v>0</v>
      </c>
      <c r="AW355" s="71">
        <v>0</v>
      </c>
      <c r="AX355" s="71"/>
      <c r="AY355" s="72"/>
      <c r="AZ355" s="71">
        <v>748.7</v>
      </c>
      <c r="BA355" s="71">
        <v>2654.4</v>
      </c>
      <c r="BB355" s="71">
        <v>27500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2029</v>
      </c>
      <c r="B356" s="70">
        <v>29</v>
      </c>
      <c r="C356" s="70">
        <v>12</v>
      </c>
      <c r="D356" s="70">
        <v>2</v>
      </c>
      <c r="E356" s="70">
        <v>2015</v>
      </c>
      <c r="F356" s="70" t="s">
        <v>182</v>
      </c>
      <c r="G356" s="70" t="s">
        <v>2017</v>
      </c>
      <c r="H356" s="70" t="s">
        <v>2018</v>
      </c>
      <c r="I356" s="148"/>
      <c r="J356" s="71">
        <v>27.27693656165015</v>
      </c>
      <c r="K356" s="71">
        <v>0.47951090584943939</v>
      </c>
      <c r="L356" s="71">
        <v>4.7281387306155578</v>
      </c>
      <c r="M356" s="71">
        <v>6.6608052244155873</v>
      </c>
      <c r="N356" s="71">
        <v>10.03285309182553</v>
      </c>
      <c r="O356" s="71">
        <v>6.910589796891391</v>
      </c>
      <c r="P356" s="71">
        <v>9.9400358875348225</v>
      </c>
      <c r="Q356" s="71">
        <v>0.53931111845405799</v>
      </c>
      <c r="R356" s="71">
        <v>0.39090891140018785</v>
      </c>
      <c r="S356" s="71">
        <v>0</v>
      </c>
      <c r="T356" s="72"/>
      <c r="U356" s="71">
        <v>702594</v>
      </c>
      <c r="V356" s="71">
        <v>232</v>
      </c>
      <c r="W356" s="71">
        <v>84</v>
      </c>
      <c r="X356" s="71">
        <v>1388</v>
      </c>
      <c r="Y356" s="71">
        <v>2811</v>
      </c>
      <c r="Z356" s="71">
        <v>4015</v>
      </c>
      <c r="AA356" s="71">
        <v>1978</v>
      </c>
      <c r="AB356" s="71">
        <v>7423</v>
      </c>
      <c r="AC356" s="71">
        <v>66819.5</v>
      </c>
      <c r="AD356" s="71">
        <v>0</v>
      </c>
      <c r="AE356" s="72"/>
      <c r="AF356" s="71">
        <v>6564588.1274471888</v>
      </c>
      <c r="AG356" s="71">
        <v>367426.3210653612</v>
      </c>
      <c r="AH356" s="71">
        <v>855600.7347089746</v>
      </c>
      <c r="AI356" s="71">
        <v>8741135.8124084435</v>
      </c>
      <c r="AJ356" s="71">
        <v>16759251.95266334</v>
      </c>
      <c r="AK356" s="71">
        <v>0</v>
      </c>
      <c r="AL356" s="71">
        <v>0</v>
      </c>
      <c r="AM356" s="71">
        <v>1017291.011686134</v>
      </c>
      <c r="AN356" s="71">
        <v>0</v>
      </c>
      <c r="AO356" s="71">
        <v>0</v>
      </c>
      <c r="AP356" s="71">
        <v>34305293.959979437</v>
      </c>
      <c r="AQ356" s="72"/>
      <c r="AR356" s="71">
        <v>184</v>
      </c>
      <c r="AS356" s="71">
        <v>126</v>
      </c>
      <c r="AT356" s="71">
        <v>3</v>
      </c>
      <c r="AU356" s="71">
        <v>0</v>
      </c>
      <c r="AV356" s="71">
        <v>0</v>
      </c>
      <c r="AW356" s="71">
        <v>0</v>
      </c>
      <c r="AX356" s="71"/>
      <c r="AY356" s="72"/>
      <c r="AZ356" s="71">
        <v>813.5</v>
      </c>
      <c r="BA356" s="71">
        <v>3863.1</v>
      </c>
      <c r="BB356" s="71">
        <v>27500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2030</v>
      </c>
      <c r="B357" s="70">
        <v>30</v>
      </c>
      <c r="C357" s="70">
        <v>13</v>
      </c>
      <c r="D357" s="70">
        <v>2</v>
      </c>
      <c r="E357" s="70">
        <v>2016</v>
      </c>
      <c r="F357" s="70" t="s">
        <v>155</v>
      </c>
      <c r="G357" s="70" t="s">
        <v>2017</v>
      </c>
      <c r="H357" s="70" t="s">
        <v>2018</v>
      </c>
      <c r="I357" s="148"/>
      <c r="J357" s="71">
        <v>29.808604105319866</v>
      </c>
      <c r="K357" s="71">
        <v>0.4867016315968391</v>
      </c>
      <c r="L357" s="71">
        <v>6.5884201032450678</v>
      </c>
      <c r="M357" s="71">
        <v>6.8418632238121697</v>
      </c>
      <c r="N357" s="71">
        <v>10.241491717215009</v>
      </c>
      <c r="O357" s="71">
        <v>6.8623773057125996</v>
      </c>
      <c r="P357" s="71">
        <v>9.6105519855721013</v>
      </c>
      <c r="Q357" s="71">
        <v>0.51632012359304735</v>
      </c>
      <c r="R357" s="71">
        <v>0.37849296185790055</v>
      </c>
      <c r="S357" s="71">
        <v>0</v>
      </c>
      <c r="T357" s="72"/>
      <c r="U357" s="71">
        <v>710480</v>
      </c>
      <c r="V357" s="71">
        <v>232</v>
      </c>
      <c r="W357" s="71">
        <v>84</v>
      </c>
      <c r="X357" s="71">
        <v>1388</v>
      </c>
      <c r="Y357" s="71">
        <v>2827</v>
      </c>
      <c r="Z357" s="71">
        <v>4036</v>
      </c>
      <c r="AA357" s="71">
        <v>1978</v>
      </c>
      <c r="AB357" s="71">
        <v>7310</v>
      </c>
      <c r="AC357" s="71">
        <v>64642.87219741127</v>
      </c>
      <c r="AD357" s="71">
        <v>0</v>
      </c>
      <c r="AE357" s="72"/>
      <c r="AF357" s="71">
        <v>6687928.3526145136</v>
      </c>
      <c r="AG357" s="71">
        <v>355999.0238836006</v>
      </c>
      <c r="AH357" s="71">
        <v>1011011.127587861</v>
      </c>
      <c r="AI357" s="71">
        <v>10366745.06840948</v>
      </c>
      <c r="AJ357" s="71">
        <v>15275147.89870844</v>
      </c>
      <c r="AK357" s="71">
        <v>0</v>
      </c>
      <c r="AL357" s="71">
        <v>0</v>
      </c>
      <c r="AM357" s="71">
        <v>1002583.139764438</v>
      </c>
      <c r="AN357" s="71">
        <v>0</v>
      </c>
      <c r="AO357" s="71">
        <v>0</v>
      </c>
      <c r="AP357" s="71">
        <v>34699414.610968329</v>
      </c>
      <c r="AQ357" s="72"/>
      <c r="AR357" s="71">
        <v>195</v>
      </c>
      <c r="AS357" s="71">
        <v>142</v>
      </c>
      <c r="AT357" s="71">
        <v>3</v>
      </c>
      <c r="AU357" s="71">
        <v>0</v>
      </c>
      <c r="AV357" s="71">
        <v>0</v>
      </c>
      <c r="AW357" s="71">
        <v>0</v>
      </c>
      <c r="AX357" s="71"/>
      <c r="AY357" s="72"/>
      <c r="AZ357" s="71">
        <v>872.5</v>
      </c>
      <c r="BA357" s="71">
        <v>4442.5999999999995</v>
      </c>
      <c r="BB357" s="71">
        <v>27500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2031</v>
      </c>
      <c r="B358" s="70">
        <v>31</v>
      </c>
      <c r="C358" s="70">
        <v>14</v>
      </c>
      <c r="D358" s="70">
        <v>2</v>
      </c>
      <c r="E358" s="70">
        <v>2017</v>
      </c>
      <c r="F358" s="70" t="s">
        <v>156</v>
      </c>
      <c r="G358" s="70" t="s">
        <v>2017</v>
      </c>
      <c r="H358" s="70" t="s">
        <v>2018</v>
      </c>
      <c r="I358" s="148"/>
      <c r="J358" s="71">
        <v>29.993868265611063</v>
      </c>
      <c r="K358" s="71">
        <v>0.46174783665125918</v>
      </c>
      <c r="L358" s="71">
        <v>6.1043274850120346</v>
      </c>
      <c r="M358" s="71">
        <v>4.9959288444057695</v>
      </c>
      <c r="N358" s="71">
        <v>9.0363524275568778</v>
      </c>
      <c r="O358" s="71">
        <v>6.7453820183947579</v>
      </c>
      <c r="P358" s="71">
        <v>9.4917372465604526</v>
      </c>
      <c r="Q358" s="71">
        <v>0.49246277796891402</v>
      </c>
      <c r="R358" s="71">
        <v>0.36568130533504284</v>
      </c>
      <c r="S358" s="71">
        <v>0</v>
      </c>
      <c r="T358" s="72"/>
      <c r="U358" s="71">
        <v>749935</v>
      </c>
      <c r="V358" s="71">
        <v>232</v>
      </c>
      <c r="W358" s="71">
        <v>84</v>
      </c>
      <c r="X358" s="71">
        <v>1388</v>
      </c>
      <c r="Y358" s="71">
        <v>2826</v>
      </c>
      <c r="Z358" s="71">
        <v>4033</v>
      </c>
      <c r="AA358" s="71">
        <v>1966</v>
      </c>
      <c r="AB358" s="71">
        <v>7210</v>
      </c>
      <c r="AC358" s="71">
        <v>63693.999999999993</v>
      </c>
      <c r="AD358" s="71">
        <v>0</v>
      </c>
      <c r="AE358" s="72"/>
      <c r="AF358" s="71">
        <v>6828827.9023803268</v>
      </c>
      <c r="AG358" s="71">
        <v>355912.80810326658</v>
      </c>
      <c r="AH358" s="71">
        <v>1251644.970222193</v>
      </c>
      <c r="AI358" s="71">
        <v>8494610.8602612149</v>
      </c>
      <c r="AJ358" s="71">
        <v>16371166.292744979</v>
      </c>
      <c r="AK358" s="71">
        <v>0</v>
      </c>
      <c r="AL358" s="71">
        <v>0</v>
      </c>
      <c r="AM358" s="71">
        <v>990415.22048484359</v>
      </c>
      <c r="AN358" s="71">
        <v>0</v>
      </c>
      <c r="AO358" s="71">
        <v>0</v>
      </c>
      <c r="AP358" s="71">
        <v>34292578.054196827</v>
      </c>
      <c r="AQ358" s="72"/>
      <c r="AR358" s="71">
        <v>201</v>
      </c>
      <c r="AS358" s="71">
        <v>161</v>
      </c>
      <c r="AT358" s="71">
        <v>3</v>
      </c>
      <c r="AU358" s="71">
        <v>0</v>
      </c>
      <c r="AV358" s="71">
        <v>0</v>
      </c>
      <c r="AW358" s="71">
        <v>0</v>
      </c>
      <c r="AX358" s="71"/>
      <c r="AY358" s="72"/>
      <c r="AZ358" s="71">
        <v>908.4</v>
      </c>
      <c r="BA358" s="71">
        <v>5979.7999999999993</v>
      </c>
      <c r="BB358" s="71">
        <v>27500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2032</v>
      </c>
      <c r="B359" s="70">
        <v>32</v>
      </c>
      <c r="C359" s="70">
        <v>15</v>
      </c>
      <c r="D359" s="70">
        <v>2</v>
      </c>
      <c r="E359" s="70">
        <v>2018</v>
      </c>
      <c r="F359" s="70" t="s">
        <v>183</v>
      </c>
      <c r="G359" s="70" t="s">
        <v>2017</v>
      </c>
      <c r="H359" s="70" t="s">
        <v>2018</v>
      </c>
      <c r="I359" s="148"/>
      <c r="J359" s="71">
        <v>30.524836263934954</v>
      </c>
      <c r="K359" s="71">
        <v>0.4147970733472201</v>
      </c>
      <c r="L359" s="71">
        <v>5.5377195747964238</v>
      </c>
      <c r="M359" s="71">
        <v>4.3658898664553689</v>
      </c>
      <c r="N359" s="71">
        <v>6.7957295958122899</v>
      </c>
      <c r="O359" s="71">
        <v>6.5562883192853185</v>
      </c>
      <c r="P359" s="71">
        <v>9.3924743559104833</v>
      </c>
      <c r="Q359" s="71">
        <v>0.44708839866392502</v>
      </c>
      <c r="R359" s="71">
        <v>0.37424416882250272</v>
      </c>
      <c r="S359" s="71">
        <v>0</v>
      </c>
      <c r="T359" s="72"/>
      <c r="U359" s="71">
        <v>819056</v>
      </c>
      <c r="V359" s="71">
        <v>232</v>
      </c>
      <c r="W359" s="71">
        <v>84</v>
      </c>
      <c r="X359" s="71">
        <v>1388</v>
      </c>
      <c r="Y359" s="71">
        <v>2809</v>
      </c>
      <c r="Z359" s="71">
        <v>3995</v>
      </c>
      <c r="AA359" s="71">
        <v>1965</v>
      </c>
      <c r="AB359" s="71">
        <v>7054</v>
      </c>
      <c r="AC359" s="71">
        <v>64930</v>
      </c>
      <c r="AD359" s="71">
        <v>0</v>
      </c>
      <c r="AE359" s="72"/>
      <c r="AF359" s="71">
        <v>7250134.7778390413</v>
      </c>
      <c r="AG359" s="71">
        <v>316789.40238315333</v>
      </c>
      <c r="AH359" s="71">
        <v>1161533.8090431599</v>
      </c>
      <c r="AI359" s="71">
        <v>8295951.4152229372</v>
      </c>
      <c r="AJ359" s="71">
        <v>13932353.879415</v>
      </c>
      <c r="AK359" s="71">
        <v>0</v>
      </c>
      <c r="AL359" s="71">
        <v>0</v>
      </c>
      <c r="AM359" s="71">
        <v>970990.934959971</v>
      </c>
      <c r="AN359" s="71">
        <v>0</v>
      </c>
      <c r="AO359" s="71">
        <v>0</v>
      </c>
      <c r="AP359" s="71">
        <v>31927754.218863264</v>
      </c>
      <c r="AQ359" s="72"/>
      <c r="AR359" s="71">
        <v>213</v>
      </c>
      <c r="AS359" s="71">
        <v>171</v>
      </c>
      <c r="AT359" s="71">
        <v>3</v>
      </c>
      <c r="AU359" s="71">
        <v>0</v>
      </c>
      <c r="AV359" s="71">
        <v>0</v>
      </c>
      <c r="AW359" s="71">
        <v>0</v>
      </c>
      <c r="AX359" s="71"/>
      <c r="AY359" s="72"/>
      <c r="AZ359" s="71">
        <v>975.7</v>
      </c>
      <c r="BA359" s="71">
        <v>6288.7</v>
      </c>
      <c r="BB359" s="71">
        <v>27500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2033</v>
      </c>
      <c r="B360" s="70">
        <v>33</v>
      </c>
      <c r="C360" s="70">
        <v>16</v>
      </c>
      <c r="D360" s="70">
        <v>2</v>
      </c>
      <c r="E360" s="70">
        <v>2019</v>
      </c>
      <c r="F360" s="70" t="s">
        <v>158</v>
      </c>
      <c r="G360" s="70" t="s">
        <v>2017</v>
      </c>
      <c r="H360" s="70" t="s">
        <v>2018</v>
      </c>
      <c r="I360" s="148"/>
      <c r="J360" s="71">
        <v>35.861510220388062</v>
      </c>
      <c r="K360" s="71">
        <v>0.38005416593152924</v>
      </c>
      <c r="L360" s="71">
        <v>5.5893574353461686</v>
      </c>
      <c r="M360" s="71">
        <v>4.2138738402463547</v>
      </c>
      <c r="N360" s="71">
        <v>6.7782269800638035</v>
      </c>
      <c r="O360" s="71">
        <v>6.3204096507904355</v>
      </c>
      <c r="P360" s="71">
        <v>9.2417749715211794</v>
      </c>
      <c r="Q360" s="71">
        <v>0.428454054293814</v>
      </c>
      <c r="R360" s="71">
        <v>0.45180273526323067</v>
      </c>
      <c r="S360" s="71">
        <v>0</v>
      </c>
      <c r="T360" s="72"/>
      <c r="U360" s="71">
        <v>870977</v>
      </c>
      <c r="V360" s="71">
        <v>232</v>
      </c>
      <c r="W360" s="71">
        <v>84</v>
      </c>
      <c r="X360" s="71">
        <v>1388</v>
      </c>
      <c r="Y360" s="71">
        <v>2821</v>
      </c>
      <c r="Z360" s="71">
        <v>3957</v>
      </c>
      <c r="AA360" s="71">
        <v>1919</v>
      </c>
      <c r="AB360" s="71">
        <v>6943</v>
      </c>
      <c r="AC360" s="71">
        <v>79670</v>
      </c>
      <c r="AD360" s="71">
        <v>0</v>
      </c>
      <c r="AE360" s="72"/>
      <c r="AF360" s="71">
        <v>8001829.3423620686</v>
      </c>
      <c r="AG360" s="71">
        <v>307367.24898721871</v>
      </c>
      <c r="AH360" s="71">
        <v>1278804.329753296</v>
      </c>
      <c r="AI360" s="71">
        <v>8140009.9359094063</v>
      </c>
      <c r="AJ360" s="71">
        <v>13467576.696957899</v>
      </c>
      <c r="AK360" s="71">
        <v>0</v>
      </c>
      <c r="AL360" s="71">
        <v>0</v>
      </c>
      <c r="AM360" s="71">
        <v>945584.33312398347</v>
      </c>
      <c r="AN360" s="71">
        <v>0</v>
      </c>
      <c r="AO360" s="71">
        <v>0</v>
      </c>
      <c r="AP360" s="71">
        <v>32141171.887093872</v>
      </c>
      <c r="AQ360" s="72"/>
      <c r="AR360" s="71">
        <v>221</v>
      </c>
      <c r="AS360" s="71">
        <v>194</v>
      </c>
      <c r="AT360" s="71">
        <v>3</v>
      </c>
      <c r="AU360" s="71">
        <v>0</v>
      </c>
      <c r="AV360" s="71">
        <v>0</v>
      </c>
      <c r="AW360" s="71">
        <v>0</v>
      </c>
      <c r="AX360" s="71"/>
      <c r="AY360" s="72"/>
      <c r="AZ360" s="71">
        <v>1023.5</v>
      </c>
      <c r="BA360" s="71">
        <v>7105.5000000000018</v>
      </c>
      <c r="BB360" s="71">
        <v>27500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2034</v>
      </c>
      <c r="B361" s="70">
        <v>34</v>
      </c>
      <c r="C361" s="70">
        <v>17</v>
      </c>
      <c r="D361" s="70">
        <v>2</v>
      </c>
      <c r="E361" s="70">
        <v>2020</v>
      </c>
      <c r="F361" s="70" t="s">
        <v>159</v>
      </c>
      <c r="G361" s="70" t="s">
        <v>2017</v>
      </c>
      <c r="H361" s="70" t="s">
        <v>2018</v>
      </c>
      <c r="I361" s="148"/>
      <c r="J361" s="71">
        <v>25.77611529777927</v>
      </c>
      <c r="K361" s="71">
        <v>0.40487337471064344</v>
      </c>
      <c r="L361" s="71">
        <v>4.673645675347867</v>
      </c>
      <c r="M361" s="71">
        <v>4.1655716957192599</v>
      </c>
      <c r="N361" s="71">
        <v>6.0324036519393562</v>
      </c>
      <c r="O361" s="71">
        <v>5.5921504978829297</v>
      </c>
      <c r="P361" s="71">
        <v>8.7492829111961825</v>
      </c>
      <c r="Q361" s="71">
        <v>0.404057837452798</v>
      </c>
      <c r="R361" s="71">
        <v>0.41534155208149787</v>
      </c>
      <c r="S361" s="71">
        <v>0</v>
      </c>
      <c r="T361" s="72"/>
      <c r="U361" s="71">
        <v>788604</v>
      </c>
      <c r="V361" s="71">
        <v>204</v>
      </c>
      <c r="W361" s="71">
        <v>74</v>
      </c>
      <c r="X361" s="71">
        <v>1451</v>
      </c>
      <c r="Y361" s="71">
        <v>2818</v>
      </c>
      <c r="Z361" s="71">
        <v>3996</v>
      </c>
      <c r="AA361" s="71">
        <v>1931</v>
      </c>
      <c r="AB361" s="71">
        <v>6853</v>
      </c>
      <c r="AC361" s="71">
        <v>73627.499999999985</v>
      </c>
      <c r="AD361" s="71">
        <v>0</v>
      </c>
      <c r="AE361" s="72"/>
      <c r="AF361" s="71">
        <v>7104226.8962138891</v>
      </c>
      <c r="AG361" s="71">
        <v>298967.29679557</v>
      </c>
      <c r="AH361" s="71">
        <v>1149483.4639786799</v>
      </c>
      <c r="AI361" s="71">
        <v>7840380.4620855683</v>
      </c>
      <c r="AJ361" s="71">
        <v>11989966.48152373</v>
      </c>
      <c r="AK361" s="71"/>
      <c r="AL361" s="71"/>
      <c r="AM361" s="71">
        <v>894392.63841802254</v>
      </c>
      <c r="AN361" s="71"/>
      <c r="AO361" s="71"/>
      <c r="AP361" s="71">
        <v>29277417.23901546</v>
      </c>
      <c r="AQ361" s="72"/>
      <c r="AR361" s="71">
        <v>228</v>
      </c>
      <c r="AS361" s="71">
        <v>212</v>
      </c>
      <c r="AT361" s="71">
        <v>3</v>
      </c>
      <c r="AU361" s="71">
        <v>0</v>
      </c>
      <c r="AV361" s="71">
        <v>0</v>
      </c>
      <c r="AW361" s="71">
        <v>0</v>
      </c>
      <c r="AX361" s="71"/>
      <c r="AY361" s="72"/>
      <c r="AZ361" s="71">
        <v>1071.0999999999999</v>
      </c>
      <c r="BA361" s="71">
        <v>8277.7999999999993</v>
      </c>
      <c r="BB361" s="71">
        <v>27500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2035</v>
      </c>
      <c r="B362" s="70">
        <v>34</v>
      </c>
      <c r="C362" s="70">
        <v>18</v>
      </c>
      <c r="D362" s="70">
        <v>2</v>
      </c>
      <c r="E362" s="70">
        <v>2021</v>
      </c>
      <c r="F362" s="70" t="s">
        <v>160</v>
      </c>
      <c r="G362" s="70" t="s">
        <v>2017</v>
      </c>
      <c r="H362" s="70" t="s">
        <v>2018</v>
      </c>
      <c r="I362" s="148"/>
      <c r="J362" s="71">
        <v>26.417824886805295</v>
      </c>
      <c r="K362" s="71">
        <v>0.41562945258962913</v>
      </c>
      <c r="L362" s="71">
        <v>3.7550132389743962</v>
      </c>
      <c r="M362" s="71">
        <v>4.0634029927968722</v>
      </c>
      <c r="N362" s="71">
        <v>5.9617032758034325</v>
      </c>
      <c r="O362" s="71">
        <v>5.4338243976560952</v>
      </c>
      <c r="P362" s="71">
        <v>8.9214910111256565</v>
      </c>
      <c r="Q362" s="71">
        <v>0.39475523311406502</v>
      </c>
      <c r="R362" s="71">
        <v>0.4599253727051375</v>
      </c>
      <c r="S362" s="71">
        <v>0</v>
      </c>
      <c r="T362" s="72"/>
      <c r="U362" s="71">
        <v>875857</v>
      </c>
      <c r="V362" s="71">
        <v>204</v>
      </c>
      <c r="W362" s="71">
        <v>74</v>
      </c>
      <c r="X362" s="71">
        <v>1451</v>
      </c>
      <c r="Y362" s="71">
        <v>2823</v>
      </c>
      <c r="Z362" s="71">
        <v>3998</v>
      </c>
      <c r="AA362" s="71">
        <v>1920</v>
      </c>
      <c r="AB362" s="71">
        <v>6761</v>
      </c>
      <c r="AC362" s="71">
        <v>79094.499999999985</v>
      </c>
      <c r="AD362" s="71">
        <v>0</v>
      </c>
      <c r="AE362" s="72"/>
      <c r="AF362" s="71">
        <v>6940894.6370319352</v>
      </c>
      <c r="AG362" s="71">
        <v>319532.432777351</v>
      </c>
      <c r="AH362" s="71">
        <v>892919.59264536307</v>
      </c>
      <c r="AI362" s="71">
        <v>8878919.4259899631</v>
      </c>
      <c r="AJ362" s="71">
        <v>13641633.412968099</v>
      </c>
      <c r="AK362" s="71">
        <v>0</v>
      </c>
      <c r="AL362" s="71">
        <v>0</v>
      </c>
      <c r="AM362" s="71">
        <v>887475.14546855551</v>
      </c>
      <c r="AN362" s="71">
        <v>0</v>
      </c>
      <c r="AO362" s="71">
        <v>0</v>
      </c>
      <c r="AP362" s="71">
        <v>31561374.646881267</v>
      </c>
      <c r="AQ362" s="72"/>
      <c r="AR362" s="71">
        <v>234</v>
      </c>
      <c r="AS362" s="71">
        <v>217</v>
      </c>
      <c r="AT362" s="71">
        <v>3</v>
      </c>
      <c r="AU362" s="71">
        <v>0</v>
      </c>
      <c r="AV362" s="71">
        <v>0</v>
      </c>
      <c r="AW362" s="71">
        <v>0</v>
      </c>
      <c r="AX362" s="71"/>
      <c r="AY362" s="72"/>
      <c r="AZ362" s="71">
        <v>1110.3</v>
      </c>
      <c r="BA362" s="71">
        <v>8837.5</v>
      </c>
      <c r="BB362" s="71">
        <v>27500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2036</v>
      </c>
      <c r="B363" s="70">
        <v>34</v>
      </c>
      <c r="C363" s="70">
        <v>19</v>
      </c>
      <c r="D363" s="70">
        <v>2</v>
      </c>
      <c r="E363" s="70">
        <v>2022</v>
      </c>
      <c r="F363" s="70" t="s">
        <v>161</v>
      </c>
      <c r="G363" s="70" t="s">
        <v>2017</v>
      </c>
      <c r="H363" s="70" t="s">
        <v>2018</v>
      </c>
      <c r="I363" s="148"/>
      <c r="J363" s="71">
        <v>24.517927571748018</v>
      </c>
      <c r="K363" s="71">
        <v>0.38839568321939411</v>
      </c>
      <c r="L363" s="71">
        <v>3.373587303018756</v>
      </c>
      <c r="M363" s="71">
        <v>4.6182175889273376</v>
      </c>
      <c r="N363" s="71">
        <v>7.7092939051640128</v>
      </c>
      <c r="O363" s="71">
        <v>5.706291249172569</v>
      </c>
      <c r="P363" s="71">
        <v>8.7921070377883535</v>
      </c>
      <c r="Q363" s="71">
        <v>0.3921320209396883</v>
      </c>
      <c r="R363" s="71">
        <v>0.45682208361227533</v>
      </c>
      <c r="S363" s="71">
        <v>0</v>
      </c>
      <c r="T363" s="72"/>
      <c r="U363" s="71">
        <v>969176</v>
      </c>
      <c r="V363" s="71">
        <v>204</v>
      </c>
      <c r="W363" s="71">
        <v>74</v>
      </c>
      <c r="X363" s="71">
        <v>1451</v>
      </c>
      <c r="Y363" s="71">
        <v>2842</v>
      </c>
      <c r="Z363" s="71">
        <v>3989</v>
      </c>
      <c r="AA363" s="71">
        <v>1921</v>
      </c>
      <c r="AB363" s="71">
        <v>6661</v>
      </c>
      <c r="AC363" s="71">
        <v>79547.499999999985</v>
      </c>
      <c r="AD363" s="71">
        <v>0</v>
      </c>
      <c r="AE363" s="72"/>
      <c r="AF363" s="71">
        <v>7565613.4676217726</v>
      </c>
      <c r="AG363" s="71">
        <v>312257.74259020074</v>
      </c>
      <c r="AH363" s="71">
        <v>966673.00088631525</v>
      </c>
      <c r="AI363" s="71">
        <v>8613558.612275118</v>
      </c>
      <c r="AJ363" s="71">
        <v>15830673.259607701</v>
      </c>
      <c r="AK363" s="71">
        <v>0</v>
      </c>
      <c r="AL363" s="71">
        <v>0</v>
      </c>
      <c r="AM363" s="71">
        <v>860116.90804579679</v>
      </c>
      <c r="AN363" s="71">
        <v>0</v>
      </c>
      <c r="AO363" s="71">
        <v>0</v>
      </c>
      <c r="AP363" s="71">
        <v>34148892.991026908</v>
      </c>
      <c r="AQ363" s="72"/>
      <c r="AR363" s="71">
        <v>248</v>
      </c>
      <c r="AS363" s="71">
        <v>218</v>
      </c>
      <c r="AT363" s="71">
        <v>3</v>
      </c>
      <c r="AU363" s="71">
        <v>0</v>
      </c>
      <c r="AV363" s="71">
        <v>0</v>
      </c>
      <c r="AW363" s="71">
        <v>0</v>
      </c>
      <c r="AX363" s="71"/>
      <c r="AY363" s="72"/>
      <c r="AZ363" s="71">
        <v>1195.3999999999996</v>
      </c>
      <c r="BA363" s="71">
        <v>8875.7000000000007</v>
      </c>
      <c r="BB363" s="71">
        <v>27500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2037</v>
      </c>
      <c r="B364" s="70">
        <v>34</v>
      </c>
      <c r="C364" s="70">
        <v>20</v>
      </c>
      <c r="D364" s="70">
        <v>2</v>
      </c>
      <c r="E364" s="70">
        <v>2023</v>
      </c>
      <c r="F364" s="70" t="s">
        <v>1539</v>
      </c>
      <c r="G364" s="70" t="s">
        <v>2017</v>
      </c>
      <c r="H364" s="70" t="s">
        <v>2018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255</v>
      </c>
      <c r="AS364" s="71">
        <v>218</v>
      </c>
      <c r="AT364" s="71">
        <v>3</v>
      </c>
      <c r="AU364" s="71">
        <v>0</v>
      </c>
      <c r="AV364" s="71">
        <v>0</v>
      </c>
      <c r="AW364" s="71">
        <v>0</v>
      </c>
      <c r="AX364" s="71"/>
      <c r="AY364" s="72"/>
      <c r="AZ364" s="71">
        <v>1232.9999999999995</v>
      </c>
      <c r="BA364" s="71">
        <v>8875.7000000000007</v>
      </c>
      <c r="BB364" s="71">
        <v>27500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2038</v>
      </c>
      <c r="B365" s="70">
        <v>34</v>
      </c>
      <c r="C365" s="70">
        <v>21</v>
      </c>
      <c r="D365" s="70">
        <v>2</v>
      </c>
      <c r="E365" s="70">
        <v>2024</v>
      </c>
      <c r="F365" s="70" t="s">
        <v>1554</v>
      </c>
      <c r="G365" s="70" t="s">
        <v>2017</v>
      </c>
      <c r="H365" s="70" t="s">
        <v>2018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2039</v>
      </c>
      <c r="B366" s="70">
        <v>409</v>
      </c>
      <c r="C366" s="70">
        <v>1</v>
      </c>
      <c r="D366" s="70">
        <v>25</v>
      </c>
      <c r="E366" s="70">
        <v>1990</v>
      </c>
      <c r="F366" s="70" t="s">
        <v>787</v>
      </c>
      <c r="G366" s="70" t="s">
        <v>2040</v>
      </c>
      <c r="H366" s="70" t="s">
        <v>2041</v>
      </c>
      <c r="I366" s="148"/>
      <c r="J366" s="71">
        <v>6.2555398983034101</v>
      </c>
      <c r="K366" s="71">
        <v>0.90532695194760759</v>
      </c>
      <c r="L366" s="71">
        <v>1.1240468820681999</v>
      </c>
      <c r="M366" s="71">
        <v>2.5629084387324021</v>
      </c>
      <c r="N366" s="71">
        <v>7.5078849523148614</v>
      </c>
      <c r="O366" s="71">
        <v>6.2580277662006614</v>
      </c>
      <c r="P366" s="71">
        <v>10.37843849943984</v>
      </c>
      <c r="Q366" s="71">
        <v>0.45218804267774299</v>
      </c>
      <c r="R366" s="71">
        <v>0</v>
      </c>
      <c r="S366" s="71">
        <v>0.4076417547558211</v>
      </c>
      <c r="T366" s="72"/>
      <c r="U366" s="71">
        <v>931307</v>
      </c>
      <c r="V366" s="71">
        <v>264</v>
      </c>
      <c r="W366" s="71">
        <v>16</v>
      </c>
      <c r="X366" s="71">
        <v>882</v>
      </c>
      <c r="Y366" s="71">
        <v>1866</v>
      </c>
      <c r="Z366" s="71">
        <v>2574</v>
      </c>
      <c r="AA366" s="71">
        <v>2520</v>
      </c>
      <c r="AB366" s="71">
        <v>7342</v>
      </c>
      <c r="AC366" s="71">
        <v>0</v>
      </c>
      <c r="AD366" s="71">
        <v>0.4076417547558211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2042</v>
      </c>
      <c r="B367" s="70">
        <v>410</v>
      </c>
      <c r="C367" s="70">
        <v>2</v>
      </c>
      <c r="D367" s="70">
        <v>25</v>
      </c>
      <c r="E367" s="70">
        <v>2005</v>
      </c>
      <c r="F367" s="70" t="s">
        <v>789</v>
      </c>
      <c r="G367" s="70" t="s">
        <v>2040</v>
      </c>
      <c r="H367" s="70" t="s">
        <v>2041</v>
      </c>
      <c r="I367" s="148"/>
      <c r="J367" s="71">
        <v>4.6811765434432564</v>
      </c>
      <c r="K367" s="71">
        <v>0.77055051397395757</v>
      </c>
      <c r="L367" s="71">
        <v>3.3652764883331798</v>
      </c>
      <c r="M367" s="71">
        <v>4.4843776985389763</v>
      </c>
      <c r="N367" s="71">
        <v>12.62444284387758</v>
      </c>
      <c r="O367" s="71">
        <v>10.278043892634351</v>
      </c>
      <c r="P367" s="71">
        <v>10.9624864475146</v>
      </c>
      <c r="Q367" s="71">
        <v>0.469016877163136</v>
      </c>
      <c r="R367" s="71">
        <v>0</v>
      </c>
      <c r="S367" s="71">
        <v>0</v>
      </c>
      <c r="T367" s="72"/>
      <c r="U367" s="71">
        <v>843486</v>
      </c>
      <c r="V367" s="71">
        <v>296</v>
      </c>
      <c r="W367" s="71">
        <v>45</v>
      </c>
      <c r="X367" s="71">
        <v>823</v>
      </c>
      <c r="Y367" s="71">
        <v>2359</v>
      </c>
      <c r="Z367" s="71">
        <v>4892</v>
      </c>
      <c r="AA367" s="71">
        <v>2180</v>
      </c>
      <c r="AB367" s="71">
        <v>7961</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2043</v>
      </c>
      <c r="B368" s="70">
        <v>411</v>
      </c>
      <c r="C368" s="70">
        <v>3</v>
      </c>
      <c r="D368" s="70">
        <v>25</v>
      </c>
      <c r="E368" s="70">
        <v>2006</v>
      </c>
      <c r="F368" s="70" t="s">
        <v>790</v>
      </c>
      <c r="G368" s="1064" t="s">
        <v>2040</v>
      </c>
      <c r="H368" s="70" t="s">
        <v>2041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2044</v>
      </c>
      <c r="B369" s="70">
        <v>412</v>
      </c>
      <c r="C369" s="70">
        <v>4</v>
      </c>
      <c r="D369" s="70">
        <v>25</v>
      </c>
      <c r="E369" s="70">
        <v>2007</v>
      </c>
      <c r="F369" s="70" t="s">
        <v>791</v>
      </c>
      <c r="G369" s="1064" t="s">
        <v>2040</v>
      </c>
      <c r="H369" s="70" t="s">
        <v>2041</v>
      </c>
      <c r="I369" s="148"/>
      <c r="J369" s="71">
        <v>5.5149102414874376</v>
      </c>
      <c r="K369" s="71">
        <v>0.74924732987993425</v>
      </c>
      <c r="L369" s="71">
        <v>3.193145713883689</v>
      </c>
      <c r="M369" s="71">
        <v>5.0948247701548466</v>
      </c>
      <c r="N369" s="71">
        <v>11.166827250168289</v>
      </c>
      <c r="O369" s="71">
        <v>9.812218195809022</v>
      </c>
      <c r="P369" s="71">
        <v>10.83599599284288</v>
      </c>
      <c r="Q369" s="71">
        <v>0.49165745703143299</v>
      </c>
      <c r="R369" s="71">
        <v>0</v>
      </c>
      <c r="S369" s="71">
        <v>0</v>
      </c>
      <c r="T369" s="72"/>
      <c r="U369" s="71">
        <v>1016596</v>
      </c>
      <c r="V369" s="71">
        <v>280</v>
      </c>
      <c r="W369" s="71">
        <v>52</v>
      </c>
      <c r="X369" s="71">
        <v>1091</v>
      </c>
      <c r="Y369" s="71">
        <v>2377</v>
      </c>
      <c r="Z369" s="71">
        <v>4855</v>
      </c>
      <c r="AA369" s="71">
        <v>2122</v>
      </c>
      <c r="AB369" s="71">
        <v>7904</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2045</v>
      </c>
      <c r="B370" s="70">
        <v>413</v>
      </c>
      <c r="C370" s="70">
        <v>5</v>
      </c>
      <c r="D370" s="70">
        <v>25</v>
      </c>
      <c r="E370" s="70">
        <v>2008</v>
      </c>
      <c r="F370" s="70" t="s">
        <v>792</v>
      </c>
      <c r="G370" s="70" t="s">
        <v>2040</v>
      </c>
      <c r="H370" s="70" t="s">
        <v>2041</v>
      </c>
      <c r="I370" s="148"/>
      <c r="J370" s="71">
        <v>5.9431487500318694</v>
      </c>
      <c r="K370" s="71">
        <v>0.55540629325163582</v>
      </c>
      <c r="L370" s="71">
        <v>2.901046951752269</v>
      </c>
      <c r="M370" s="71">
        <v>5.5116013922081111</v>
      </c>
      <c r="N370" s="71">
        <v>10.17455184503908</v>
      </c>
      <c r="O370" s="71">
        <v>9.5986081770752367</v>
      </c>
      <c r="P370" s="71">
        <v>10.58901540883147</v>
      </c>
      <c r="Q370" s="71">
        <v>0.48100892643848903</v>
      </c>
      <c r="R370" s="71">
        <v>0</v>
      </c>
      <c r="S370" s="71">
        <v>0</v>
      </c>
      <c r="T370" s="72"/>
      <c r="U370" s="71">
        <v>1271278</v>
      </c>
      <c r="V370" s="71">
        <v>280</v>
      </c>
      <c r="W370" s="71">
        <v>52</v>
      </c>
      <c r="X370" s="71">
        <v>1091</v>
      </c>
      <c r="Y370" s="71">
        <v>2383</v>
      </c>
      <c r="Z370" s="71">
        <v>4916</v>
      </c>
      <c r="AA370" s="71">
        <v>2076</v>
      </c>
      <c r="AB370" s="71">
        <v>7860</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2046</v>
      </c>
      <c r="B371" s="70">
        <v>414</v>
      </c>
      <c r="C371" s="70">
        <v>6</v>
      </c>
      <c r="D371" s="70">
        <v>25</v>
      </c>
      <c r="E371" s="70">
        <v>2009</v>
      </c>
      <c r="F371" s="70" t="s">
        <v>176</v>
      </c>
      <c r="G371" s="70" t="s">
        <v>2040</v>
      </c>
      <c r="H371" s="70" t="s">
        <v>2041</v>
      </c>
      <c r="I371" s="148"/>
      <c r="J371" s="71">
        <v>8.2515980083784424</v>
      </c>
      <c r="K371" s="71">
        <v>0.55273645251969561</v>
      </c>
      <c r="L371" s="71">
        <v>1.1614060733854821</v>
      </c>
      <c r="M371" s="71">
        <v>5.9752772404354566</v>
      </c>
      <c r="N371" s="71">
        <v>10.257770441461281</v>
      </c>
      <c r="O371" s="71">
        <v>9.7027952879818695</v>
      </c>
      <c r="P371" s="71">
        <v>10.215147341947169</v>
      </c>
      <c r="Q371" s="71">
        <v>0.45145474311346701</v>
      </c>
      <c r="R371" s="71">
        <v>0</v>
      </c>
      <c r="S371" s="71">
        <v>0</v>
      </c>
      <c r="T371" s="72"/>
      <c r="U371" s="71">
        <v>1311197</v>
      </c>
      <c r="V371" s="71">
        <v>267</v>
      </c>
      <c r="W371" s="71">
        <v>29</v>
      </c>
      <c r="X371" s="71">
        <v>1206</v>
      </c>
      <c r="Y371" s="71">
        <v>2384</v>
      </c>
      <c r="Z371" s="71">
        <v>4905</v>
      </c>
      <c r="AA371" s="71">
        <v>2056</v>
      </c>
      <c r="AB371" s="71">
        <v>7744</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2047</v>
      </c>
      <c r="B372" s="70">
        <v>415</v>
      </c>
      <c r="C372" s="70">
        <v>7</v>
      </c>
      <c r="D372" s="70">
        <v>25</v>
      </c>
      <c r="E372" s="70">
        <v>2010</v>
      </c>
      <c r="F372" s="70" t="s">
        <v>177</v>
      </c>
      <c r="G372" s="70" t="s">
        <v>2040</v>
      </c>
      <c r="H372" s="70" t="s">
        <v>2041</v>
      </c>
      <c r="I372" s="148"/>
      <c r="J372" s="71">
        <v>6.9561943853775228</v>
      </c>
      <c r="K372" s="71">
        <v>0.59214032620824275</v>
      </c>
      <c r="L372" s="71">
        <v>1.1827111679621749</v>
      </c>
      <c r="M372" s="71">
        <v>6.173640367350913</v>
      </c>
      <c r="N372" s="71">
        <v>10.87577740561869</v>
      </c>
      <c r="O372" s="71">
        <v>9.6894207926017941</v>
      </c>
      <c r="P372" s="71">
        <v>10.53794006777094</v>
      </c>
      <c r="Q372" s="71">
        <v>0.46395795624912201</v>
      </c>
      <c r="R372" s="71">
        <v>0</v>
      </c>
      <c r="S372" s="71">
        <v>0</v>
      </c>
      <c r="T372" s="72"/>
      <c r="U372" s="71">
        <v>1290777</v>
      </c>
      <c r="V372" s="71">
        <v>267</v>
      </c>
      <c r="W372" s="71">
        <v>29</v>
      </c>
      <c r="X372" s="71">
        <v>1206</v>
      </c>
      <c r="Y372" s="71">
        <v>2375</v>
      </c>
      <c r="Z372" s="71">
        <v>4921</v>
      </c>
      <c r="AA372" s="71">
        <v>2068</v>
      </c>
      <c r="AB372" s="71">
        <v>7626</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2048</v>
      </c>
      <c r="B373" s="70">
        <v>416</v>
      </c>
      <c r="C373" s="70">
        <v>8</v>
      </c>
      <c r="D373" s="70">
        <v>25</v>
      </c>
      <c r="E373" s="70">
        <v>2011</v>
      </c>
      <c r="F373" s="70" t="s">
        <v>178</v>
      </c>
      <c r="G373" s="70" t="s">
        <v>2040</v>
      </c>
      <c r="H373" s="70" t="s">
        <v>2041</v>
      </c>
      <c r="I373" s="148"/>
      <c r="J373" s="71">
        <v>7.8170624113726239</v>
      </c>
      <c r="K373" s="71">
        <v>0.74321311933850587</v>
      </c>
      <c r="L373" s="71">
        <v>1.055287520228388</v>
      </c>
      <c r="M373" s="71">
        <v>6.7941655714570093</v>
      </c>
      <c r="N373" s="71">
        <v>10.21736221239629</v>
      </c>
      <c r="O373" s="71">
        <v>9.5874589520766786</v>
      </c>
      <c r="P373" s="71">
        <v>10.203719856154356</v>
      </c>
      <c r="Q373" s="71">
        <v>0.53166126870441699</v>
      </c>
      <c r="R373" s="71">
        <v>0</v>
      </c>
      <c r="S373" s="71">
        <v>0</v>
      </c>
      <c r="T373" s="72"/>
      <c r="U373" s="71">
        <v>1375457</v>
      </c>
      <c r="V373" s="71">
        <v>267</v>
      </c>
      <c r="W373" s="71">
        <v>29</v>
      </c>
      <c r="X373" s="71">
        <v>1206</v>
      </c>
      <c r="Y373" s="71">
        <v>2376</v>
      </c>
      <c r="Z373" s="71">
        <v>4975</v>
      </c>
      <c r="AA373" s="71">
        <v>2062</v>
      </c>
      <c r="AB373" s="71">
        <v>7576</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2049</v>
      </c>
      <c r="B374" s="70">
        <v>417</v>
      </c>
      <c r="C374" s="70">
        <v>9</v>
      </c>
      <c r="D374" s="70">
        <v>25</v>
      </c>
      <c r="E374" s="70">
        <v>2012</v>
      </c>
      <c r="F374" s="70" t="s">
        <v>179</v>
      </c>
      <c r="G374" s="70" t="s">
        <v>2040</v>
      </c>
      <c r="H374" s="70" t="s">
        <v>2041</v>
      </c>
      <c r="I374" s="148"/>
      <c r="J374" s="71">
        <v>7.5919295939086009</v>
      </c>
      <c r="K374" s="71">
        <v>0.67084386983317645</v>
      </c>
      <c r="L374" s="71">
        <v>1.072977050954097</v>
      </c>
      <c r="M374" s="71">
        <v>6.1168474326372264</v>
      </c>
      <c r="N374" s="71">
        <v>9.9423437629063685</v>
      </c>
      <c r="O374" s="71">
        <v>9.5387812447767075</v>
      </c>
      <c r="P374" s="71">
        <v>10.137358663849088</v>
      </c>
      <c r="Q374" s="71">
        <v>0.57497064751354399</v>
      </c>
      <c r="R374" s="71">
        <v>0</v>
      </c>
      <c r="S374" s="71">
        <v>0</v>
      </c>
      <c r="T374" s="72"/>
      <c r="U374" s="71">
        <v>1370685</v>
      </c>
      <c r="V374" s="71">
        <v>267</v>
      </c>
      <c r="W374" s="71">
        <v>29</v>
      </c>
      <c r="X374" s="71">
        <v>1206</v>
      </c>
      <c r="Y374" s="71">
        <v>2387</v>
      </c>
      <c r="Z374" s="71">
        <v>4989</v>
      </c>
      <c r="AA374" s="71">
        <v>2037</v>
      </c>
      <c r="AB374" s="71">
        <v>7541</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2050</v>
      </c>
      <c r="B375" s="70">
        <v>418</v>
      </c>
      <c r="C375" s="70">
        <v>10</v>
      </c>
      <c r="D375" s="70">
        <v>25</v>
      </c>
      <c r="E375" s="70">
        <v>2013</v>
      </c>
      <c r="F375" s="70" t="s">
        <v>180</v>
      </c>
      <c r="G375" s="70" t="s">
        <v>2040</v>
      </c>
      <c r="H375" s="70" t="s">
        <v>2041</v>
      </c>
      <c r="I375" s="148"/>
      <c r="J375" s="71">
        <v>7.9204935311320108</v>
      </c>
      <c r="K375" s="71">
        <v>0.551826200105063</v>
      </c>
      <c r="L375" s="71">
        <v>1.0907201427949</v>
      </c>
      <c r="M375" s="71">
        <v>5.8967551716366273</v>
      </c>
      <c r="N375" s="71">
        <v>10.663215474625581</v>
      </c>
      <c r="O375" s="71">
        <v>9.2884958066851695</v>
      </c>
      <c r="P375" s="71">
        <v>10.155574849130943</v>
      </c>
      <c r="Q375" s="71">
        <v>0.57931079965323296</v>
      </c>
      <c r="R375" s="71">
        <v>0</v>
      </c>
      <c r="S375" s="71">
        <v>0</v>
      </c>
      <c r="T375" s="72"/>
      <c r="U375" s="71">
        <v>1420052</v>
      </c>
      <c r="V375" s="71">
        <v>267</v>
      </c>
      <c r="W375" s="71">
        <v>29</v>
      </c>
      <c r="X375" s="71">
        <v>1206</v>
      </c>
      <c r="Y375" s="71">
        <v>2392</v>
      </c>
      <c r="Z375" s="71">
        <v>5075</v>
      </c>
      <c r="AA375" s="71">
        <v>2033</v>
      </c>
      <c r="AB375" s="71">
        <v>7489</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2051</v>
      </c>
      <c r="B376" s="70">
        <v>419</v>
      </c>
      <c r="C376" s="70">
        <v>11</v>
      </c>
      <c r="D376" s="70">
        <v>25</v>
      </c>
      <c r="E376" s="70">
        <v>2014</v>
      </c>
      <c r="F376" s="70" t="s">
        <v>181</v>
      </c>
      <c r="G376" s="70" t="s">
        <v>2040</v>
      </c>
      <c r="H376" s="70" t="s">
        <v>2041</v>
      </c>
      <c r="I376" s="148"/>
      <c r="J376" s="71">
        <v>8.1729471224144188</v>
      </c>
      <c r="K376" s="71">
        <v>0.58005757598812935</v>
      </c>
      <c r="L376" s="71">
        <v>0.51463202480838888</v>
      </c>
      <c r="M376" s="71">
        <v>5.9093236835210314</v>
      </c>
      <c r="N376" s="71">
        <v>10.62441317495998</v>
      </c>
      <c r="O376" s="71">
        <v>8.7791513596202488</v>
      </c>
      <c r="P376" s="71">
        <v>10.168191343676565</v>
      </c>
      <c r="Q376" s="71">
        <v>0.55002524838100098</v>
      </c>
      <c r="R376" s="71">
        <v>0</v>
      </c>
      <c r="S376" s="71">
        <v>0</v>
      </c>
      <c r="T376" s="72"/>
      <c r="U376" s="71">
        <v>1604022</v>
      </c>
      <c r="V376" s="71">
        <v>239</v>
      </c>
      <c r="W376" s="71">
        <v>19</v>
      </c>
      <c r="X376" s="71">
        <v>1214</v>
      </c>
      <c r="Y376" s="71">
        <v>2404</v>
      </c>
      <c r="Z376" s="71">
        <v>5052</v>
      </c>
      <c r="AA376" s="71">
        <v>2025</v>
      </c>
      <c r="AB376" s="71">
        <v>7411</v>
      </c>
      <c r="AC376" s="71">
        <v>0</v>
      </c>
      <c r="AD376" s="71">
        <v>0</v>
      </c>
      <c r="AE376" s="72"/>
      <c r="AF376" s="71"/>
      <c r="AG376" s="71"/>
      <c r="AH376" s="71"/>
      <c r="AI376" s="71"/>
      <c r="AJ376" s="71"/>
      <c r="AK376" s="71"/>
      <c r="AL376" s="71"/>
      <c r="AM376" s="71"/>
      <c r="AN376" s="71"/>
      <c r="AO376" s="71"/>
      <c r="AP376" s="71"/>
      <c r="AQ376" s="72"/>
      <c r="AR376" s="71">
        <v>278</v>
      </c>
      <c r="AS376" s="71">
        <v>24</v>
      </c>
      <c r="AT376" s="71">
        <v>0</v>
      </c>
      <c r="AU376" s="71">
        <v>0</v>
      </c>
      <c r="AV376" s="71">
        <v>1</v>
      </c>
      <c r="AW376" s="71">
        <v>0</v>
      </c>
      <c r="AX376" s="71"/>
      <c r="AY376" s="72"/>
      <c r="AZ376" s="71">
        <v>1191.0999999999999</v>
      </c>
      <c r="BA376" s="71">
        <v>1611.9</v>
      </c>
      <c r="BB376" s="71">
        <v>0</v>
      </c>
      <c r="BC376" s="71">
        <v>0</v>
      </c>
      <c r="BD376" s="71">
        <v>20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2052</v>
      </c>
      <c r="B377" s="70">
        <v>420</v>
      </c>
      <c r="C377" s="70">
        <v>12</v>
      </c>
      <c r="D377" s="70">
        <v>25</v>
      </c>
      <c r="E377" s="70">
        <v>2015</v>
      </c>
      <c r="F377" s="70" t="s">
        <v>182</v>
      </c>
      <c r="G377" s="70" t="s">
        <v>2040</v>
      </c>
      <c r="H377" s="70" t="s">
        <v>2041</v>
      </c>
      <c r="I377" s="148"/>
      <c r="J377" s="71">
        <v>10.383902059167641</v>
      </c>
      <c r="K377" s="71">
        <v>0.53980076832765567</v>
      </c>
      <c r="L377" s="71">
        <v>0.55521001976718676</v>
      </c>
      <c r="M377" s="71">
        <v>6.2996288310684481</v>
      </c>
      <c r="N377" s="71">
        <v>9.1401842107338958</v>
      </c>
      <c r="O377" s="71">
        <v>8.664485438991596</v>
      </c>
      <c r="P377" s="71">
        <v>10.100845365998479</v>
      </c>
      <c r="Q377" s="71">
        <v>0.53299021486985998</v>
      </c>
      <c r="R377" s="71">
        <v>0</v>
      </c>
      <c r="S377" s="71">
        <v>0</v>
      </c>
      <c r="T377" s="72"/>
      <c r="U377" s="71">
        <v>2199840</v>
      </c>
      <c r="V377" s="71">
        <v>239</v>
      </c>
      <c r="W377" s="71">
        <v>19</v>
      </c>
      <c r="X377" s="71">
        <v>1214</v>
      </c>
      <c r="Y377" s="71">
        <v>2413</v>
      </c>
      <c r="Z377" s="71">
        <v>5034</v>
      </c>
      <c r="AA377" s="71">
        <v>2010</v>
      </c>
      <c r="AB377" s="71">
        <v>7336</v>
      </c>
      <c r="AC377" s="71">
        <v>0</v>
      </c>
      <c r="AD377" s="71">
        <v>0</v>
      </c>
      <c r="AE377" s="72"/>
      <c r="AF377" s="71">
        <v>14941065.723668329</v>
      </c>
      <c r="AG377" s="71">
        <v>415009.28258730739</v>
      </c>
      <c r="AH377" s="71">
        <v>116757.16743082261</v>
      </c>
      <c r="AI377" s="71">
        <v>7883748.9199643927</v>
      </c>
      <c r="AJ377" s="71">
        <v>11862230.82202355</v>
      </c>
      <c r="AK377" s="71">
        <v>0</v>
      </c>
      <c r="AL377" s="71">
        <v>0</v>
      </c>
      <c r="AM377" s="71">
        <v>1005368.026637408</v>
      </c>
      <c r="AN377" s="71">
        <v>0</v>
      </c>
      <c r="AO377" s="71">
        <v>0</v>
      </c>
      <c r="AP377" s="71">
        <v>36224179.942311808</v>
      </c>
      <c r="AQ377" s="72"/>
      <c r="AR377" s="71">
        <v>298</v>
      </c>
      <c r="AS377" s="71">
        <v>32</v>
      </c>
      <c r="AT377" s="71">
        <v>0</v>
      </c>
      <c r="AU377" s="71">
        <v>1</v>
      </c>
      <c r="AV377" s="71">
        <v>1</v>
      </c>
      <c r="AW377" s="71">
        <v>0</v>
      </c>
      <c r="AX377" s="71"/>
      <c r="AY377" s="72"/>
      <c r="AZ377" s="71">
        <v>1278.0999999999999</v>
      </c>
      <c r="BA377" s="71">
        <v>1788</v>
      </c>
      <c r="BB377" s="71">
        <v>0</v>
      </c>
      <c r="BC377" s="71">
        <v>420</v>
      </c>
      <c r="BD377" s="71">
        <v>20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2053</v>
      </c>
      <c r="B378" s="70">
        <v>421</v>
      </c>
      <c r="C378" s="70">
        <v>13</v>
      </c>
      <c r="D378" s="70">
        <v>25</v>
      </c>
      <c r="E378" s="70">
        <v>2016</v>
      </c>
      <c r="F378" s="70" t="s">
        <v>155</v>
      </c>
      <c r="G378" s="70" t="s">
        <v>2040</v>
      </c>
      <c r="H378" s="70" t="s">
        <v>2041</v>
      </c>
      <c r="I378" s="148"/>
      <c r="J378" s="71">
        <v>9.1957089376204788</v>
      </c>
      <c r="K378" s="71">
        <v>0.54304452789824464</v>
      </c>
      <c r="L378" s="71">
        <v>0.53357214233217676</v>
      </c>
      <c r="M378" s="71">
        <v>5.0925340273761011</v>
      </c>
      <c r="N378" s="71">
        <v>9.7996059975833685</v>
      </c>
      <c r="O378" s="71">
        <v>8.5490666732217413</v>
      </c>
      <c r="P378" s="71">
        <v>10.21303350539563</v>
      </c>
      <c r="Q378" s="71">
        <v>0.51137588164345604</v>
      </c>
      <c r="R378" s="71">
        <v>0</v>
      </c>
      <c r="S378" s="71">
        <v>0</v>
      </c>
      <c r="T378" s="72"/>
      <c r="U378" s="71">
        <v>1933299</v>
      </c>
      <c r="V378" s="71">
        <v>239</v>
      </c>
      <c r="W378" s="71">
        <v>19</v>
      </c>
      <c r="X378" s="71">
        <v>1214</v>
      </c>
      <c r="Y378" s="71">
        <v>2430</v>
      </c>
      <c r="Z378" s="71">
        <v>5028</v>
      </c>
      <c r="AA378" s="71">
        <v>2102</v>
      </c>
      <c r="AB378" s="71">
        <v>7240</v>
      </c>
      <c r="AC378" s="71">
        <v>0</v>
      </c>
      <c r="AD378" s="71">
        <v>0</v>
      </c>
      <c r="AE378" s="72"/>
      <c r="AF378" s="71">
        <v>13507700.173469851</v>
      </c>
      <c r="AG378" s="71">
        <v>401294.50231934409</v>
      </c>
      <c r="AH378" s="71">
        <v>87139.20810131621</v>
      </c>
      <c r="AI378" s="71">
        <v>7669588.3888738845</v>
      </c>
      <c r="AJ378" s="71">
        <v>11930874.00242229</v>
      </c>
      <c r="AK378" s="71">
        <v>0</v>
      </c>
      <c r="AL378" s="71">
        <v>0</v>
      </c>
      <c r="AM378" s="71">
        <v>992982.4804233287</v>
      </c>
      <c r="AN378" s="71">
        <v>0</v>
      </c>
      <c r="AO378" s="71">
        <v>0</v>
      </c>
      <c r="AP378" s="71">
        <v>34589578.755610019</v>
      </c>
      <c r="AQ378" s="72"/>
      <c r="AR378" s="71">
        <v>317</v>
      </c>
      <c r="AS378" s="71">
        <v>37</v>
      </c>
      <c r="AT378" s="71">
        <v>0</v>
      </c>
      <c r="AU378" s="71">
        <v>1</v>
      </c>
      <c r="AV378" s="71">
        <v>1</v>
      </c>
      <c r="AW378" s="71">
        <v>0</v>
      </c>
      <c r="AX378" s="71"/>
      <c r="AY378" s="72"/>
      <c r="AZ378" s="71">
        <v>1369.2</v>
      </c>
      <c r="BA378" s="71">
        <v>2918.5</v>
      </c>
      <c r="BB378" s="71">
        <v>0</v>
      </c>
      <c r="BC378" s="71">
        <v>420</v>
      </c>
      <c r="BD378" s="71">
        <v>20</v>
      </c>
      <c r="BE378" s="71">
        <v>0</v>
      </c>
      <c r="BF378" s="71"/>
      <c r="BG378" s="72"/>
      <c r="BH378" s="71">
        <v>0</v>
      </c>
      <c r="BI378" s="71">
        <v>0</v>
      </c>
      <c r="BJ378" s="71">
        <v>4.9859999999999998</v>
      </c>
      <c r="BK378" s="71">
        <v>0</v>
      </c>
      <c r="BL378" s="71">
        <v>0</v>
      </c>
      <c r="BM378" s="71">
        <v>0</v>
      </c>
      <c r="BN378" s="72"/>
      <c r="BO378" s="71">
        <v>0</v>
      </c>
      <c r="BP378" s="71">
        <v>0</v>
      </c>
      <c r="BQ378" s="71">
        <v>1</v>
      </c>
      <c r="BR378" s="71">
        <v>0</v>
      </c>
      <c r="BS378" s="71">
        <v>0</v>
      </c>
      <c r="BT378" s="71">
        <v>0</v>
      </c>
      <c r="BU378"/>
      <c r="BV378" s="70">
        <v>4.9859999999999998</v>
      </c>
      <c r="BW378" s="70">
        <v>0</v>
      </c>
      <c r="BX378" s="70">
        <v>0</v>
      </c>
      <c r="BY378" s="70">
        <v>0</v>
      </c>
      <c r="BZ378" s="70">
        <v>0</v>
      </c>
      <c r="CA378" s="70">
        <v>0</v>
      </c>
      <c r="CB378" s="70">
        <v>0</v>
      </c>
      <c r="CC378" s="70">
        <v>0</v>
      </c>
      <c r="CD378" s="70">
        <v>0</v>
      </c>
    </row>
    <row r="379" spans="1:82">
      <c r="A379" s="70" t="s">
        <v>2054</v>
      </c>
      <c r="B379" s="70">
        <v>422</v>
      </c>
      <c r="C379" s="70">
        <v>14</v>
      </c>
      <c r="D379" s="70">
        <v>25</v>
      </c>
      <c r="E379" s="70">
        <v>2017</v>
      </c>
      <c r="F379" s="70" t="s">
        <v>156</v>
      </c>
      <c r="G379" s="70" t="s">
        <v>2040</v>
      </c>
      <c r="H379" s="70" t="s">
        <v>2041</v>
      </c>
      <c r="I379" s="148"/>
      <c r="J379" s="71">
        <v>13.632132882365426</v>
      </c>
      <c r="K379" s="71">
        <v>0.53553856554859625</v>
      </c>
      <c r="L379" s="71">
        <v>0.5247067525862974</v>
      </c>
      <c r="M379" s="71">
        <v>4.837895478653004</v>
      </c>
      <c r="N379" s="71">
        <v>10.241671592677902</v>
      </c>
      <c r="O379" s="71">
        <v>8.3928408054314154</v>
      </c>
      <c r="P379" s="71">
        <v>9.8634889088112914</v>
      </c>
      <c r="Q379" s="71">
        <v>0.49055030116126702</v>
      </c>
      <c r="R379" s="71">
        <v>0</v>
      </c>
      <c r="S379" s="71">
        <v>0</v>
      </c>
      <c r="T379" s="72"/>
      <c r="U379" s="71">
        <v>3042626</v>
      </c>
      <c r="V379" s="71">
        <v>239</v>
      </c>
      <c r="W379" s="71">
        <v>19</v>
      </c>
      <c r="X379" s="71">
        <v>1214</v>
      </c>
      <c r="Y379" s="71">
        <v>2465</v>
      </c>
      <c r="Z379" s="71">
        <v>5018</v>
      </c>
      <c r="AA379" s="71">
        <v>2043</v>
      </c>
      <c r="AB379" s="71">
        <v>7182</v>
      </c>
      <c r="AC379" s="71">
        <v>0</v>
      </c>
      <c r="AD379" s="71">
        <v>0</v>
      </c>
      <c r="AE379" s="72"/>
      <c r="AF379" s="71">
        <v>20297354.628911238</v>
      </c>
      <c r="AG379" s="71">
        <v>400218.63541234197</v>
      </c>
      <c r="AH379" s="71">
        <v>112382.8038424</v>
      </c>
      <c r="AI379" s="71">
        <v>7596617.6857160646</v>
      </c>
      <c r="AJ379" s="71">
        <v>12067940.26991187</v>
      </c>
      <c r="AK379" s="71">
        <v>0</v>
      </c>
      <c r="AL379" s="71">
        <v>0</v>
      </c>
      <c r="AM379" s="71">
        <v>986568.94778393174</v>
      </c>
      <c r="AN379" s="71">
        <v>0</v>
      </c>
      <c r="AO379" s="71">
        <v>0</v>
      </c>
      <c r="AP379" s="71">
        <v>41461082.971577846</v>
      </c>
      <c r="AQ379" s="72"/>
      <c r="AR379" s="71">
        <v>333</v>
      </c>
      <c r="AS379" s="71">
        <v>40</v>
      </c>
      <c r="AT379" s="71">
        <v>0</v>
      </c>
      <c r="AU379" s="71">
        <v>1</v>
      </c>
      <c r="AV379" s="71">
        <v>1</v>
      </c>
      <c r="AW379" s="71">
        <v>0</v>
      </c>
      <c r="AX379" s="71"/>
      <c r="AY379" s="72"/>
      <c r="AZ379" s="71">
        <v>1441.3</v>
      </c>
      <c r="BA379" s="71">
        <v>3010</v>
      </c>
      <c r="BB379" s="71">
        <v>0</v>
      </c>
      <c r="BC379" s="71">
        <v>420</v>
      </c>
      <c r="BD379" s="71">
        <v>20</v>
      </c>
      <c r="BE379" s="71">
        <v>0</v>
      </c>
      <c r="BF379" s="71"/>
      <c r="BG379" s="72"/>
      <c r="BH379" s="71">
        <v>0</v>
      </c>
      <c r="BI379" s="71">
        <v>0</v>
      </c>
      <c r="BJ379" s="71">
        <v>6.016</v>
      </c>
      <c r="BK379" s="71">
        <v>0</v>
      </c>
      <c r="BL379" s="71">
        <v>0</v>
      </c>
      <c r="BM379" s="71">
        <v>0</v>
      </c>
      <c r="BN379" s="72"/>
      <c r="BO379" s="71">
        <v>0</v>
      </c>
      <c r="BP379" s="71">
        <v>0</v>
      </c>
      <c r="BQ379" s="71">
        <v>1</v>
      </c>
      <c r="BR379" s="71">
        <v>0</v>
      </c>
      <c r="BS379" s="71">
        <v>0</v>
      </c>
      <c r="BT379" s="71">
        <v>0</v>
      </c>
      <c r="BU379"/>
      <c r="BV379" s="70">
        <v>6.016</v>
      </c>
      <c r="BW379" s="70">
        <v>0</v>
      </c>
      <c r="BX379" s="70">
        <v>0</v>
      </c>
      <c r="BY379" s="70">
        <v>0</v>
      </c>
      <c r="BZ379" s="70">
        <v>0</v>
      </c>
      <c r="CA379" s="70">
        <v>0</v>
      </c>
      <c r="CB379" s="70">
        <v>0</v>
      </c>
      <c r="CC379" s="70">
        <v>0</v>
      </c>
      <c r="CD379" s="70">
        <v>0</v>
      </c>
    </row>
    <row r="380" spans="1:82">
      <c r="A380" s="70" t="s">
        <v>2055</v>
      </c>
      <c r="B380" s="70">
        <v>423</v>
      </c>
      <c r="C380" s="70">
        <v>15</v>
      </c>
      <c r="D380" s="70">
        <v>25</v>
      </c>
      <c r="E380" s="70">
        <v>2018</v>
      </c>
      <c r="F380" s="70" t="s">
        <v>183</v>
      </c>
      <c r="G380" s="70" t="s">
        <v>2040</v>
      </c>
      <c r="H380" s="70" t="s">
        <v>2041</v>
      </c>
      <c r="I380" s="148"/>
      <c r="J380" s="71">
        <v>7.7981492005491138</v>
      </c>
      <c r="K380" s="71">
        <v>0.50252613506161481</v>
      </c>
      <c r="L380" s="71">
        <v>0.47039930469661251</v>
      </c>
      <c r="M380" s="71">
        <v>4.7083251578166303</v>
      </c>
      <c r="N380" s="71">
        <v>9.9505604431775367</v>
      </c>
      <c r="O380" s="71">
        <v>8.2482866314713394</v>
      </c>
      <c r="P380" s="71">
        <v>9.7270663176986432</v>
      </c>
      <c r="Q380" s="71">
        <v>0.45057434449983602</v>
      </c>
      <c r="R380" s="71">
        <v>0</v>
      </c>
      <c r="S380" s="71">
        <v>3.1537562307545446E-2</v>
      </c>
      <c r="T380" s="72"/>
      <c r="U380" s="71">
        <v>1871200</v>
      </c>
      <c r="V380" s="71">
        <v>239</v>
      </c>
      <c r="W380" s="71">
        <v>19</v>
      </c>
      <c r="X380" s="71">
        <v>1214</v>
      </c>
      <c r="Y380" s="71">
        <v>2471</v>
      </c>
      <c r="Z380" s="71">
        <v>5026</v>
      </c>
      <c r="AA380" s="71">
        <v>2035</v>
      </c>
      <c r="AB380" s="71">
        <v>7109</v>
      </c>
      <c r="AC380" s="71">
        <v>0</v>
      </c>
      <c r="AD380" s="71">
        <v>3.1537562307545453E-2</v>
      </c>
      <c r="AE380" s="72"/>
      <c r="AF380" s="71">
        <v>11935695.94762763</v>
      </c>
      <c r="AG380" s="71">
        <v>355511.80430936703</v>
      </c>
      <c r="AH380" s="71">
        <v>106193.5396059246</v>
      </c>
      <c r="AI380" s="71">
        <v>7256138.4286501082</v>
      </c>
      <c r="AJ380" s="71">
        <v>11609957.659318971</v>
      </c>
      <c r="AK380" s="71">
        <v>0</v>
      </c>
      <c r="AL380" s="71">
        <v>0</v>
      </c>
      <c r="AM380" s="71">
        <v>978561.74604911183</v>
      </c>
      <c r="AN380" s="71">
        <v>0</v>
      </c>
      <c r="AO380" s="71">
        <v>0</v>
      </c>
      <c r="AP380" s="71">
        <v>32242059.125561111</v>
      </c>
      <c r="AQ380" s="72"/>
      <c r="AR380" s="71">
        <v>353</v>
      </c>
      <c r="AS380" s="71">
        <v>41</v>
      </c>
      <c r="AT380" s="71">
        <v>0</v>
      </c>
      <c r="AU380" s="71">
        <v>1</v>
      </c>
      <c r="AV380" s="71">
        <v>1</v>
      </c>
      <c r="AW380" s="71">
        <v>0</v>
      </c>
      <c r="AX380" s="71"/>
      <c r="AY380" s="72"/>
      <c r="AZ380" s="71">
        <v>1549.6000000000001</v>
      </c>
      <c r="BA380" s="71">
        <v>3026</v>
      </c>
      <c r="BB380" s="71">
        <v>0</v>
      </c>
      <c r="BC380" s="71">
        <v>420</v>
      </c>
      <c r="BD380" s="71">
        <v>20</v>
      </c>
      <c r="BE380" s="71">
        <v>0</v>
      </c>
      <c r="BF380" s="71"/>
      <c r="BG380" s="72"/>
      <c r="BH380" s="71">
        <v>0</v>
      </c>
      <c r="BI380" s="71">
        <v>0</v>
      </c>
      <c r="BJ380" s="71">
        <v>6.1740000000000004</v>
      </c>
      <c r="BK380" s="71">
        <v>0</v>
      </c>
      <c r="BL380" s="71">
        <v>0</v>
      </c>
      <c r="BM380" s="71">
        <v>0</v>
      </c>
      <c r="BN380" s="72"/>
      <c r="BO380" s="71">
        <v>0</v>
      </c>
      <c r="BP380" s="71">
        <v>0</v>
      </c>
      <c r="BQ380" s="71">
        <v>1</v>
      </c>
      <c r="BR380" s="71">
        <v>0</v>
      </c>
      <c r="BS380" s="71">
        <v>0</v>
      </c>
      <c r="BT380" s="71">
        <v>0</v>
      </c>
      <c r="BU380"/>
      <c r="BV380" s="70">
        <v>6.1740000000000004</v>
      </c>
      <c r="BW380" s="70">
        <v>0</v>
      </c>
      <c r="BX380" s="70">
        <v>0</v>
      </c>
      <c r="BY380" s="70">
        <v>0</v>
      </c>
      <c r="BZ380" s="70">
        <v>0</v>
      </c>
      <c r="CA380" s="70">
        <v>0</v>
      </c>
      <c r="CB380" s="70">
        <v>0</v>
      </c>
      <c r="CC380" s="70">
        <v>0</v>
      </c>
      <c r="CD380" s="70">
        <v>0</v>
      </c>
    </row>
    <row r="381" spans="1:82">
      <c r="A381" s="70" t="s">
        <v>2056</v>
      </c>
      <c r="B381" s="70">
        <v>424</v>
      </c>
      <c r="C381" s="70">
        <v>16</v>
      </c>
      <c r="D381" s="70">
        <v>25</v>
      </c>
      <c r="E381" s="70">
        <v>2019</v>
      </c>
      <c r="F381" s="70" t="s">
        <v>158</v>
      </c>
      <c r="G381" s="70" t="s">
        <v>2040</v>
      </c>
      <c r="H381" s="70" t="s">
        <v>2041</v>
      </c>
      <c r="I381" s="148"/>
      <c r="J381" s="71">
        <v>7.3501339319156802</v>
      </c>
      <c r="K381" s="71">
        <v>0.45615239103034771</v>
      </c>
      <c r="L381" s="71">
        <v>0.47295979814961164</v>
      </c>
      <c r="M381" s="71">
        <v>4.5087219027629537</v>
      </c>
      <c r="N381" s="71">
        <v>8.8533740020570146</v>
      </c>
      <c r="O381" s="71">
        <v>7.9208772954940034</v>
      </c>
      <c r="P381" s="71">
        <v>9.3573573578247284</v>
      </c>
      <c r="Q381" s="71">
        <v>0.432835479881436</v>
      </c>
      <c r="R381" s="71">
        <v>0</v>
      </c>
      <c r="S381" s="71">
        <v>0.30400459720788708</v>
      </c>
      <c r="T381" s="72"/>
      <c r="U381" s="71">
        <v>1787795</v>
      </c>
      <c r="V381" s="71">
        <v>239</v>
      </c>
      <c r="W381" s="71">
        <v>19</v>
      </c>
      <c r="X381" s="71">
        <v>1214</v>
      </c>
      <c r="Y381" s="71">
        <v>2477</v>
      </c>
      <c r="Z381" s="71">
        <v>4959</v>
      </c>
      <c r="AA381" s="71">
        <v>1943</v>
      </c>
      <c r="AB381" s="71">
        <v>7014</v>
      </c>
      <c r="AC381" s="71">
        <v>0</v>
      </c>
      <c r="AD381" s="71">
        <v>0.30400459720788708</v>
      </c>
      <c r="AE381" s="72"/>
      <c r="AF381" s="71">
        <v>11939028.564826019</v>
      </c>
      <c r="AG381" s="71">
        <v>344229.59931338392</v>
      </c>
      <c r="AH381" s="71">
        <v>112167.17276622901</v>
      </c>
      <c r="AI381" s="71">
        <v>7435725.1084271483</v>
      </c>
      <c r="AJ381" s="71">
        <v>11306789.77066957</v>
      </c>
      <c r="AK381" s="71">
        <v>0</v>
      </c>
      <c r="AL381" s="71">
        <v>0</v>
      </c>
      <c r="AM381" s="71">
        <v>955253.99863626971</v>
      </c>
      <c r="AN381" s="71">
        <v>0</v>
      </c>
      <c r="AO381" s="71">
        <v>0</v>
      </c>
      <c r="AP381" s="71">
        <v>32093194.214638621</v>
      </c>
      <c r="AQ381" s="72"/>
      <c r="AR381" s="71">
        <v>365</v>
      </c>
      <c r="AS381" s="71">
        <v>42</v>
      </c>
      <c r="AT381" s="71">
        <v>0</v>
      </c>
      <c r="AU381" s="71">
        <v>1</v>
      </c>
      <c r="AV381" s="71">
        <v>1</v>
      </c>
      <c r="AW381" s="71">
        <v>0</v>
      </c>
      <c r="AX381" s="71"/>
      <c r="AY381" s="72"/>
      <c r="AZ381" s="71">
        <v>1606.4</v>
      </c>
      <c r="BA381" s="71">
        <v>3044.8</v>
      </c>
      <c r="BB381" s="71">
        <v>0</v>
      </c>
      <c r="BC381" s="71">
        <v>420</v>
      </c>
      <c r="BD381" s="71">
        <v>20</v>
      </c>
      <c r="BE381" s="71">
        <v>0</v>
      </c>
      <c r="BF381" s="71"/>
      <c r="BG381" s="72"/>
      <c r="BH381" s="71">
        <v>0</v>
      </c>
      <c r="BI381" s="71">
        <v>0</v>
      </c>
      <c r="BJ381" s="71">
        <v>4.8010000000000002</v>
      </c>
      <c r="BK381" s="71">
        <v>0</v>
      </c>
      <c r="BL381" s="71">
        <v>0</v>
      </c>
      <c r="BM381" s="71">
        <v>0</v>
      </c>
      <c r="BN381" s="72"/>
      <c r="BO381" s="71">
        <v>0</v>
      </c>
      <c r="BP381" s="71">
        <v>0</v>
      </c>
      <c r="BQ381" s="71">
        <v>1</v>
      </c>
      <c r="BR381" s="71">
        <v>0</v>
      </c>
      <c r="BS381" s="71">
        <v>0</v>
      </c>
      <c r="BT381" s="71">
        <v>0</v>
      </c>
      <c r="BU381"/>
      <c r="BV381" s="70">
        <v>4.8010000000000002</v>
      </c>
      <c r="BW381" s="70">
        <v>0</v>
      </c>
      <c r="BX381" s="70">
        <v>0</v>
      </c>
      <c r="BY381" s="70">
        <v>0</v>
      </c>
      <c r="BZ381" s="70">
        <v>0</v>
      </c>
      <c r="CA381" s="70">
        <v>0</v>
      </c>
      <c r="CB381" s="70">
        <v>0</v>
      </c>
      <c r="CC381" s="70">
        <v>0</v>
      </c>
      <c r="CD381" s="70">
        <v>0</v>
      </c>
    </row>
    <row r="382" spans="1:82">
      <c r="A382" s="70" t="s">
        <v>2057</v>
      </c>
      <c r="B382" s="70">
        <v>425</v>
      </c>
      <c r="C382" s="70">
        <v>17</v>
      </c>
      <c r="D382" s="70">
        <v>25</v>
      </c>
      <c r="E382" s="70">
        <v>2020</v>
      </c>
      <c r="F382" s="70" t="s">
        <v>159</v>
      </c>
      <c r="G382" s="70" t="s">
        <v>2040</v>
      </c>
      <c r="H382" s="70" t="s">
        <v>2041</v>
      </c>
      <c r="I382" s="148"/>
      <c r="J382" s="71">
        <v>9.4611110170446278</v>
      </c>
      <c r="K382" s="71">
        <v>0.55626563746205127</v>
      </c>
      <c r="L382" s="71">
        <v>1.2232100643272359</v>
      </c>
      <c r="M382" s="71">
        <v>3.1286407475133937</v>
      </c>
      <c r="N382" s="71">
        <v>8.6058472998146609</v>
      </c>
      <c r="O382" s="71">
        <v>6.9342106398923713</v>
      </c>
      <c r="P382" s="71">
        <v>8.8399021024048423</v>
      </c>
      <c r="Q382" s="71">
        <v>0.40429368034639301</v>
      </c>
      <c r="R382" s="71">
        <v>0</v>
      </c>
      <c r="S382" s="71">
        <v>0.27756369561760019</v>
      </c>
      <c r="T382" s="72"/>
      <c r="U382" s="71">
        <v>2341314</v>
      </c>
      <c r="V382" s="71">
        <v>255</v>
      </c>
      <c r="W382" s="71">
        <v>55</v>
      </c>
      <c r="X382" s="71">
        <v>936</v>
      </c>
      <c r="Y382" s="71">
        <v>2456</v>
      </c>
      <c r="Z382" s="71">
        <v>4955</v>
      </c>
      <c r="AA382" s="71">
        <v>1951</v>
      </c>
      <c r="AB382" s="71">
        <v>6857</v>
      </c>
      <c r="AC382" s="71">
        <v>0</v>
      </c>
      <c r="AD382" s="71">
        <v>0.27756369561760019</v>
      </c>
      <c r="AE382" s="72"/>
      <c r="AF382" s="71">
        <v>15784169.2437583</v>
      </c>
      <c r="AG382" s="71">
        <v>401111.71447327099</v>
      </c>
      <c r="AH382" s="71">
        <v>314746.75163488794</v>
      </c>
      <c r="AI382" s="71">
        <v>5408460.0869218204</v>
      </c>
      <c r="AJ382" s="71">
        <v>11218444.23100527</v>
      </c>
      <c r="AK382" s="71"/>
      <c r="AL382" s="71"/>
      <c r="AM382" s="71">
        <v>894914.68285894941</v>
      </c>
      <c r="AN382" s="71"/>
      <c r="AO382" s="71"/>
      <c r="AP382" s="71">
        <v>34021846.7106525</v>
      </c>
      <c r="AQ382" s="72"/>
      <c r="AR382" s="71">
        <v>373</v>
      </c>
      <c r="AS382" s="71">
        <v>43</v>
      </c>
      <c r="AT382" s="71">
        <v>0</v>
      </c>
      <c r="AU382" s="71">
        <v>1</v>
      </c>
      <c r="AV382" s="71">
        <v>1</v>
      </c>
      <c r="AW382" s="71">
        <v>0</v>
      </c>
      <c r="AX382" s="71"/>
      <c r="AY382" s="72"/>
      <c r="AZ382" s="71">
        <v>1654.3</v>
      </c>
      <c r="BA382" s="71">
        <v>3094.3000000000011</v>
      </c>
      <c r="BB382" s="71">
        <v>0</v>
      </c>
      <c r="BC382" s="71">
        <v>420</v>
      </c>
      <c r="BD382" s="71">
        <v>20</v>
      </c>
      <c r="BE382" s="71">
        <v>0</v>
      </c>
      <c r="BF382" s="71"/>
      <c r="BG382" s="72"/>
      <c r="BH382" s="71">
        <v>0</v>
      </c>
      <c r="BI382" s="71">
        <v>0</v>
      </c>
      <c r="BJ382" s="71">
        <v>4.585</v>
      </c>
      <c r="BK382" s="71">
        <v>0</v>
      </c>
      <c r="BL382" s="71">
        <v>0</v>
      </c>
      <c r="BM382" s="71">
        <v>0</v>
      </c>
      <c r="BN382" s="72"/>
      <c r="BO382" s="71">
        <v>0</v>
      </c>
      <c r="BP382" s="71">
        <v>0</v>
      </c>
      <c r="BQ382" s="71">
        <v>1</v>
      </c>
      <c r="BR382" s="71">
        <v>0</v>
      </c>
      <c r="BS382" s="71">
        <v>0</v>
      </c>
      <c r="BT382" s="71">
        <v>0</v>
      </c>
      <c r="BU382"/>
      <c r="BV382" s="70">
        <v>4.585</v>
      </c>
      <c r="BW382" s="70">
        <v>0</v>
      </c>
      <c r="BX382" s="70">
        <v>0</v>
      </c>
      <c r="BY382" s="70">
        <v>0</v>
      </c>
      <c r="BZ382" s="70">
        <v>0</v>
      </c>
      <c r="CA382" s="70">
        <v>0</v>
      </c>
      <c r="CB382" s="70">
        <v>0</v>
      </c>
      <c r="CC382" s="70">
        <v>0</v>
      </c>
      <c r="CD382" s="70">
        <v>0</v>
      </c>
    </row>
    <row r="383" spans="1:82">
      <c r="A383" s="70" t="s">
        <v>2058</v>
      </c>
      <c r="B383" s="70">
        <v>425</v>
      </c>
      <c r="C383" s="70">
        <v>18</v>
      </c>
      <c r="D383" s="70">
        <v>25</v>
      </c>
      <c r="E383" s="70">
        <v>2021</v>
      </c>
      <c r="F383" s="70" t="s">
        <v>160</v>
      </c>
      <c r="G383" s="70" t="s">
        <v>2040</v>
      </c>
      <c r="H383" s="70" t="s">
        <v>2041</v>
      </c>
      <c r="I383" s="148"/>
      <c r="J383" s="71">
        <v>9.3428685437770049</v>
      </c>
      <c r="K383" s="71">
        <v>0.59649130372222847</v>
      </c>
      <c r="L383" s="71">
        <v>1.6047549854477468</v>
      </c>
      <c r="M383" s="71">
        <v>3.5389630414968249</v>
      </c>
      <c r="N383" s="71">
        <v>9.3952269402520034</v>
      </c>
      <c r="O383" s="71">
        <v>6.7018979751981522</v>
      </c>
      <c r="P383" s="71">
        <v>9.1305884566989146</v>
      </c>
      <c r="Q383" s="71">
        <v>0.39236136171077002</v>
      </c>
      <c r="R383" s="71">
        <v>0</v>
      </c>
      <c r="S383" s="71">
        <v>0.26834516240142209</v>
      </c>
      <c r="T383" s="72"/>
      <c r="U383" s="71">
        <v>2445464</v>
      </c>
      <c r="V383" s="71">
        <v>255</v>
      </c>
      <c r="W383" s="71">
        <v>55</v>
      </c>
      <c r="X383" s="71">
        <v>936</v>
      </c>
      <c r="Y383" s="71">
        <v>2456</v>
      </c>
      <c r="Z383" s="71">
        <v>4931</v>
      </c>
      <c r="AA383" s="71">
        <v>1965</v>
      </c>
      <c r="AB383" s="71">
        <v>6720</v>
      </c>
      <c r="AC383" s="71">
        <v>0</v>
      </c>
      <c r="AD383" s="71">
        <v>0.26834516240142209</v>
      </c>
      <c r="AE383" s="72"/>
      <c r="AF383" s="71">
        <v>14756546.432869747</v>
      </c>
      <c r="AG383" s="71">
        <v>413062.07505288004</v>
      </c>
      <c r="AH383" s="71">
        <v>377023.14035606204</v>
      </c>
      <c r="AI383" s="71">
        <v>5788117.0000815634</v>
      </c>
      <c r="AJ383" s="71">
        <v>11898906.524138359</v>
      </c>
      <c r="AK383" s="71">
        <v>0</v>
      </c>
      <c r="AL383" s="71">
        <v>0</v>
      </c>
      <c r="AM383" s="71">
        <v>882093.32606843556</v>
      </c>
      <c r="AN383" s="71">
        <v>0</v>
      </c>
      <c r="AO383" s="71">
        <v>0</v>
      </c>
      <c r="AP383" s="71">
        <v>34115748.498567052</v>
      </c>
      <c r="AQ383" s="72"/>
      <c r="AR383" s="71">
        <v>378</v>
      </c>
      <c r="AS383" s="71">
        <v>43</v>
      </c>
      <c r="AT383" s="71">
        <v>0</v>
      </c>
      <c r="AU383" s="71">
        <v>1</v>
      </c>
      <c r="AV383" s="71">
        <v>1</v>
      </c>
      <c r="AW383" s="71">
        <v>0</v>
      </c>
      <c r="AX383" s="71"/>
      <c r="AY383" s="72"/>
      <c r="AZ383" s="71">
        <v>1686.8</v>
      </c>
      <c r="BA383" s="71">
        <v>3094.3000000000011</v>
      </c>
      <c r="BB383" s="71">
        <v>0</v>
      </c>
      <c r="BC383" s="71">
        <v>420</v>
      </c>
      <c r="BD383" s="71">
        <v>20</v>
      </c>
      <c r="BE383" s="71">
        <v>0</v>
      </c>
      <c r="BF383" s="71"/>
      <c r="BG383" s="72"/>
      <c r="BH383" s="71">
        <v>0</v>
      </c>
      <c r="BI383" s="71">
        <v>0</v>
      </c>
      <c r="BJ383" s="71">
        <v>6.0460000000000003</v>
      </c>
      <c r="BK383" s="71">
        <v>0</v>
      </c>
      <c r="BL383" s="71">
        <v>0</v>
      </c>
      <c r="BM383" s="71">
        <v>0</v>
      </c>
      <c r="BN383" s="72"/>
      <c r="BO383" s="71">
        <v>0</v>
      </c>
      <c r="BP383" s="71">
        <v>0</v>
      </c>
      <c r="BQ383" s="71">
        <v>1</v>
      </c>
      <c r="BR383" s="71">
        <v>0</v>
      </c>
      <c r="BS383" s="71">
        <v>0</v>
      </c>
      <c r="BT383" s="71">
        <v>0</v>
      </c>
      <c r="BU383"/>
      <c r="BV383" s="70">
        <v>6.0460000000000003</v>
      </c>
      <c r="BW383" s="70">
        <v>0</v>
      </c>
      <c r="BX383" s="70">
        <v>0</v>
      </c>
      <c r="BY383" s="70">
        <v>0</v>
      </c>
      <c r="BZ383" s="70">
        <v>0</v>
      </c>
      <c r="CA383" s="70">
        <v>0</v>
      </c>
      <c r="CB383" s="70">
        <v>0</v>
      </c>
      <c r="CC383" s="70">
        <v>0</v>
      </c>
      <c r="CD383" s="70">
        <v>0</v>
      </c>
    </row>
    <row r="384" spans="1:82">
      <c r="A384" s="70" t="s">
        <v>2059</v>
      </c>
      <c r="B384" s="70">
        <v>425</v>
      </c>
      <c r="C384" s="70">
        <v>19</v>
      </c>
      <c r="D384" s="70">
        <v>25</v>
      </c>
      <c r="E384" s="70">
        <v>2022</v>
      </c>
      <c r="F384" s="70" t="s">
        <v>161</v>
      </c>
      <c r="G384" s="70" t="s">
        <v>2040</v>
      </c>
      <c r="H384" s="70" t="s">
        <v>2041</v>
      </c>
      <c r="I384" s="148"/>
      <c r="J384" s="71">
        <v>8.9938762708474425</v>
      </c>
      <c r="K384" s="71">
        <v>0.53739592570847972</v>
      </c>
      <c r="L384" s="71">
        <v>1.0282758882894913</v>
      </c>
      <c r="M384" s="71">
        <v>3.4949221102445791</v>
      </c>
      <c r="N384" s="71">
        <v>9.3222733473992285</v>
      </c>
      <c r="O384" s="71">
        <v>7.0466760324452427</v>
      </c>
      <c r="P384" s="71">
        <v>9.0026416154761542</v>
      </c>
      <c r="Q384" s="71">
        <v>0.39142558282960327</v>
      </c>
      <c r="R384" s="71">
        <v>0</v>
      </c>
      <c r="S384" s="71">
        <v>0.52479889972809257</v>
      </c>
      <c r="T384" s="72"/>
      <c r="U384" s="71">
        <v>2612307</v>
      </c>
      <c r="V384" s="71">
        <v>255</v>
      </c>
      <c r="W384" s="71">
        <v>55</v>
      </c>
      <c r="X384" s="71">
        <v>936</v>
      </c>
      <c r="Y384" s="71">
        <v>2492</v>
      </c>
      <c r="Z384" s="71">
        <v>4926</v>
      </c>
      <c r="AA384" s="71">
        <v>1967</v>
      </c>
      <c r="AB384" s="71">
        <v>6649</v>
      </c>
      <c r="AC384" s="71">
        <v>0</v>
      </c>
      <c r="AD384" s="71">
        <v>0.52479889972809257</v>
      </c>
      <c r="AE384" s="72"/>
      <c r="AF384" s="71">
        <v>14000760.516684417</v>
      </c>
      <c r="AG384" s="71">
        <v>401161.23981182225</v>
      </c>
      <c r="AH384" s="71">
        <v>294345.24018597766</v>
      </c>
      <c r="AI384" s="71">
        <v>5748234.5288531967</v>
      </c>
      <c r="AJ384" s="71">
        <v>11970675.440734319</v>
      </c>
      <c r="AK384" s="71">
        <v>0</v>
      </c>
      <c r="AL384" s="71">
        <v>0</v>
      </c>
      <c r="AM384" s="71">
        <v>858567.38051291136</v>
      </c>
      <c r="AN384" s="71">
        <v>0</v>
      </c>
      <c r="AO384" s="71">
        <v>0</v>
      </c>
      <c r="AP384" s="71">
        <v>33273744.346782643</v>
      </c>
      <c r="AQ384" s="72"/>
      <c r="AR384" s="71">
        <v>391</v>
      </c>
      <c r="AS384" s="71">
        <v>43</v>
      </c>
      <c r="AT384" s="71">
        <v>0</v>
      </c>
      <c r="AU384" s="71">
        <v>1</v>
      </c>
      <c r="AV384" s="71">
        <v>1</v>
      </c>
      <c r="AW384" s="71">
        <v>0</v>
      </c>
      <c r="AX384" s="71"/>
      <c r="AY384" s="72"/>
      <c r="AZ384" s="71">
        <v>1751.6000000000004</v>
      </c>
      <c r="BA384" s="71">
        <v>3094.3000000000006</v>
      </c>
      <c r="BB384" s="71">
        <v>0</v>
      </c>
      <c r="BC384" s="71">
        <v>420</v>
      </c>
      <c r="BD384" s="71">
        <v>20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2060</v>
      </c>
      <c r="B385" s="70">
        <v>425</v>
      </c>
      <c r="C385" s="70">
        <v>20</v>
      </c>
      <c r="D385" s="70">
        <v>25</v>
      </c>
      <c r="E385" s="70">
        <v>2023</v>
      </c>
      <c r="F385" s="70" t="s">
        <v>1539</v>
      </c>
      <c r="G385" s="70" t="s">
        <v>2040</v>
      </c>
      <c r="H385" s="70" t="s">
        <v>2041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399</v>
      </c>
      <c r="AS385" s="71">
        <v>43</v>
      </c>
      <c r="AT385" s="71">
        <v>0</v>
      </c>
      <c r="AU385" s="71">
        <v>1</v>
      </c>
      <c r="AV385" s="71">
        <v>1</v>
      </c>
      <c r="AW385" s="71">
        <v>0</v>
      </c>
      <c r="AX385" s="71"/>
      <c r="AY385" s="72"/>
      <c r="AZ385" s="71">
        <v>1795.4000000000003</v>
      </c>
      <c r="BA385" s="71">
        <v>3094.3000000000006</v>
      </c>
      <c r="BB385" s="71">
        <v>0</v>
      </c>
      <c r="BC385" s="71">
        <v>420</v>
      </c>
      <c r="BD385" s="71">
        <v>20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2061</v>
      </c>
      <c r="B386" s="70">
        <v>425</v>
      </c>
      <c r="C386" s="70">
        <v>21</v>
      </c>
      <c r="D386" s="70">
        <v>25</v>
      </c>
      <c r="E386" s="70">
        <v>2024</v>
      </c>
      <c r="F386" s="70" t="s">
        <v>1554</v>
      </c>
      <c r="G386" s="1064" t="s">
        <v>2040</v>
      </c>
      <c r="H386" s="70" t="s">
        <v>2041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2062</v>
      </c>
      <c r="B387" s="70">
        <v>341</v>
      </c>
      <c r="C387" s="70">
        <v>1</v>
      </c>
      <c r="D387" s="70">
        <v>21</v>
      </c>
      <c r="E387" s="70">
        <v>1990</v>
      </c>
      <c r="F387" s="70" t="s">
        <v>787</v>
      </c>
      <c r="G387" s="1064" t="s">
        <v>2063</v>
      </c>
      <c r="H387" s="70" t="s">
        <v>2064</v>
      </c>
      <c r="I387" s="148"/>
      <c r="J387" s="71">
        <v>8.7535375352681815</v>
      </c>
      <c r="K387" s="71">
        <v>0.46496546744056061</v>
      </c>
      <c r="L387" s="71">
        <v>0.47675808112757051</v>
      </c>
      <c r="M387" s="71">
        <v>5.7308762587669202</v>
      </c>
      <c r="N387" s="71">
        <v>6.2487391822440754</v>
      </c>
      <c r="O387" s="71">
        <v>8.3172933131983147</v>
      </c>
      <c r="P387" s="71">
        <v>8.0185792692100684</v>
      </c>
      <c r="Q387" s="71">
        <v>0.548513580507761</v>
      </c>
      <c r="R387" s="71">
        <v>0</v>
      </c>
      <c r="S387" s="71">
        <v>0.63544066588408799</v>
      </c>
      <c r="T387" s="72"/>
      <c r="U387" s="71">
        <v>1447351</v>
      </c>
      <c r="V387" s="71">
        <v>167</v>
      </c>
      <c r="W387" s="71">
        <v>5</v>
      </c>
      <c r="X387" s="71">
        <v>1964</v>
      </c>
      <c r="Y387" s="71">
        <v>2431</v>
      </c>
      <c r="Z387" s="71">
        <v>3421</v>
      </c>
      <c r="AA387" s="71">
        <v>1947</v>
      </c>
      <c r="AB387" s="71">
        <v>8906</v>
      </c>
      <c r="AC387" s="71">
        <v>0</v>
      </c>
      <c r="AD387" s="71">
        <v>0.63544066588408799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2065</v>
      </c>
      <c r="B388" s="70">
        <v>342</v>
      </c>
      <c r="C388" s="70">
        <v>2</v>
      </c>
      <c r="D388" s="70">
        <v>21</v>
      </c>
      <c r="E388" s="70">
        <v>2005</v>
      </c>
      <c r="F388" s="70" t="s">
        <v>789</v>
      </c>
      <c r="G388" s="70" t="s">
        <v>2063</v>
      </c>
      <c r="H388" s="70" t="s">
        <v>2064</v>
      </c>
      <c r="I388" s="148"/>
      <c r="J388" s="71">
        <v>8.7755564630029461</v>
      </c>
      <c r="K388" s="71">
        <v>0.54520423513093519</v>
      </c>
      <c r="L388" s="71">
        <v>0.97233749718183249</v>
      </c>
      <c r="M388" s="71">
        <v>9.2486452403067734</v>
      </c>
      <c r="N388" s="71">
        <v>8.3866922625932361</v>
      </c>
      <c r="O388" s="71">
        <v>10.860018168648191</v>
      </c>
      <c r="P388" s="71">
        <v>7.6485971957200496</v>
      </c>
      <c r="Q388" s="71">
        <v>0.50259803781920798</v>
      </c>
      <c r="R388" s="71">
        <v>0</v>
      </c>
      <c r="S388" s="71">
        <v>1.34920170113931</v>
      </c>
      <c r="T388" s="72"/>
      <c r="U388" s="71">
        <v>1329628</v>
      </c>
      <c r="V388" s="71">
        <v>231</v>
      </c>
      <c r="W388" s="71">
        <v>13</v>
      </c>
      <c r="X388" s="71">
        <v>1712</v>
      </c>
      <c r="Y388" s="71">
        <v>2814</v>
      </c>
      <c r="Z388" s="71">
        <v>5169</v>
      </c>
      <c r="AA388" s="71">
        <v>1521</v>
      </c>
      <c r="AB388" s="71">
        <v>8531</v>
      </c>
      <c r="AC388" s="71">
        <v>0</v>
      </c>
      <c r="AD388" s="71">
        <v>1.34920170113931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2066</v>
      </c>
      <c r="B389" s="70">
        <v>343</v>
      </c>
      <c r="C389" s="70">
        <v>3</v>
      </c>
      <c r="D389" s="70">
        <v>21</v>
      </c>
      <c r="E389" s="70">
        <v>2006</v>
      </c>
      <c r="F389" s="70" t="s">
        <v>790</v>
      </c>
      <c r="G389" s="70" t="s">
        <v>2063</v>
      </c>
      <c r="H389" s="70" t="s">
        <v>2064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2067</v>
      </c>
      <c r="B390" s="70">
        <v>344</v>
      </c>
      <c r="C390" s="70">
        <v>4</v>
      </c>
      <c r="D390" s="70">
        <v>21</v>
      </c>
      <c r="E390" s="70">
        <v>2007</v>
      </c>
      <c r="F390" s="70" t="s">
        <v>791</v>
      </c>
      <c r="G390" s="70" t="s">
        <v>2063</v>
      </c>
      <c r="H390" s="70" t="s">
        <v>2064</v>
      </c>
      <c r="I390" s="148"/>
      <c r="J390" s="71">
        <v>8.3177014805383092</v>
      </c>
      <c r="K390" s="71">
        <v>0.47857249249949652</v>
      </c>
      <c r="L390" s="71">
        <v>8.179119587633739</v>
      </c>
      <c r="M390" s="71">
        <v>8.118374429705737</v>
      </c>
      <c r="N390" s="71">
        <v>8.9202985120274452</v>
      </c>
      <c r="O390" s="71">
        <v>10.52160822397153</v>
      </c>
      <c r="P390" s="71">
        <v>7.5729415916050842</v>
      </c>
      <c r="Q390" s="71">
        <v>0.51510822389641897</v>
      </c>
      <c r="R390" s="71">
        <v>0</v>
      </c>
      <c r="S390" s="71">
        <v>1.341711075872424</v>
      </c>
      <c r="T390" s="72"/>
      <c r="U390" s="71">
        <v>1292108</v>
      </c>
      <c r="V390" s="71">
        <v>208</v>
      </c>
      <c r="W390" s="71">
        <v>104</v>
      </c>
      <c r="X390" s="71">
        <v>1894</v>
      </c>
      <c r="Y390" s="71">
        <v>2830</v>
      </c>
      <c r="Z390" s="71">
        <v>5206</v>
      </c>
      <c r="AA390" s="71">
        <v>1483</v>
      </c>
      <c r="AB390" s="71">
        <v>8281</v>
      </c>
      <c r="AC390" s="71">
        <v>0</v>
      </c>
      <c r="AD390" s="71">
        <v>1.341711075872424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2068</v>
      </c>
      <c r="B391" s="70">
        <v>345</v>
      </c>
      <c r="C391" s="70">
        <v>5</v>
      </c>
      <c r="D391" s="70">
        <v>21</v>
      </c>
      <c r="E391" s="70">
        <v>2008</v>
      </c>
      <c r="F391" s="70" t="s">
        <v>792</v>
      </c>
      <c r="G391" s="70" t="s">
        <v>2063</v>
      </c>
      <c r="H391" s="70" t="s">
        <v>2064</v>
      </c>
      <c r="I391" s="148"/>
      <c r="J391" s="71">
        <v>7.762407671419151</v>
      </c>
      <c r="K391" s="71">
        <v>0.38186171475938918</v>
      </c>
      <c r="L391" s="71">
        <v>0.28463027583023398</v>
      </c>
      <c r="M391" s="71">
        <v>8.5652996472586516</v>
      </c>
      <c r="N391" s="71">
        <v>9.0500226527367431</v>
      </c>
      <c r="O391" s="71">
        <v>10.25856130235014</v>
      </c>
      <c r="P391" s="71">
        <v>7.3602838318611807</v>
      </c>
      <c r="Q391" s="71">
        <v>0.50046959292798499</v>
      </c>
      <c r="R391" s="71">
        <v>0</v>
      </c>
      <c r="S391" s="71">
        <v>1.101097967081436</v>
      </c>
      <c r="T391" s="72"/>
      <c r="U391" s="71">
        <v>1323409</v>
      </c>
      <c r="V391" s="71">
        <v>208</v>
      </c>
      <c r="W391" s="71">
        <v>4</v>
      </c>
      <c r="X391" s="71">
        <v>1894</v>
      </c>
      <c r="Y391" s="71">
        <v>2860</v>
      </c>
      <c r="Z391" s="71">
        <v>5254</v>
      </c>
      <c r="AA391" s="71">
        <v>1443</v>
      </c>
      <c r="AB391" s="71">
        <v>8178</v>
      </c>
      <c r="AC391" s="71">
        <v>0</v>
      </c>
      <c r="AD391" s="71">
        <v>1.101097967081436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2069</v>
      </c>
      <c r="B392" s="70">
        <v>346</v>
      </c>
      <c r="C392" s="70">
        <v>6</v>
      </c>
      <c r="D392" s="70">
        <v>21</v>
      </c>
      <c r="E392" s="70">
        <v>2009</v>
      </c>
      <c r="F392" s="70" t="s">
        <v>176</v>
      </c>
      <c r="G392" s="70" t="s">
        <v>2063</v>
      </c>
      <c r="H392" s="70" t="s">
        <v>2064</v>
      </c>
      <c r="I392" s="148"/>
      <c r="J392" s="71">
        <v>6.5522645306647682</v>
      </c>
      <c r="K392" s="71">
        <v>0.33841689212822751</v>
      </c>
      <c r="L392" s="71">
        <v>0.26057094144000809</v>
      </c>
      <c r="M392" s="71">
        <v>8.1850586241547632</v>
      </c>
      <c r="N392" s="71">
        <v>8.4493090643262114</v>
      </c>
      <c r="O392" s="71">
        <v>10.401080045710231</v>
      </c>
      <c r="P392" s="71">
        <v>6.9061550609467721</v>
      </c>
      <c r="Q392" s="71">
        <v>0.46906054533715902</v>
      </c>
      <c r="R392" s="71">
        <v>0</v>
      </c>
      <c r="S392" s="71">
        <v>1.1810089834905051</v>
      </c>
      <c r="T392" s="72"/>
      <c r="U392" s="71">
        <v>997261</v>
      </c>
      <c r="V392" s="71">
        <v>215</v>
      </c>
      <c r="W392" s="71">
        <v>4</v>
      </c>
      <c r="X392" s="71">
        <v>2135</v>
      </c>
      <c r="Y392" s="71">
        <v>2874</v>
      </c>
      <c r="Z392" s="71">
        <v>5258</v>
      </c>
      <c r="AA392" s="71">
        <v>1390</v>
      </c>
      <c r="AB392" s="71">
        <v>8046</v>
      </c>
      <c r="AC392" s="71">
        <v>0</v>
      </c>
      <c r="AD392" s="71">
        <v>1.1810089834905051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2070</v>
      </c>
      <c r="B393" s="70">
        <v>347</v>
      </c>
      <c r="C393" s="70">
        <v>7</v>
      </c>
      <c r="D393" s="70">
        <v>21</v>
      </c>
      <c r="E393" s="70">
        <v>2010</v>
      </c>
      <c r="F393" s="70" t="s">
        <v>177</v>
      </c>
      <c r="G393" s="70" t="s">
        <v>2063</v>
      </c>
      <c r="H393" s="70" t="s">
        <v>2064</v>
      </c>
      <c r="I393" s="148"/>
      <c r="J393" s="71">
        <v>5.9403854606748574</v>
      </c>
      <c r="K393" s="71">
        <v>0.35462185962008258</v>
      </c>
      <c r="L393" s="71">
        <v>0.29080203954877443</v>
      </c>
      <c r="M393" s="71">
        <v>8.3409238573364597</v>
      </c>
      <c r="N393" s="71">
        <v>9.2014020324682626</v>
      </c>
      <c r="O393" s="71">
        <v>10.29980901566754</v>
      </c>
      <c r="P393" s="71">
        <v>6.9046947736120048</v>
      </c>
      <c r="Q393" s="71">
        <v>0.48354810336585602</v>
      </c>
      <c r="R393" s="71">
        <v>0</v>
      </c>
      <c r="S393" s="71">
        <v>1.057300000637668</v>
      </c>
      <c r="T393" s="72"/>
      <c r="U393" s="71">
        <v>976005</v>
      </c>
      <c r="V393" s="71">
        <v>215</v>
      </c>
      <c r="W393" s="71">
        <v>4</v>
      </c>
      <c r="X393" s="71">
        <v>2135</v>
      </c>
      <c r="Y393" s="71">
        <v>2859</v>
      </c>
      <c r="Z393" s="71">
        <v>5231</v>
      </c>
      <c r="AA393" s="71">
        <v>1355</v>
      </c>
      <c r="AB393" s="71">
        <v>7948</v>
      </c>
      <c r="AC393" s="71">
        <v>0</v>
      </c>
      <c r="AD393" s="71">
        <v>1.057300000637668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2071</v>
      </c>
      <c r="B394" s="70">
        <v>348</v>
      </c>
      <c r="C394" s="70">
        <v>8</v>
      </c>
      <c r="D394" s="70">
        <v>21</v>
      </c>
      <c r="E394" s="70">
        <v>2011</v>
      </c>
      <c r="F394" s="70" t="s">
        <v>178</v>
      </c>
      <c r="G394" s="70" t="s">
        <v>2063</v>
      </c>
      <c r="H394" s="70" t="s">
        <v>2064</v>
      </c>
      <c r="I394" s="148"/>
      <c r="J394" s="71">
        <v>9.0954148341659788</v>
      </c>
      <c r="K394" s="71">
        <v>0.51571943787708585</v>
      </c>
      <c r="L394" s="71">
        <v>0.1648098512704036</v>
      </c>
      <c r="M394" s="71">
        <v>10.58371414173449</v>
      </c>
      <c r="N394" s="71">
        <v>9.8658806192959538</v>
      </c>
      <c r="O394" s="71">
        <v>10.088512083240486</v>
      </c>
      <c r="P394" s="71">
        <v>6.6606241156080319</v>
      </c>
      <c r="Q394" s="71">
        <v>0.54955641436434599</v>
      </c>
      <c r="R394" s="71">
        <v>0</v>
      </c>
      <c r="S394" s="71">
        <v>0.95410680245505275</v>
      </c>
      <c r="T394" s="72"/>
      <c r="U394" s="71">
        <v>1298115</v>
      </c>
      <c r="V394" s="71">
        <v>215</v>
      </c>
      <c r="W394" s="71">
        <v>4</v>
      </c>
      <c r="X394" s="71">
        <v>2135</v>
      </c>
      <c r="Y394" s="71">
        <v>2868</v>
      </c>
      <c r="Z394" s="71">
        <v>5235</v>
      </c>
      <c r="AA394" s="71">
        <v>1346</v>
      </c>
      <c r="AB394" s="71">
        <v>7831</v>
      </c>
      <c r="AC394" s="71">
        <v>0</v>
      </c>
      <c r="AD394" s="71">
        <v>0.95410680245505275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2072</v>
      </c>
      <c r="B395" s="70">
        <v>349</v>
      </c>
      <c r="C395" s="70">
        <v>9</v>
      </c>
      <c r="D395" s="70">
        <v>21</v>
      </c>
      <c r="E395" s="70">
        <v>2012</v>
      </c>
      <c r="F395" s="70" t="s">
        <v>179</v>
      </c>
      <c r="G395" s="70" t="s">
        <v>2063</v>
      </c>
      <c r="H395" s="70" t="s">
        <v>2064</v>
      </c>
      <c r="I395" s="148"/>
      <c r="J395" s="71">
        <v>8.9358315736351113</v>
      </c>
      <c r="K395" s="71">
        <v>0.50289575742368786</v>
      </c>
      <c r="L395" s="71">
        <v>0.16361219268978611</v>
      </c>
      <c r="M395" s="71">
        <v>10.94107602321958</v>
      </c>
      <c r="N395" s="71">
        <v>10.338170773917639</v>
      </c>
      <c r="O395" s="71">
        <v>10.102810201924258</v>
      </c>
      <c r="P395" s="71">
        <v>6.6537302570280952</v>
      </c>
      <c r="Q395" s="71">
        <v>0.58671252255890805</v>
      </c>
      <c r="R395" s="71">
        <v>0</v>
      </c>
      <c r="S395" s="71">
        <v>0.8412186891592901</v>
      </c>
      <c r="T395" s="72"/>
      <c r="U395" s="71">
        <v>1219557</v>
      </c>
      <c r="V395" s="71">
        <v>215</v>
      </c>
      <c r="W395" s="71">
        <v>4</v>
      </c>
      <c r="X395" s="71">
        <v>2135</v>
      </c>
      <c r="Y395" s="71">
        <v>2855</v>
      </c>
      <c r="Z395" s="71">
        <v>5284</v>
      </c>
      <c r="AA395" s="71">
        <v>1337</v>
      </c>
      <c r="AB395" s="71">
        <v>7695</v>
      </c>
      <c r="AC395" s="71">
        <v>0</v>
      </c>
      <c r="AD395" s="71">
        <v>0.8412186891592901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2073</v>
      </c>
      <c r="B396" s="70">
        <v>350</v>
      </c>
      <c r="C396" s="70">
        <v>10</v>
      </c>
      <c r="D396" s="70">
        <v>21</v>
      </c>
      <c r="E396" s="70">
        <v>2013</v>
      </c>
      <c r="F396" s="70" t="s">
        <v>180</v>
      </c>
      <c r="G396" s="70" t="s">
        <v>2063</v>
      </c>
      <c r="H396" s="70" t="s">
        <v>2064</v>
      </c>
      <c r="I396" s="148"/>
      <c r="J396" s="71">
        <v>8.7701145352976493</v>
      </c>
      <c r="K396" s="71">
        <v>0.43351799462409479</v>
      </c>
      <c r="L396" s="71">
        <v>0.1687369742864949</v>
      </c>
      <c r="M396" s="71">
        <v>10.54084125381466</v>
      </c>
      <c r="N396" s="71">
        <v>10.418525990221401</v>
      </c>
      <c r="O396" s="71">
        <v>9.6801683392232221</v>
      </c>
      <c r="P396" s="71">
        <v>6.5639081907319516</v>
      </c>
      <c r="Q396" s="71">
        <v>0.59594210181980301</v>
      </c>
      <c r="R396" s="71">
        <v>0</v>
      </c>
      <c r="S396" s="71">
        <v>1.012216503853379</v>
      </c>
      <c r="T396" s="72"/>
      <c r="U396" s="71">
        <v>1107614</v>
      </c>
      <c r="V396" s="71">
        <v>215</v>
      </c>
      <c r="W396" s="71">
        <v>4</v>
      </c>
      <c r="X396" s="71">
        <v>2135</v>
      </c>
      <c r="Y396" s="71">
        <v>2881</v>
      </c>
      <c r="Z396" s="71">
        <v>5289</v>
      </c>
      <c r="AA396" s="71">
        <v>1314</v>
      </c>
      <c r="AB396" s="71">
        <v>7704</v>
      </c>
      <c r="AC396" s="71">
        <v>0</v>
      </c>
      <c r="AD396" s="71">
        <v>1.012216503853379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2074</v>
      </c>
      <c r="B397" s="70">
        <v>351</v>
      </c>
      <c r="C397" s="70">
        <v>11</v>
      </c>
      <c r="D397" s="70">
        <v>21</v>
      </c>
      <c r="E397" s="70">
        <v>2014</v>
      </c>
      <c r="F397" s="70" t="s">
        <v>181</v>
      </c>
      <c r="G397" s="70" t="s">
        <v>2063</v>
      </c>
      <c r="H397" s="70" t="s">
        <v>2064</v>
      </c>
      <c r="I397" s="148"/>
      <c r="J397" s="71">
        <v>7.9125780324899653</v>
      </c>
      <c r="K397" s="71">
        <v>0.31862430014221038</v>
      </c>
      <c r="L397" s="71">
        <v>0.40408277529709058</v>
      </c>
      <c r="M397" s="71">
        <v>8.8708015146462369</v>
      </c>
      <c r="N397" s="71">
        <v>9.1020002153708166</v>
      </c>
      <c r="O397" s="71">
        <v>9.2309683337891446</v>
      </c>
      <c r="P397" s="71">
        <v>6.5377704343046359</v>
      </c>
      <c r="Q397" s="71">
        <v>0.56486873099821899</v>
      </c>
      <c r="R397" s="71">
        <v>0</v>
      </c>
      <c r="S397" s="71">
        <v>1.500440628293509</v>
      </c>
      <c r="T397" s="72"/>
      <c r="U397" s="71">
        <v>1110482</v>
      </c>
      <c r="V397" s="71">
        <v>139</v>
      </c>
      <c r="W397" s="71">
        <v>9</v>
      </c>
      <c r="X397" s="71">
        <v>1968</v>
      </c>
      <c r="Y397" s="71">
        <v>2897</v>
      </c>
      <c r="Z397" s="71">
        <v>5312</v>
      </c>
      <c r="AA397" s="71">
        <v>1302</v>
      </c>
      <c r="AB397" s="71">
        <v>7611</v>
      </c>
      <c r="AC397" s="71">
        <v>0</v>
      </c>
      <c r="AD397" s="71">
        <v>1.500440628293509</v>
      </c>
      <c r="AE397" s="72"/>
      <c r="AF397" s="71"/>
      <c r="AG397" s="71"/>
      <c r="AH397" s="71"/>
      <c r="AI397" s="71"/>
      <c r="AJ397" s="71"/>
      <c r="AK397" s="71"/>
      <c r="AL397" s="71"/>
      <c r="AM397" s="71"/>
      <c r="AN397" s="71"/>
      <c r="AO397" s="71"/>
      <c r="AP397" s="71"/>
      <c r="AQ397" s="72"/>
      <c r="AR397" s="71">
        <v>107</v>
      </c>
      <c r="AS397" s="71">
        <v>32</v>
      </c>
      <c r="AT397" s="71">
        <v>0</v>
      </c>
      <c r="AU397" s="71">
        <v>0</v>
      </c>
      <c r="AV397" s="71">
        <v>0</v>
      </c>
      <c r="AW397" s="71">
        <v>0</v>
      </c>
      <c r="AX397" s="71"/>
      <c r="AY397" s="72"/>
      <c r="AZ397" s="71">
        <v>511.9</v>
      </c>
      <c r="BA397" s="71">
        <v>2353.5</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2075</v>
      </c>
      <c r="B398" s="70">
        <v>352</v>
      </c>
      <c r="C398" s="70">
        <v>12</v>
      </c>
      <c r="D398" s="70">
        <v>21</v>
      </c>
      <c r="E398" s="70">
        <v>2015</v>
      </c>
      <c r="F398" s="70" t="s">
        <v>182</v>
      </c>
      <c r="G398" s="70" t="s">
        <v>2063</v>
      </c>
      <c r="H398" s="70" t="s">
        <v>2064</v>
      </c>
      <c r="I398" s="148"/>
      <c r="J398" s="71">
        <v>7.6658717426868774</v>
      </c>
      <c r="K398" s="71">
        <v>0.30432700128183982</v>
      </c>
      <c r="L398" s="71">
        <v>0.44551606265318561</v>
      </c>
      <c r="M398" s="71">
        <v>9.2958076746315665</v>
      </c>
      <c r="N398" s="71">
        <v>9.0249519281257911</v>
      </c>
      <c r="O398" s="71">
        <v>9.1343711213206991</v>
      </c>
      <c r="P398" s="71">
        <v>6.4977079891721559</v>
      </c>
      <c r="Q398" s="71">
        <v>0.54461486513964996</v>
      </c>
      <c r="R398" s="71">
        <v>0</v>
      </c>
      <c r="S398" s="71">
        <v>1.0896518196481519</v>
      </c>
      <c r="T398" s="72"/>
      <c r="U398" s="71">
        <v>1155345</v>
      </c>
      <c r="V398" s="71">
        <v>139</v>
      </c>
      <c r="W398" s="71">
        <v>9</v>
      </c>
      <c r="X398" s="71">
        <v>1968</v>
      </c>
      <c r="Y398" s="71">
        <v>2900</v>
      </c>
      <c r="Z398" s="71">
        <v>5307</v>
      </c>
      <c r="AA398" s="71">
        <v>1293</v>
      </c>
      <c r="AB398" s="71">
        <v>7496</v>
      </c>
      <c r="AC398" s="71">
        <v>0</v>
      </c>
      <c r="AD398" s="71">
        <v>1.0896518196481519</v>
      </c>
      <c r="AE398" s="72"/>
      <c r="AF398" s="71">
        <v>8749278.4734491277</v>
      </c>
      <c r="AG398" s="71">
        <v>251330.32314028419</v>
      </c>
      <c r="AH398" s="71">
        <v>93838.411599598534</v>
      </c>
      <c r="AI398" s="71">
        <v>13916631.565130539</v>
      </c>
      <c r="AJ398" s="71">
        <v>13646482.02496966</v>
      </c>
      <c r="AK398" s="71">
        <v>0</v>
      </c>
      <c r="AL398" s="71">
        <v>0</v>
      </c>
      <c r="AM398" s="71">
        <v>1027295.355462652</v>
      </c>
      <c r="AN398" s="71">
        <v>0</v>
      </c>
      <c r="AO398" s="71">
        <v>0</v>
      </c>
      <c r="AP398" s="71">
        <v>37684856.153751865</v>
      </c>
      <c r="AQ398" s="72"/>
      <c r="AR398" s="71">
        <v>122</v>
      </c>
      <c r="AS398" s="71">
        <v>50</v>
      </c>
      <c r="AT398" s="71">
        <v>0</v>
      </c>
      <c r="AU398" s="71">
        <v>0</v>
      </c>
      <c r="AV398" s="71">
        <v>0</v>
      </c>
      <c r="AW398" s="71">
        <v>0</v>
      </c>
      <c r="AX398" s="71"/>
      <c r="AY398" s="72"/>
      <c r="AZ398" s="71">
        <v>593.5</v>
      </c>
      <c r="BA398" s="71">
        <v>2844.4</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2076</v>
      </c>
      <c r="B399" s="70">
        <v>353</v>
      </c>
      <c r="C399" s="70">
        <v>13</v>
      </c>
      <c r="D399" s="70">
        <v>21</v>
      </c>
      <c r="E399" s="70">
        <v>2016</v>
      </c>
      <c r="F399" s="70" t="s">
        <v>155</v>
      </c>
      <c r="G399" s="70" t="s">
        <v>2063</v>
      </c>
      <c r="H399" s="70" t="s">
        <v>2064</v>
      </c>
      <c r="I399" s="148"/>
      <c r="J399" s="71">
        <v>7.4605521239931445</v>
      </c>
      <c r="K399" s="71">
        <v>0.3039588485189178</v>
      </c>
      <c r="L399" s="71">
        <v>0.52199804384926185</v>
      </c>
      <c r="M399" s="71">
        <v>8.1353625437450461</v>
      </c>
      <c r="N399" s="71">
        <v>7.9738110197203866</v>
      </c>
      <c r="O399" s="71">
        <v>9.0183471827303325</v>
      </c>
      <c r="P399" s="71">
        <v>6.3211972362129947</v>
      </c>
      <c r="Q399" s="71">
        <v>0.5199929890413153</v>
      </c>
      <c r="R399" s="71">
        <v>0</v>
      </c>
      <c r="S399" s="71">
        <v>1.2786672457883723</v>
      </c>
      <c r="T399" s="72"/>
      <c r="U399" s="71">
        <v>1175524</v>
      </c>
      <c r="V399" s="71">
        <v>139</v>
      </c>
      <c r="W399" s="71">
        <v>9</v>
      </c>
      <c r="X399" s="71">
        <v>1968</v>
      </c>
      <c r="Y399" s="71">
        <v>2913</v>
      </c>
      <c r="Z399" s="71">
        <v>5304</v>
      </c>
      <c r="AA399" s="71">
        <v>1301</v>
      </c>
      <c r="AB399" s="71">
        <v>7362</v>
      </c>
      <c r="AC399" s="71">
        <v>0</v>
      </c>
      <c r="AD399" s="71">
        <v>1.2786672457883721</v>
      </c>
      <c r="AE399" s="72"/>
      <c r="AF399" s="71">
        <v>8676639.7632124759</v>
      </c>
      <c r="AG399" s="71">
        <v>241612.29917452121</v>
      </c>
      <c r="AH399" s="71">
        <v>81704.306098639587</v>
      </c>
      <c r="AI399" s="71">
        <v>12998750.35289341</v>
      </c>
      <c r="AJ399" s="71">
        <v>11686072.92864307</v>
      </c>
      <c r="AK399" s="71">
        <v>0</v>
      </c>
      <c r="AL399" s="71">
        <v>0</v>
      </c>
      <c r="AM399" s="71">
        <v>1009715.0581321199</v>
      </c>
      <c r="AN399" s="71">
        <v>0</v>
      </c>
      <c r="AO399" s="71">
        <v>0</v>
      </c>
      <c r="AP399" s="71">
        <v>34694494.708154239</v>
      </c>
      <c r="AQ399" s="72"/>
      <c r="AR399" s="71">
        <v>135</v>
      </c>
      <c r="AS399" s="71">
        <v>70</v>
      </c>
      <c r="AT399" s="71">
        <v>0</v>
      </c>
      <c r="AU399" s="71">
        <v>0</v>
      </c>
      <c r="AV399" s="71">
        <v>0</v>
      </c>
      <c r="AW399" s="71">
        <v>0</v>
      </c>
      <c r="AX399" s="71"/>
      <c r="AY399" s="72"/>
      <c r="AZ399" s="71">
        <v>653.20000000000005</v>
      </c>
      <c r="BA399" s="71">
        <v>3516.7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2077</v>
      </c>
      <c r="B400" s="70">
        <v>354</v>
      </c>
      <c r="C400" s="70">
        <v>14</v>
      </c>
      <c r="D400" s="70">
        <v>21</v>
      </c>
      <c r="E400" s="70">
        <v>2017</v>
      </c>
      <c r="F400" s="70" t="s">
        <v>156</v>
      </c>
      <c r="G400" s="70" t="s">
        <v>2063</v>
      </c>
      <c r="H400" s="70" t="s">
        <v>2064</v>
      </c>
      <c r="I400" s="148"/>
      <c r="J400" s="71">
        <v>7.5087223486581829</v>
      </c>
      <c r="K400" s="71">
        <v>0.31662084195349322</v>
      </c>
      <c r="L400" s="71">
        <v>0.4566770280429131</v>
      </c>
      <c r="M400" s="71">
        <v>7.8469141591438172</v>
      </c>
      <c r="N400" s="71">
        <v>8.6754545913938479</v>
      </c>
      <c r="O400" s="71">
        <v>8.8243579293455845</v>
      </c>
      <c r="P400" s="71">
        <v>6.2425311596147832</v>
      </c>
      <c r="Q400" s="71">
        <v>0.49717566724489898</v>
      </c>
      <c r="R400" s="71">
        <v>0</v>
      </c>
      <c r="S400" s="71">
        <v>1.2473412926343495</v>
      </c>
      <c r="T400" s="72"/>
      <c r="U400" s="71">
        <v>1286022</v>
      </c>
      <c r="V400" s="71">
        <v>139</v>
      </c>
      <c r="W400" s="71">
        <v>9</v>
      </c>
      <c r="X400" s="71">
        <v>1968</v>
      </c>
      <c r="Y400" s="71">
        <v>2929</v>
      </c>
      <c r="Z400" s="71">
        <v>5276</v>
      </c>
      <c r="AA400" s="71">
        <v>1293</v>
      </c>
      <c r="AB400" s="71">
        <v>7279</v>
      </c>
      <c r="AC400" s="71">
        <v>0</v>
      </c>
      <c r="AD400" s="71">
        <v>1.247341292634349</v>
      </c>
      <c r="AE400" s="72"/>
      <c r="AF400" s="71">
        <v>8946276.1937674899</v>
      </c>
      <c r="AG400" s="71">
        <v>250699.03168700371</v>
      </c>
      <c r="AH400" s="71">
        <v>97656.251759033126</v>
      </c>
      <c r="AI400" s="71">
        <v>13029108.1195134</v>
      </c>
      <c r="AJ400" s="71">
        <v>12768740.059397381</v>
      </c>
      <c r="AK400" s="71">
        <v>0</v>
      </c>
      <c r="AL400" s="71">
        <v>0</v>
      </c>
      <c r="AM400" s="71">
        <v>999893.53535494814</v>
      </c>
      <c r="AN400" s="71">
        <v>0</v>
      </c>
      <c r="AO400" s="71">
        <v>0</v>
      </c>
      <c r="AP400" s="71">
        <v>36092373.191479258</v>
      </c>
      <c r="AQ400" s="72"/>
      <c r="AR400" s="71">
        <v>141</v>
      </c>
      <c r="AS400" s="71">
        <v>79</v>
      </c>
      <c r="AT400" s="71">
        <v>0</v>
      </c>
      <c r="AU400" s="71">
        <v>0</v>
      </c>
      <c r="AV400" s="71">
        <v>0</v>
      </c>
      <c r="AW400" s="71">
        <v>0</v>
      </c>
      <c r="AX400" s="71"/>
      <c r="AY400" s="72"/>
      <c r="AZ400" s="71">
        <v>687.2</v>
      </c>
      <c r="BA400" s="71">
        <v>3771.9</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2078</v>
      </c>
      <c r="B401" s="70">
        <v>355</v>
      </c>
      <c r="C401" s="70">
        <v>15</v>
      </c>
      <c r="D401" s="70">
        <v>21</v>
      </c>
      <c r="E401" s="70">
        <v>2018</v>
      </c>
      <c r="F401" s="70" t="s">
        <v>183</v>
      </c>
      <c r="G401" s="70" t="s">
        <v>2063</v>
      </c>
      <c r="H401" s="70" t="s">
        <v>2064</v>
      </c>
      <c r="I401" s="148"/>
      <c r="J401" s="71">
        <v>6.2480716293386642</v>
      </c>
      <c r="K401" s="71">
        <v>0.29770399425953326</v>
      </c>
      <c r="L401" s="71">
        <v>0.42782281626680013</v>
      </c>
      <c r="M401" s="71">
        <v>7.75803772979891</v>
      </c>
      <c r="N401" s="71">
        <v>8.1577253350172132</v>
      </c>
      <c r="O401" s="71">
        <v>8.5994870570851241</v>
      </c>
      <c r="P401" s="71">
        <v>6.1899512930809539</v>
      </c>
      <c r="Q401" s="71">
        <v>0.45272929283476299</v>
      </c>
      <c r="R401" s="71">
        <v>0</v>
      </c>
      <c r="S401" s="71">
        <v>1.5030629376075546</v>
      </c>
      <c r="T401" s="72"/>
      <c r="U401" s="71">
        <v>1138561</v>
      </c>
      <c r="V401" s="71">
        <v>139</v>
      </c>
      <c r="W401" s="71">
        <v>9</v>
      </c>
      <c r="X401" s="71">
        <v>1968</v>
      </c>
      <c r="Y401" s="71">
        <v>2923</v>
      </c>
      <c r="Z401" s="71">
        <v>5240</v>
      </c>
      <c r="AA401" s="71">
        <v>1295</v>
      </c>
      <c r="AB401" s="71">
        <v>7143</v>
      </c>
      <c r="AC401" s="71">
        <v>0</v>
      </c>
      <c r="AD401" s="71">
        <v>1.503062937607555</v>
      </c>
      <c r="AE401" s="72"/>
      <c r="AF401" s="71">
        <v>7578644.5133469328</v>
      </c>
      <c r="AG401" s="71">
        <v>226396.1737764487</v>
      </c>
      <c r="AH401" s="71">
        <v>93205.693674234193</v>
      </c>
      <c r="AI401" s="71">
        <v>12696564.70462136</v>
      </c>
      <c r="AJ401" s="71">
        <v>12806485.64177653</v>
      </c>
      <c r="AK401" s="71">
        <v>0</v>
      </c>
      <c r="AL401" s="71">
        <v>0</v>
      </c>
      <c r="AM401" s="71">
        <v>983241.88381330774</v>
      </c>
      <c r="AN401" s="71">
        <v>0</v>
      </c>
      <c r="AO401" s="71">
        <v>0</v>
      </c>
      <c r="AP401" s="71">
        <v>34384538.611008815</v>
      </c>
      <c r="AQ401" s="72"/>
      <c r="AR401" s="71">
        <v>154</v>
      </c>
      <c r="AS401" s="71">
        <v>85</v>
      </c>
      <c r="AT401" s="71">
        <v>0</v>
      </c>
      <c r="AU401" s="71">
        <v>0</v>
      </c>
      <c r="AV401" s="71">
        <v>0</v>
      </c>
      <c r="AW401" s="71">
        <v>0</v>
      </c>
      <c r="AX401" s="71"/>
      <c r="AY401" s="72"/>
      <c r="AZ401" s="71">
        <v>756.5</v>
      </c>
      <c r="BA401" s="71">
        <v>4034</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2079</v>
      </c>
      <c r="B402" s="70">
        <v>356</v>
      </c>
      <c r="C402" s="70">
        <v>16</v>
      </c>
      <c r="D402" s="70">
        <v>21</v>
      </c>
      <c r="E402" s="70">
        <v>2019</v>
      </c>
      <c r="F402" s="70" t="s">
        <v>158</v>
      </c>
      <c r="G402" s="70" t="s">
        <v>2063</v>
      </c>
      <c r="H402" s="70" t="s">
        <v>2064</v>
      </c>
      <c r="I402" s="148"/>
      <c r="J402" s="71">
        <v>5.7570054781658424</v>
      </c>
      <c r="K402" s="71">
        <v>0.26282389433744052</v>
      </c>
      <c r="L402" s="71">
        <v>0.43142425391324357</v>
      </c>
      <c r="M402" s="71">
        <v>7.345721444237209</v>
      </c>
      <c r="N402" s="71">
        <v>7.113601769986432</v>
      </c>
      <c r="O402" s="71">
        <v>8.2946392005445375</v>
      </c>
      <c r="P402" s="71">
        <v>6.1692098689518664</v>
      </c>
      <c r="Q402" s="71">
        <v>0.43332916163778801</v>
      </c>
      <c r="R402" s="71">
        <v>0</v>
      </c>
      <c r="S402" s="71">
        <v>1.4070794044586148</v>
      </c>
      <c r="T402" s="72"/>
      <c r="U402" s="71">
        <v>1096406</v>
      </c>
      <c r="V402" s="71">
        <v>139</v>
      </c>
      <c r="W402" s="71">
        <v>9</v>
      </c>
      <c r="X402" s="71">
        <v>1968</v>
      </c>
      <c r="Y402" s="71">
        <v>2932</v>
      </c>
      <c r="Z402" s="71">
        <v>5193</v>
      </c>
      <c r="AA402" s="71">
        <v>1281</v>
      </c>
      <c r="AB402" s="71">
        <v>7022</v>
      </c>
      <c r="AC402" s="71">
        <v>0</v>
      </c>
      <c r="AD402" s="71">
        <v>1.407079404458615</v>
      </c>
      <c r="AE402" s="72"/>
      <c r="AF402" s="71">
        <v>7138517.8642069101</v>
      </c>
      <c r="AG402" s="71">
        <v>211415.78127716811</v>
      </c>
      <c r="AH402" s="71">
        <v>98827.086321861832</v>
      </c>
      <c r="AI402" s="71">
        <v>12523198.643721631</v>
      </c>
      <c r="AJ402" s="71">
        <v>11296954.9991796</v>
      </c>
      <c r="AK402" s="71">
        <v>0</v>
      </c>
      <c r="AL402" s="71">
        <v>0</v>
      </c>
      <c r="AM402" s="71">
        <v>956343.53841230192</v>
      </c>
      <c r="AN402" s="71">
        <v>0</v>
      </c>
      <c r="AO402" s="71">
        <v>0</v>
      </c>
      <c r="AP402" s="71">
        <v>32225257.913119473</v>
      </c>
      <c r="AQ402" s="72"/>
      <c r="AR402" s="71">
        <v>169</v>
      </c>
      <c r="AS402" s="71">
        <v>90</v>
      </c>
      <c r="AT402" s="71">
        <v>0</v>
      </c>
      <c r="AU402" s="71">
        <v>0</v>
      </c>
      <c r="AV402" s="71">
        <v>0</v>
      </c>
      <c r="AW402" s="71">
        <v>0</v>
      </c>
      <c r="AX402" s="71"/>
      <c r="AY402" s="72"/>
      <c r="AZ402" s="71">
        <v>826.99999999999989</v>
      </c>
      <c r="BA402" s="71">
        <v>4207.8999999999996</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2080</v>
      </c>
      <c r="B403" s="70">
        <v>357</v>
      </c>
      <c r="C403" s="70">
        <v>17</v>
      </c>
      <c r="D403" s="70">
        <v>21</v>
      </c>
      <c r="E403" s="70">
        <v>2020</v>
      </c>
      <c r="F403" s="70" t="s">
        <v>159</v>
      </c>
      <c r="G403" s="70" t="s">
        <v>2063</v>
      </c>
      <c r="H403" s="70" t="s">
        <v>2064</v>
      </c>
      <c r="I403" s="148"/>
      <c r="J403" s="71">
        <v>4.5181709347971717</v>
      </c>
      <c r="K403" s="71">
        <v>0.25887076104826079</v>
      </c>
      <c r="L403" s="71">
        <v>0.23517916848174975</v>
      </c>
      <c r="M403" s="71">
        <v>6.949811566987905</v>
      </c>
      <c r="N403" s="71">
        <v>7.3573432182658394</v>
      </c>
      <c r="O403" s="71">
        <v>7.2448856675525342</v>
      </c>
      <c r="P403" s="71">
        <v>5.7769734395521137</v>
      </c>
      <c r="Q403" s="71">
        <v>0.40582665915476501</v>
      </c>
      <c r="R403" s="71">
        <v>0</v>
      </c>
      <c r="S403" s="71">
        <v>1.123890717657245</v>
      </c>
      <c r="T403" s="72"/>
      <c r="U403" s="71">
        <v>808892</v>
      </c>
      <c r="V403" s="71">
        <v>125</v>
      </c>
      <c r="W403" s="71">
        <v>5</v>
      </c>
      <c r="X403" s="71">
        <v>2055</v>
      </c>
      <c r="Y403" s="71">
        <v>2912</v>
      </c>
      <c r="Z403" s="71">
        <v>5177</v>
      </c>
      <c r="AA403" s="71">
        <v>1275</v>
      </c>
      <c r="AB403" s="71">
        <v>6883</v>
      </c>
      <c r="AC403" s="71">
        <v>0</v>
      </c>
      <c r="AD403" s="71">
        <v>1.123890717657245</v>
      </c>
      <c r="AE403" s="72"/>
      <c r="AF403" s="71">
        <v>5669091.0041191233</v>
      </c>
      <c r="AG403" s="71">
        <v>197435.83749064407</v>
      </c>
      <c r="AH403" s="71">
        <v>55461.941251596312</v>
      </c>
      <c r="AI403" s="71">
        <v>11865992.544692732</v>
      </c>
      <c r="AJ403" s="71">
        <v>12660556.323223369</v>
      </c>
      <c r="AK403" s="71"/>
      <c r="AL403" s="71"/>
      <c r="AM403" s="71">
        <v>898307.97172497434</v>
      </c>
      <c r="AN403" s="71"/>
      <c r="AO403" s="71"/>
      <c r="AP403" s="71">
        <v>31346845.622502442</v>
      </c>
      <c r="AQ403" s="72"/>
      <c r="AR403" s="71">
        <v>178</v>
      </c>
      <c r="AS403" s="71">
        <v>93</v>
      </c>
      <c r="AT403" s="71">
        <v>0</v>
      </c>
      <c r="AU403" s="71">
        <v>0</v>
      </c>
      <c r="AV403" s="71">
        <v>0</v>
      </c>
      <c r="AW403" s="71">
        <v>0</v>
      </c>
      <c r="AX403" s="71"/>
      <c r="AY403" s="72"/>
      <c r="AZ403" s="71">
        <v>876.69999999999959</v>
      </c>
      <c r="BA403" s="71">
        <v>4282.3</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2081</v>
      </c>
      <c r="B404" s="70">
        <v>357</v>
      </c>
      <c r="C404" s="70">
        <v>18</v>
      </c>
      <c r="D404" s="70">
        <v>21</v>
      </c>
      <c r="E404" s="70">
        <v>2021</v>
      </c>
      <c r="F404" s="70" t="s">
        <v>160</v>
      </c>
      <c r="G404" s="70" t="s">
        <v>2063</v>
      </c>
      <c r="H404" s="70" t="s">
        <v>2064</v>
      </c>
      <c r="I404" s="148"/>
      <c r="J404" s="71">
        <v>4.5712694213260185</v>
      </c>
      <c r="K404" s="71">
        <v>0.28823732635473298</v>
      </c>
      <c r="L404" s="71">
        <v>0.21623293686781309</v>
      </c>
      <c r="M404" s="71">
        <v>7.8777678922611116</v>
      </c>
      <c r="N404" s="71">
        <v>7.2128921380028599</v>
      </c>
      <c r="O404" s="71">
        <v>6.9356693099647471</v>
      </c>
      <c r="P404" s="71">
        <v>6.0777657513293537</v>
      </c>
      <c r="Q404" s="71">
        <v>0.39399620071789798</v>
      </c>
      <c r="R404" s="71">
        <v>0</v>
      </c>
      <c r="S404" s="71">
        <v>1.2166518044085011</v>
      </c>
      <c r="T404" s="72"/>
      <c r="U404" s="71">
        <v>945460</v>
      </c>
      <c r="V404" s="71">
        <v>125</v>
      </c>
      <c r="W404" s="71">
        <v>5</v>
      </c>
      <c r="X404" s="71">
        <v>2055</v>
      </c>
      <c r="Y404" s="71">
        <v>2895</v>
      </c>
      <c r="Z404" s="71">
        <v>5103</v>
      </c>
      <c r="AA404" s="71">
        <v>1308</v>
      </c>
      <c r="AB404" s="71">
        <v>6748</v>
      </c>
      <c r="AC404" s="71">
        <v>0</v>
      </c>
      <c r="AD404" s="71">
        <v>1.2166518044085011</v>
      </c>
      <c r="AE404" s="72"/>
      <c r="AF404" s="71">
        <v>5777083.2649914687</v>
      </c>
      <c r="AG404" s="71">
        <v>222236.06610664842</v>
      </c>
      <c r="AH404" s="71">
        <v>48838.281587146179</v>
      </c>
      <c r="AI404" s="71">
        <v>13287180.309765946</v>
      </c>
      <c r="AJ404" s="71">
        <v>11049630.933757201</v>
      </c>
      <c r="AK404" s="71">
        <v>0</v>
      </c>
      <c r="AL404" s="71">
        <v>0</v>
      </c>
      <c r="AM404" s="71">
        <v>885768.71492705413</v>
      </c>
      <c r="AN404" s="71">
        <v>0</v>
      </c>
      <c r="AO404" s="71">
        <v>0</v>
      </c>
      <c r="AP404" s="71">
        <v>31270737.571135465</v>
      </c>
      <c r="AQ404" s="72"/>
      <c r="AR404" s="71">
        <v>187</v>
      </c>
      <c r="AS404" s="71">
        <v>97</v>
      </c>
      <c r="AT404" s="71">
        <v>0</v>
      </c>
      <c r="AU404" s="71">
        <v>0</v>
      </c>
      <c r="AV404" s="71">
        <v>0</v>
      </c>
      <c r="AW404" s="71">
        <v>0</v>
      </c>
      <c r="AX404" s="71"/>
      <c r="AY404" s="72"/>
      <c r="AZ404" s="71">
        <v>945.09999999999968</v>
      </c>
      <c r="BA404" s="71">
        <v>25030.799999999999</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2082</v>
      </c>
      <c r="B405" s="70">
        <v>357</v>
      </c>
      <c r="C405" s="70">
        <v>19</v>
      </c>
      <c r="D405" s="70">
        <v>21</v>
      </c>
      <c r="E405" s="70">
        <v>2022</v>
      </c>
      <c r="F405" s="70" t="s">
        <v>161</v>
      </c>
      <c r="G405" s="70" t="s">
        <v>2063</v>
      </c>
      <c r="H405" s="70" t="s">
        <v>2064</v>
      </c>
      <c r="I405" s="148"/>
      <c r="J405" s="71">
        <v>4.1138331152760808</v>
      </c>
      <c r="K405" s="71">
        <v>0.27830632557867008</v>
      </c>
      <c r="L405" s="71">
        <v>0.1778874554979222</v>
      </c>
      <c r="M405" s="71">
        <v>7.5877421601784292</v>
      </c>
      <c r="N405" s="71">
        <v>7.3062483037693138</v>
      </c>
      <c r="O405" s="71">
        <v>7.2483774779537242</v>
      </c>
      <c r="P405" s="71">
        <v>6.0002354641023068</v>
      </c>
      <c r="Q405" s="71">
        <v>0.39207315109718122</v>
      </c>
      <c r="R405" s="71">
        <v>0</v>
      </c>
      <c r="S405" s="71">
        <v>1.3405626697784501</v>
      </c>
      <c r="T405" s="72"/>
      <c r="U405" s="71">
        <v>916047</v>
      </c>
      <c r="V405" s="71">
        <v>125</v>
      </c>
      <c r="W405" s="71">
        <v>5</v>
      </c>
      <c r="X405" s="71">
        <v>2055</v>
      </c>
      <c r="Y405" s="71">
        <v>2897</v>
      </c>
      <c r="Z405" s="71">
        <v>5067</v>
      </c>
      <c r="AA405" s="71">
        <v>1311</v>
      </c>
      <c r="AB405" s="71">
        <v>6660</v>
      </c>
      <c r="AC405" s="71">
        <v>0</v>
      </c>
      <c r="AD405" s="71">
        <v>1.3405626697784501</v>
      </c>
      <c r="AE405" s="72"/>
      <c r="AF405" s="71">
        <v>5091872.4833636237</v>
      </c>
      <c r="AG405" s="71">
        <v>222874.26872991514</v>
      </c>
      <c r="AH405" s="71">
        <v>48342.411732324246</v>
      </c>
      <c r="AI405" s="71">
        <v>12567100.473303031</v>
      </c>
      <c r="AJ405" s="71">
        <v>12154546.960842837</v>
      </c>
      <c r="AK405" s="71">
        <v>0</v>
      </c>
      <c r="AL405" s="71">
        <v>0</v>
      </c>
      <c r="AM405" s="71">
        <v>859987.78075138957</v>
      </c>
      <c r="AN405" s="71">
        <v>0</v>
      </c>
      <c r="AO405" s="71">
        <v>0</v>
      </c>
      <c r="AP405" s="71">
        <v>30944724.378723118</v>
      </c>
      <c r="AQ405" s="72"/>
      <c r="AR405" s="71">
        <v>200</v>
      </c>
      <c r="AS405" s="71">
        <v>98</v>
      </c>
      <c r="AT405" s="71">
        <v>0</v>
      </c>
      <c r="AU405" s="71">
        <v>0</v>
      </c>
      <c r="AV405" s="71">
        <v>0</v>
      </c>
      <c r="AW405" s="71">
        <v>0</v>
      </c>
      <c r="AX405" s="71"/>
      <c r="AY405" s="72"/>
      <c r="AZ405" s="71">
        <v>1022.8999999999996</v>
      </c>
      <c r="BA405" s="71">
        <v>25080.699999999997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2083</v>
      </c>
      <c r="B406" s="70">
        <v>357</v>
      </c>
      <c r="C406" s="70">
        <v>20</v>
      </c>
      <c r="D406" s="70">
        <v>21</v>
      </c>
      <c r="E406" s="70">
        <v>2023</v>
      </c>
      <c r="F406" s="70" t="s">
        <v>1539</v>
      </c>
      <c r="G406" s="1064" t="s">
        <v>2063</v>
      </c>
      <c r="H406" s="70" t="s">
        <v>2064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204</v>
      </c>
      <c r="AS406" s="71">
        <v>98</v>
      </c>
      <c r="AT406" s="71">
        <v>0</v>
      </c>
      <c r="AU406" s="71">
        <v>0</v>
      </c>
      <c r="AV406" s="71">
        <v>0</v>
      </c>
      <c r="AW406" s="71">
        <v>0</v>
      </c>
      <c r="AX406" s="71"/>
      <c r="AY406" s="72"/>
      <c r="AZ406" s="71">
        <v>1047.0999999999997</v>
      </c>
      <c r="BA406" s="71">
        <v>25080.699999999997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2084</v>
      </c>
      <c r="B407" s="70">
        <v>357</v>
      </c>
      <c r="C407" s="70">
        <v>21</v>
      </c>
      <c r="D407" s="70">
        <v>21</v>
      </c>
      <c r="E407" s="70">
        <v>2024</v>
      </c>
      <c r="F407" s="70" t="s">
        <v>1554</v>
      </c>
      <c r="G407" s="1064" t="s">
        <v>2063</v>
      </c>
      <c r="H407" s="70" t="s">
        <v>2064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2085</v>
      </c>
      <c r="B408" s="70">
        <v>69</v>
      </c>
      <c r="C408" s="70">
        <v>1</v>
      </c>
      <c r="D408" s="70">
        <v>5</v>
      </c>
      <c r="E408" s="70">
        <v>1990</v>
      </c>
      <c r="F408" s="70" t="s">
        <v>787</v>
      </c>
      <c r="G408" s="70" t="s">
        <v>2086</v>
      </c>
      <c r="H408" s="70" t="s">
        <v>2087</v>
      </c>
      <c r="I408" s="148"/>
      <c r="J408" s="71">
        <v>14.982356779905579</v>
      </c>
      <c r="K408" s="71">
        <v>1.355254584569062</v>
      </c>
      <c r="L408" s="71">
        <v>1.205962740407871</v>
      </c>
      <c r="M408" s="71">
        <v>2.0165184621045258</v>
      </c>
      <c r="N408" s="71">
        <v>6.4731326645470313</v>
      </c>
      <c r="O408" s="71">
        <v>7.1454326359221998</v>
      </c>
      <c r="P408" s="71">
        <v>12.12877038922632</v>
      </c>
      <c r="Q408" s="71">
        <v>0.54266260474442896</v>
      </c>
      <c r="R408" s="71">
        <v>0</v>
      </c>
      <c r="S408" s="71">
        <v>0.45961990586635759</v>
      </c>
      <c r="T408" s="72"/>
      <c r="U408" s="71">
        <v>2043297</v>
      </c>
      <c r="V408" s="71">
        <v>475</v>
      </c>
      <c r="W408" s="71">
        <v>13</v>
      </c>
      <c r="X408" s="71">
        <v>789</v>
      </c>
      <c r="Y408" s="71">
        <v>2191</v>
      </c>
      <c r="Z408" s="71">
        <v>2939</v>
      </c>
      <c r="AA408" s="71">
        <v>2945</v>
      </c>
      <c r="AB408" s="71">
        <v>8811</v>
      </c>
      <c r="AC408" s="71">
        <v>0</v>
      </c>
      <c r="AD408" s="71">
        <v>0.45961990586635759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2088</v>
      </c>
      <c r="B409" s="70">
        <v>70</v>
      </c>
      <c r="C409" s="70">
        <v>2</v>
      </c>
      <c r="D409" s="70">
        <v>5</v>
      </c>
      <c r="E409" s="70">
        <v>2005</v>
      </c>
      <c r="F409" s="70" t="s">
        <v>789</v>
      </c>
      <c r="G409" s="70" t="s">
        <v>2086</v>
      </c>
      <c r="H409" s="70" t="s">
        <v>2087</v>
      </c>
      <c r="I409" s="148"/>
      <c r="J409" s="71">
        <v>23.310861237776141</v>
      </c>
      <c r="K409" s="71">
        <v>1.4436621991661549</v>
      </c>
      <c r="L409" s="71">
        <v>5.939635641876631</v>
      </c>
      <c r="M409" s="71">
        <v>3.912427606913512</v>
      </c>
      <c r="N409" s="71">
        <v>8.240313205845279</v>
      </c>
      <c r="O409" s="71">
        <v>10.11836864000961</v>
      </c>
      <c r="P409" s="71">
        <v>13.160012400525559</v>
      </c>
      <c r="Q409" s="71">
        <v>0.48292065596108902</v>
      </c>
      <c r="R409" s="71">
        <v>0</v>
      </c>
      <c r="S409" s="71">
        <v>0</v>
      </c>
      <c r="T409" s="72"/>
      <c r="U409" s="71">
        <v>3540335</v>
      </c>
      <c r="V409" s="71">
        <v>688</v>
      </c>
      <c r="W409" s="71">
        <v>71</v>
      </c>
      <c r="X409" s="71">
        <v>799</v>
      </c>
      <c r="Y409" s="71">
        <v>2357</v>
      </c>
      <c r="Z409" s="71">
        <v>4816</v>
      </c>
      <c r="AA409" s="71">
        <v>2617</v>
      </c>
      <c r="AB409" s="71">
        <v>8197</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2089</v>
      </c>
      <c r="B410" s="70">
        <v>71</v>
      </c>
      <c r="C410" s="70">
        <v>3</v>
      </c>
      <c r="D410" s="70">
        <v>5</v>
      </c>
      <c r="E410" s="70">
        <v>2006</v>
      </c>
      <c r="F410" s="70" t="s">
        <v>790</v>
      </c>
      <c r="G410" s="70" t="s">
        <v>2086</v>
      </c>
      <c r="H410" s="70" t="s">
        <v>2087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2090</v>
      </c>
      <c r="B411" s="70">
        <v>72</v>
      </c>
      <c r="C411" s="70">
        <v>4</v>
      </c>
      <c r="D411" s="70">
        <v>5</v>
      </c>
      <c r="E411" s="70">
        <v>2007</v>
      </c>
      <c r="F411" s="70" t="s">
        <v>791</v>
      </c>
      <c r="G411" s="70" t="s">
        <v>2086</v>
      </c>
      <c r="H411" s="70" t="s">
        <v>2087</v>
      </c>
      <c r="I411" s="148"/>
      <c r="J411" s="71">
        <v>32.147567792854773</v>
      </c>
      <c r="K411" s="71">
        <v>1.270121741830146</v>
      </c>
      <c r="L411" s="71">
        <v>6.2918358358333952</v>
      </c>
      <c r="M411" s="71">
        <v>4.9189015444555642</v>
      </c>
      <c r="N411" s="71">
        <v>8.227031823645099</v>
      </c>
      <c r="O411" s="71">
        <v>9.6949970515542478</v>
      </c>
      <c r="P411" s="71">
        <v>13.067537109182339</v>
      </c>
      <c r="Q411" s="71">
        <v>0.49812663409763602</v>
      </c>
      <c r="R411" s="71">
        <v>0</v>
      </c>
      <c r="S411" s="71">
        <v>0</v>
      </c>
      <c r="T411" s="72"/>
      <c r="U411" s="71">
        <v>5238222</v>
      </c>
      <c r="V411" s="71">
        <v>580</v>
      </c>
      <c r="W411" s="71">
        <v>71</v>
      </c>
      <c r="X411" s="71">
        <v>1180</v>
      </c>
      <c r="Y411" s="71">
        <v>2388</v>
      </c>
      <c r="Z411" s="71">
        <v>4797</v>
      </c>
      <c r="AA411" s="71">
        <v>2559</v>
      </c>
      <c r="AB411" s="71">
        <v>8008</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2091</v>
      </c>
      <c r="B412" s="70">
        <v>73</v>
      </c>
      <c r="C412" s="70">
        <v>5</v>
      </c>
      <c r="D412" s="70">
        <v>5</v>
      </c>
      <c r="E412" s="70">
        <v>2008</v>
      </c>
      <c r="F412" s="70" t="s">
        <v>792</v>
      </c>
      <c r="G412" s="70" t="s">
        <v>2086</v>
      </c>
      <c r="H412" s="70" t="s">
        <v>2087</v>
      </c>
      <c r="I412" s="148"/>
      <c r="J412" s="71">
        <v>31.84529160103861</v>
      </c>
      <c r="K412" s="71">
        <v>0.95201991615156856</v>
      </c>
      <c r="L412" s="71">
        <v>5.398855081049458</v>
      </c>
      <c r="M412" s="71">
        <v>5.1607175391222739</v>
      </c>
      <c r="N412" s="71">
        <v>8.2861078870522533</v>
      </c>
      <c r="O412" s="71">
        <v>9.4541213981688959</v>
      </c>
      <c r="P412" s="71">
        <v>11.95089744840662</v>
      </c>
      <c r="Q412" s="71">
        <v>0.48676145049513297</v>
      </c>
      <c r="R412" s="71">
        <v>0</v>
      </c>
      <c r="S412" s="71">
        <v>0</v>
      </c>
      <c r="T412" s="72"/>
      <c r="U412" s="71">
        <v>6083748</v>
      </c>
      <c r="V412" s="71">
        <v>580</v>
      </c>
      <c r="W412" s="71">
        <v>71</v>
      </c>
      <c r="X412" s="71">
        <v>1180</v>
      </c>
      <c r="Y412" s="71">
        <v>2425</v>
      </c>
      <c r="Z412" s="71">
        <v>4842</v>
      </c>
      <c r="AA412" s="71">
        <v>2343</v>
      </c>
      <c r="AB412" s="71">
        <v>7954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2092</v>
      </c>
      <c r="B413" s="70">
        <v>74</v>
      </c>
      <c r="C413" s="70">
        <v>6</v>
      </c>
      <c r="D413" s="70">
        <v>5</v>
      </c>
      <c r="E413" s="70">
        <v>2009</v>
      </c>
      <c r="F413" s="70" t="s">
        <v>176</v>
      </c>
      <c r="G413" s="70" t="s">
        <v>2086</v>
      </c>
      <c r="H413" s="70" t="s">
        <v>2087</v>
      </c>
      <c r="I413" s="148"/>
      <c r="J413" s="71">
        <v>27.976949075114721</v>
      </c>
      <c r="K413" s="71">
        <v>0.68673812530580314</v>
      </c>
      <c r="L413" s="71">
        <v>0.83904238338694681</v>
      </c>
      <c r="M413" s="71">
        <v>5.2629305668302182</v>
      </c>
      <c r="N413" s="71">
        <v>6.9835737564578988</v>
      </c>
      <c r="O413" s="71">
        <v>9.599931810922735</v>
      </c>
      <c r="P413" s="71">
        <v>11.24858637264999</v>
      </c>
      <c r="Q413" s="71">
        <v>0.45984956271681698</v>
      </c>
      <c r="R413" s="71">
        <v>0</v>
      </c>
      <c r="S413" s="71">
        <v>0</v>
      </c>
      <c r="T413" s="72"/>
      <c r="U413" s="71">
        <v>5033899</v>
      </c>
      <c r="V413" s="71">
        <v>462</v>
      </c>
      <c r="W413" s="71">
        <v>15</v>
      </c>
      <c r="X413" s="71">
        <v>1486</v>
      </c>
      <c r="Y413" s="71">
        <v>2458</v>
      </c>
      <c r="Z413" s="71">
        <v>4853</v>
      </c>
      <c r="AA413" s="71">
        <v>2264</v>
      </c>
      <c r="AB413" s="71">
        <v>7888</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32.1</v>
      </c>
      <c r="BK413" s="71">
        <v>0</v>
      </c>
      <c r="BL413" s="71">
        <v>0</v>
      </c>
      <c r="BM413" s="71">
        <v>0</v>
      </c>
      <c r="BN413" s="72"/>
      <c r="BO413" s="71">
        <v>0</v>
      </c>
      <c r="BP413" s="71">
        <v>0</v>
      </c>
      <c r="BQ413" s="71">
        <v>2</v>
      </c>
      <c r="BR413" s="71">
        <v>0</v>
      </c>
      <c r="BS413" s="71">
        <v>0</v>
      </c>
      <c r="BT413" s="71">
        <v>0</v>
      </c>
      <c r="BU413"/>
      <c r="BV413" s="70">
        <v>32.1</v>
      </c>
      <c r="BW413" s="70">
        <v>0</v>
      </c>
      <c r="BX413" s="70">
        <v>0</v>
      </c>
      <c r="BY413" s="70">
        <v>0</v>
      </c>
      <c r="BZ413" s="70">
        <v>0</v>
      </c>
      <c r="CA413" s="70">
        <v>0</v>
      </c>
      <c r="CB413" s="70">
        <v>0</v>
      </c>
      <c r="CC413" s="70">
        <v>0</v>
      </c>
      <c r="CD413" s="70">
        <v>0</v>
      </c>
    </row>
    <row r="414" spans="1:82">
      <c r="A414" s="70" t="s">
        <v>2093</v>
      </c>
      <c r="B414" s="70">
        <v>75</v>
      </c>
      <c r="C414" s="70">
        <v>7</v>
      </c>
      <c r="D414" s="70">
        <v>5</v>
      </c>
      <c r="E414" s="70">
        <v>2010</v>
      </c>
      <c r="F414" s="70" t="s">
        <v>177</v>
      </c>
      <c r="G414" s="70" t="s">
        <v>2086</v>
      </c>
      <c r="H414" s="70" t="s">
        <v>2087</v>
      </c>
      <c r="I414" s="148"/>
      <c r="J414" s="71">
        <v>30.808362618399428</v>
      </c>
      <c r="K414" s="71">
        <v>0.78079465676056237</v>
      </c>
      <c r="L414" s="71">
        <v>0.80334651684422143</v>
      </c>
      <c r="M414" s="71">
        <v>5.6855643269830356</v>
      </c>
      <c r="N414" s="71">
        <v>7.9098063447741502</v>
      </c>
      <c r="O414" s="71">
        <v>9.5515911938450113</v>
      </c>
      <c r="P414" s="71">
        <v>11.205478824481769</v>
      </c>
      <c r="Q414" s="71">
        <v>0.473692190841288</v>
      </c>
      <c r="R414" s="71">
        <v>0</v>
      </c>
      <c r="S414" s="71">
        <v>0</v>
      </c>
      <c r="T414" s="72"/>
      <c r="U414" s="71">
        <v>5674384</v>
      </c>
      <c r="V414" s="71">
        <v>462</v>
      </c>
      <c r="W414" s="71">
        <v>15</v>
      </c>
      <c r="X414" s="71">
        <v>1486</v>
      </c>
      <c r="Y414" s="71">
        <v>2465</v>
      </c>
      <c r="Z414" s="71">
        <v>4851</v>
      </c>
      <c r="AA414" s="71">
        <v>2199</v>
      </c>
      <c r="AB414" s="71">
        <v>7786</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25.97</v>
      </c>
      <c r="BK414" s="71">
        <v>0</v>
      </c>
      <c r="BL414" s="71">
        <v>0</v>
      </c>
      <c r="BM414" s="71">
        <v>0</v>
      </c>
      <c r="BN414" s="72"/>
      <c r="BO414" s="71">
        <v>0</v>
      </c>
      <c r="BP414" s="71">
        <v>0</v>
      </c>
      <c r="BQ414" s="71">
        <v>2</v>
      </c>
      <c r="BR414" s="71">
        <v>0</v>
      </c>
      <c r="BS414" s="71">
        <v>0</v>
      </c>
      <c r="BT414" s="71">
        <v>0</v>
      </c>
      <c r="BU414"/>
      <c r="BV414" s="70">
        <v>25.97</v>
      </c>
      <c r="BW414" s="70">
        <v>0</v>
      </c>
      <c r="BX414" s="70">
        <v>0</v>
      </c>
      <c r="BY414" s="70">
        <v>0</v>
      </c>
      <c r="BZ414" s="70">
        <v>0</v>
      </c>
      <c r="CA414" s="70">
        <v>0</v>
      </c>
      <c r="CB414" s="70">
        <v>0</v>
      </c>
      <c r="CC414" s="70">
        <v>0</v>
      </c>
      <c r="CD414" s="70">
        <v>0</v>
      </c>
    </row>
    <row r="415" spans="1:82">
      <c r="A415" s="70" t="s">
        <v>2094</v>
      </c>
      <c r="B415" s="70">
        <v>76</v>
      </c>
      <c r="C415" s="70">
        <v>8</v>
      </c>
      <c r="D415" s="70">
        <v>5</v>
      </c>
      <c r="E415" s="70">
        <v>2011</v>
      </c>
      <c r="F415" s="70" t="s">
        <v>178</v>
      </c>
      <c r="G415" s="70" t="s">
        <v>2086</v>
      </c>
      <c r="H415" s="70" t="s">
        <v>2087</v>
      </c>
      <c r="I415" s="148"/>
      <c r="J415" s="71">
        <v>31.895141694914191</v>
      </c>
      <c r="K415" s="71">
        <v>1.100432165751168</v>
      </c>
      <c r="L415" s="71">
        <v>0.64478534299812162</v>
      </c>
      <c r="M415" s="71">
        <v>7.1915451122641034</v>
      </c>
      <c r="N415" s="71">
        <v>8.777617990441053</v>
      </c>
      <c r="O415" s="71">
        <v>9.3754749350458386</v>
      </c>
      <c r="P415" s="71">
        <v>10.594648017471616</v>
      </c>
      <c r="Q415" s="71">
        <v>0.53931056626101403</v>
      </c>
      <c r="R415" s="71">
        <v>0</v>
      </c>
      <c r="S415" s="71">
        <v>0</v>
      </c>
      <c r="T415" s="72"/>
      <c r="U415" s="71">
        <v>4790520</v>
      </c>
      <c r="V415" s="71">
        <v>462</v>
      </c>
      <c r="W415" s="71">
        <v>15</v>
      </c>
      <c r="X415" s="71">
        <v>1486</v>
      </c>
      <c r="Y415" s="71">
        <v>2485</v>
      </c>
      <c r="Z415" s="71">
        <v>4865</v>
      </c>
      <c r="AA415" s="71">
        <v>2141</v>
      </c>
      <c r="AB415" s="71">
        <v>7685</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26.544</v>
      </c>
      <c r="BK415" s="71">
        <v>0</v>
      </c>
      <c r="BL415" s="71">
        <v>0</v>
      </c>
      <c r="BM415" s="71">
        <v>0</v>
      </c>
      <c r="BN415" s="72"/>
      <c r="BO415" s="71">
        <v>0</v>
      </c>
      <c r="BP415" s="71">
        <v>0</v>
      </c>
      <c r="BQ415" s="71">
        <v>2</v>
      </c>
      <c r="BR415" s="71">
        <v>0</v>
      </c>
      <c r="BS415" s="71">
        <v>0</v>
      </c>
      <c r="BT415" s="71">
        <v>0</v>
      </c>
      <c r="BU415"/>
      <c r="BV415" s="70">
        <v>26.544</v>
      </c>
      <c r="BW415" s="70">
        <v>0</v>
      </c>
      <c r="BX415" s="70">
        <v>0</v>
      </c>
      <c r="BY415" s="70">
        <v>0</v>
      </c>
      <c r="BZ415" s="70">
        <v>0</v>
      </c>
      <c r="CA415" s="70">
        <v>0</v>
      </c>
      <c r="CB415" s="70">
        <v>0</v>
      </c>
      <c r="CC415" s="70">
        <v>0</v>
      </c>
      <c r="CD415" s="70">
        <v>0</v>
      </c>
    </row>
    <row r="416" spans="1:82">
      <c r="A416" s="70" t="s">
        <v>2095</v>
      </c>
      <c r="B416" s="70">
        <v>77</v>
      </c>
      <c r="C416" s="70">
        <v>9</v>
      </c>
      <c r="D416" s="70">
        <v>5</v>
      </c>
      <c r="E416" s="70">
        <v>2012</v>
      </c>
      <c r="F416" s="70" t="s">
        <v>179</v>
      </c>
      <c r="G416" s="70" t="s">
        <v>2086</v>
      </c>
      <c r="H416" s="70" t="s">
        <v>2087</v>
      </c>
      <c r="I416" s="148"/>
      <c r="J416" s="71">
        <v>26.287439201633511</v>
      </c>
      <c r="K416" s="71">
        <v>1.0694527319500799</v>
      </c>
      <c r="L416" s="71">
        <v>0.63820821135852668</v>
      </c>
      <c r="M416" s="71">
        <v>7.3827700897352448</v>
      </c>
      <c r="N416" s="71">
        <v>10.3223437702209</v>
      </c>
      <c r="O416" s="71">
        <v>9.4011199399813723</v>
      </c>
      <c r="P416" s="71">
        <v>10.595206968745561</v>
      </c>
      <c r="Q416" s="71">
        <v>0.58107032286178495</v>
      </c>
      <c r="R416" s="71">
        <v>0</v>
      </c>
      <c r="S416" s="71">
        <v>0</v>
      </c>
      <c r="T416" s="72"/>
      <c r="U416" s="71">
        <v>3241727</v>
      </c>
      <c r="V416" s="71">
        <v>462</v>
      </c>
      <c r="W416" s="71">
        <v>15</v>
      </c>
      <c r="X416" s="71">
        <v>1486</v>
      </c>
      <c r="Y416" s="71">
        <v>2543</v>
      </c>
      <c r="Z416" s="71">
        <v>4917</v>
      </c>
      <c r="AA416" s="71">
        <v>2129</v>
      </c>
      <c r="AB416" s="71">
        <v>7621</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32.380000000000003</v>
      </c>
      <c r="BK416" s="71">
        <v>0</v>
      </c>
      <c r="BL416" s="71">
        <v>0</v>
      </c>
      <c r="BM416" s="71">
        <v>0</v>
      </c>
      <c r="BN416" s="72"/>
      <c r="BO416" s="71">
        <v>0</v>
      </c>
      <c r="BP416" s="71">
        <v>0</v>
      </c>
      <c r="BQ416" s="71">
        <v>2</v>
      </c>
      <c r="BR416" s="71">
        <v>0</v>
      </c>
      <c r="BS416" s="71">
        <v>0</v>
      </c>
      <c r="BT416" s="71">
        <v>0</v>
      </c>
      <c r="BU416"/>
      <c r="BV416" s="70">
        <v>32.380000000000003</v>
      </c>
      <c r="BW416" s="70">
        <v>0</v>
      </c>
      <c r="BX416" s="70">
        <v>0</v>
      </c>
      <c r="BY416" s="70">
        <v>0</v>
      </c>
      <c r="BZ416" s="70">
        <v>0</v>
      </c>
      <c r="CA416" s="70">
        <v>0</v>
      </c>
      <c r="CB416" s="70">
        <v>0</v>
      </c>
      <c r="CC416" s="70">
        <v>0</v>
      </c>
      <c r="CD416" s="70">
        <v>0</v>
      </c>
    </row>
    <row r="417" spans="1:82">
      <c r="A417" s="70" t="s">
        <v>2096</v>
      </c>
      <c r="B417" s="70">
        <v>78</v>
      </c>
      <c r="C417" s="70">
        <v>10</v>
      </c>
      <c r="D417" s="70">
        <v>5</v>
      </c>
      <c r="E417" s="70">
        <v>2013</v>
      </c>
      <c r="F417" s="70" t="s">
        <v>180</v>
      </c>
      <c r="G417" s="70" t="s">
        <v>2086</v>
      </c>
      <c r="H417" s="70" t="s">
        <v>2087</v>
      </c>
      <c r="I417" s="148"/>
      <c r="J417" s="71">
        <v>30.518066166717428</v>
      </c>
      <c r="K417" s="71">
        <v>0.87126098899369631</v>
      </c>
      <c r="L417" s="71">
        <v>0.66046249190993311</v>
      </c>
      <c r="M417" s="71">
        <v>7.5584007520704199</v>
      </c>
      <c r="N417" s="71">
        <v>11.101551790133399</v>
      </c>
      <c r="O417" s="71">
        <v>9.0780175765829423</v>
      </c>
      <c r="P417" s="71">
        <v>10.465287412163958</v>
      </c>
      <c r="Q417" s="71">
        <v>0.58627274009505304</v>
      </c>
      <c r="R417" s="71">
        <v>0</v>
      </c>
      <c r="S417" s="71">
        <v>0</v>
      </c>
      <c r="T417" s="72"/>
      <c r="U417" s="71">
        <v>3930124</v>
      </c>
      <c r="V417" s="71">
        <v>462</v>
      </c>
      <c r="W417" s="71">
        <v>15</v>
      </c>
      <c r="X417" s="71">
        <v>1486</v>
      </c>
      <c r="Y417" s="71">
        <v>2545</v>
      </c>
      <c r="Z417" s="71">
        <v>4960</v>
      </c>
      <c r="AA417" s="71">
        <v>2095</v>
      </c>
      <c r="AB417" s="71">
        <v>7579</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34.231999999999999</v>
      </c>
      <c r="BK417" s="71">
        <v>0</v>
      </c>
      <c r="BL417" s="71">
        <v>0</v>
      </c>
      <c r="BM417" s="71">
        <v>0</v>
      </c>
      <c r="BN417" s="72"/>
      <c r="BO417" s="71">
        <v>0</v>
      </c>
      <c r="BP417" s="71">
        <v>0</v>
      </c>
      <c r="BQ417" s="71">
        <v>2</v>
      </c>
      <c r="BR417" s="71">
        <v>0</v>
      </c>
      <c r="BS417" s="71">
        <v>0</v>
      </c>
      <c r="BT417" s="71">
        <v>0</v>
      </c>
      <c r="BU417"/>
      <c r="BV417" s="70">
        <v>34.231999999999999</v>
      </c>
      <c r="BW417" s="70">
        <v>0</v>
      </c>
      <c r="BX417" s="70">
        <v>0</v>
      </c>
      <c r="BY417" s="70">
        <v>0</v>
      </c>
      <c r="BZ417" s="70">
        <v>0</v>
      </c>
      <c r="CA417" s="70">
        <v>0</v>
      </c>
      <c r="CB417" s="70">
        <v>0</v>
      </c>
      <c r="CC417" s="70">
        <v>0</v>
      </c>
      <c r="CD417" s="70">
        <v>0</v>
      </c>
    </row>
    <row r="418" spans="1:82">
      <c r="A418" s="70" t="s">
        <v>2097</v>
      </c>
      <c r="B418" s="70">
        <v>79</v>
      </c>
      <c r="C418" s="70">
        <v>11</v>
      </c>
      <c r="D418" s="70">
        <v>5</v>
      </c>
      <c r="E418" s="70">
        <v>2014</v>
      </c>
      <c r="F418" s="70" t="s">
        <v>181</v>
      </c>
      <c r="G418" s="70" t="s">
        <v>2086</v>
      </c>
      <c r="H418" s="70" t="s">
        <v>2087</v>
      </c>
      <c r="I418" s="148"/>
      <c r="J418" s="71">
        <v>29.12636113551693</v>
      </c>
      <c r="K418" s="71">
        <v>0.70832864438246879</v>
      </c>
      <c r="L418" s="71">
        <v>1.388589982816105</v>
      </c>
      <c r="M418" s="71">
        <v>7.1137881112264889</v>
      </c>
      <c r="N418" s="71">
        <v>11.090670877459729</v>
      </c>
      <c r="O418" s="71">
        <v>8.6540328129273227</v>
      </c>
      <c r="P418" s="71">
        <v>10.394151151313823</v>
      </c>
      <c r="Q418" s="71">
        <v>0.55700168521109406</v>
      </c>
      <c r="R418" s="71">
        <v>0</v>
      </c>
      <c r="S418" s="71">
        <v>0</v>
      </c>
      <c r="T418" s="72"/>
      <c r="U418" s="71">
        <v>3761650</v>
      </c>
      <c r="V418" s="71">
        <v>317</v>
      </c>
      <c r="W418" s="71">
        <v>35</v>
      </c>
      <c r="X418" s="71">
        <v>1447</v>
      </c>
      <c r="Y418" s="71">
        <v>2566</v>
      </c>
      <c r="Z418" s="71">
        <v>4980</v>
      </c>
      <c r="AA418" s="71">
        <v>2070</v>
      </c>
      <c r="AB418" s="71">
        <v>7505</v>
      </c>
      <c r="AC418" s="71">
        <v>0</v>
      </c>
      <c r="AD418" s="71">
        <v>0</v>
      </c>
      <c r="AE418" s="72"/>
      <c r="AF418" s="71"/>
      <c r="AG418" s="71"/>
      <c r="AH418" s="71"/>
      <c r="AI418" s="71"/>
      <c r="AJ418" s="71"/>
      <c r="AK418" s="71"/>
      <c r="AL418" s="71"/>
      <c r="AM418" s="71"/>
      <c r="AN418" s="71"/>
      <c r="AO418" s="71"/>
      <c r="AP418" s="71"/>
      <c r="AQ418" s="72"/>
      <c r="AR418" s="71">
        <v>121</v>
      </c>
      <c r="AS418" s="71">
        <v>43</v>
      </c>
      <c r="AT418" s="71">
        <v>0</v>
      </c>
      <c r="AU418" s="71">
        <v>0</v>
      </c>
      <c r="AV418" s="71">
        <v>0</v>
      </c>
      <c r="AW418" s="71">
        <v>0</v>
      </c>
      <c r="AX418" s="71"/>
      <c r="AY418" s="72"/>
      <c r="AZ418" s="71">
        <v>530.5</v>
      </c>
      <c r="BA418" s="71">
        <v>2816</v>
      </c>
      <c r="BB418" s="71">
        <v>0</v>
      </c>
      <c r="BC418" s="71">
        <v>0</v>
      </c>
      <c r="BD418" s="71">
        <v>0</v>
      </c>
      <c r="BE418" s="71">
        <v>0</v>
      </c>
      <c r="BF418" s="71"/>
      <c r="BG418" s="72"/>
      <c r="BH418" s="71">
        <v>0</v>
      </c>
      <c r="BI418" s="71">
        <v>0</v>
      </c>
      <c r="BJ418" s="71">
        <v>36.091999999999999</v>
      </c>
      <c r="BK418" s="71">
        <v>0</v>
      </c>
      <c r="BL418" s="71">
        <v>0</v>
      </c>
      <c r="BM418" s="71">
        <v>0</v>
      </c>
      <c r="BN418" s="72"/>
      <c r="BO418" s="71">
        <v>0</v>
      </c>
      <c r="BP418" s="71">
        <v>0</v>
      </c>
      <c r="BQ418" s="71">
        <v>2</v>
      </c>
      <c r="BR418" s="71">
        <v>0</v>
      </c>
      <c r="BS418" s="71">
        <v>0</v>
      </c>
      <c r="BT418" s="71">
        <v>0</v>
      </c>
      <c r="BU418"/>
      <c r="BV418" s="70">
        <v>36.091999999999999</v>
      </c>
      <c r="BW418" s="70">
        <v>0</v>
      </c>
      <c r="BX418" s="70">
        <v>0</v>
      </c>
      <c r="BY418" s="70">
        <v>0</v>
      </c>
      <c r="BZ418" s="70">
        <v>0</v>
      </c>
      <c r="CA418" s="70">
        <v>0</v>
      </c>
      <c r="CB418" s="70">
        <v>0</v>
      </c>
      <c r="CC418" s="70">
        <v>0</v>
      </c>
      <c r="CD418" s="70">
        <v>0</v>
      </c>
    </row>
    <row r="419" spans="1:82">
      <c r="A419" s="70" t="s">
        <v>2098</v>
      </c>
      <c r="B419" s="70">
        <v>80</v>
      </c>
      <c r="C419" s="70">
        <v>12</v>
      </c>
      <c r="D419" s="70">
        <v>5</v>
      </c>
      <c r="E419" s="70">
        <v>2015</v>
      </c>
      <c r="F419" s="70" t="s">
        <v>182</v>
      </c>
      <c r="G419" s="70" t="s">
        <v>2086</v>
      </c>
      <c r="H419" s="70" t="s">
        <v>2087</v>
      </c>
      <c r="I419" s="148"/>
      <c r="J419" s="71">
        <v>15.843729924679421</v>
      </c>
      <c r="K419" s="71">
        <v>0.6787723907851082</v>
      </c>
      <c r="L419" s="71">
        <v>1.4266645073158091</v>
      </c>
      <c r="M419" s="71">
        <v>7.0869227689288943</v>
      </c>
      <c r="N419" s="71">
        <v>9.5416316758205362</v>
      </c>
      <c r="O419" s="71">
        <v>8.5388383517753876</v>
      </c>
      <c r="P419" s="71">
        <v>10.316933102684018</v>
      </c>
      <c r="Q419" s="71">
        <v>0.53960173471080297</v>
      </c>
      <c r="R419" s="71">
        <v>0</v>
      </c>
      <c r="S419" s="71">
        <v>0</v>
      </c>
      <c r="T419" s="72"/>
      <c r="U419" s="71">
        <v>2636827</v>
      </c>
      <c r="V419" s="71">
        <v>317</v>
      </c>
      <c r="W419" s="71">
        <v>35</v>
      </c>
      <c r="X419" s="71">
        <v>1447</v>
      </c>
      <c r="Y419" s="71">
        <v>2592</v>
      </c>
      <c r="Z419" s="71">
        <v>4961</v>
      </c>
      <c r="AA419" s="71">
        <v>2053</v>
      </c>
      <c r="AB419" s="71">
        <v>7427</v>
      </c>
      <c r="AC419" s="71">
        <v>0</v>
      </c>
      <c r="AD419" s="71">
        <v>0</v>
      </c>
      <c r="AE419" s="72"/>
      <c r="AF419" s="71">
        <v>19262729.802004401</v>
      </c>
      <c r="AG419" s="71">
        <v>525442.64506162237</v>
      </c>
      <c r="AH419" s="71">
        <v>284447.47592005448</v>
      </c>
      <c r="AI419" s="71">
        <v>9744048.3330768142</v>
      </c>
      <c r="AJ419" s="71">
        <v>14730609.805492921</v>
      </c>
      <c r="AK419" s="71">
        <v>0</v>
      </c>
      <c r="AL419" s="71">
        <v>0</v>
      </c>
      <c r="AM419" s="71">
        <v>1017839.194906765</v>
      </c>
      <c r="AN419" s="71">
        <v>0</v>
      </c>
      <c r="AO419" s="71">
        <v>0</v>
      </c>
      <c r="AP419" s="71">
        <v>45565117.256462581</v>
      </c>
      <c r="AQ419" s="72"/>
      <c r="AR419" s="71">
        <v>135</v>
      </c>
      <c r="AS419" s="71">
        <v>63</v>
      </c>
      <c r="AT419" s="71">
        <v>0</v>
      </c>
      <c r="AU419" s="71">
        <v>0</v>
      </c>
      <c r="AV419" s="71">
        <v>0</v>
      </c>
      <c r="AW419" s="71">
        <v>0</v>
      </c>
      <c r="AX419" s="71"/>
      <c r="AY419" s="72"/>
      <c r="AZ419" s="71">
        <v>607</v>
      </c>
      <c r="BA419" s="71">
        <v>3611.6</v>
      </c>
      <c r="BB419" s="71">
        <v>0</v>
      </c>
      <c r="BC419" s="71">
        <v>0</v>
      </c>
      <c r="BD419" s="71">
        <v>0</v>
      </c>
      <c r="BE419" s="71">
        <v>0</v>
      </c>
      <c r="BF419" s="71"/>
      <c r="BG419" s="72"/>
      <c r="BH419" s="71">
        <v>0</v>
      </c>
      <c r="BI419" s="71">
        <v>0</v>
      </c>
      <c r="BJ419" s="71">
        <v>36.137999999999998</v>
      </c>
      <c r="BK419" s="71">
        <v>0</v>
      </c>
      <c r="BL419" s="71">
        <v>0</v>
      </c>
      <c r="BM419" s="71">
        <v>0</v>
      </c>
      <c r="BN419" s="72"/>
      <c r="BO419" s="71">
        <v>0</v>
      </c>
      <c r="BP419" s="71">
        <v>0</v>
      </c>
      <c r="BQ419" s="71">
        <v>2</v>
      </c>
      <c r="BR419" s="71">
        <v>0</v>
      </c>
      <c r="BS419" s="71">
        <v>0</v>
      </c>
      <c r="BT419" s="71">
        <v>0</v>
      </c>
      <c r="BU419"/>
      <c r="BV419" s="70">
        <v>36.137999999999998</v>
      </c>
      <c r="BW419" s="70">
        <v>0</v>
      </c>
      <c r="BX419" s="70">
        <v>0</v>
      </c>
      <c r="BY419" s="70">
        <v>0</v>
      </c>
      <c r="BZ419" s="70">
        <v>0</v>
      </c>
      <c r="CA419" s="70">
        <v>0</v>
      </c>
      <c r="CB419" s="70">
        <v>0</v>
      </c>
      <c r="CC419" s="70">
        <v>0</v>
      </c>
      <c r="CD419" s="70">
        <v>0</v>
      </c>
    </row>
    <row r="420" spans="1:82">
      <c r="A420" s="70" t="s">
        <v>2099</v>
      </c>
      <c r="B420" s="70">
        <v>81</v>
      </c>
      <c r="C420" s="70">
        <v>13</v>
      </c>
      <c r="D420" s="70">
        <v>5</v>
      </c>
      <c r="E420" s="70">
        <v>2016</v>
      </c>
      <c r="F420" s="70" t="s">
        <v>155</v>
      </c>
      <c r="G420" s="70" t="s">
        <v>2086</v>
      </c>
      <c r="H420" s="70" t="s">
        <v>2087</v>
      </c>
      <c r="I420" s="148"/>
      <c r="J420" s="71">
        <v>26.851389756892448</v>
      </c>
      <c r="K420" s="71">
        <v>0.66571355485542072</v>
      </c>
      <c r="L420" s="71">
        <v>1.6073489199626743</v>
      </c>
      <c r="M420" s="71">
        <v>6.6556655823507622</v>
      </c>
      <c r="N420" s="71">
        <v>10.115549387697314</v>
      </c>
      <c r="O420" s="71">
        <v>8.492957047084845</v>
      </c>
      <c r="P420" s="71">
        <v>9.974956130626655</v>
      </c>
      <c r="Q420" s="71">
        <v>0.51300041828403609</v>
      </c>
      <c r="R420" s="71">
        <v>0</v>
      </c>
      <c r="S420" s="71">
        <v>0</v>
      </c>
      <c r="T420" s="72"/>
      <c r="U420" s="71">
        <v>4454971</v>
      </c>
      <c r="V420" s="71">
        <v>317</v>
      </c>
      <c r="W420" s="71">
        <v>35</v>
      </c>
      <c r="X420" s="71">
        <v>1447</v>
      </c>
      <c r="Y420" s="71">
        <v>2583</v>
      </c>
      <c r="Z420" s="71">
        <v>4995</v>
      </c>
      <c r="AA420" s="71">
        <v>2053</v>
      </c>
      <c r="AB420" s="71">
        <v>7263</v>
      </c>
      <c r="AC420" s="71">
        <v>0</v>
      </c>
      <c r="AD420" s="71">
        <v>0</v>
      </c>
      <c r="AE420" s="72"/>
      <c r="AF420" s="71">
        <v>32648709.03421437</v>
      </c>
      <c r="AG420" s="71">
        <v>489526.03557927452</v>
      </c>
      <c r="AH420" s="71">
        <v>302532.35469218867</v>
      </c>
      <c r="AI420" s="71">
        <v>10184137.761977831</v>
      </c>
      <c r="AJ420" s="71">
        <v>14320959.474555621</v>
      </c>
      <c r="AK420" s="71">
        <v>0</v>
      </c>
      <c r="AL420" s="71">
        <v>0</v>
      </c>
      <c r="AM420" s="71">
        <v>996136.98277826491</v>
      </c>
      <c r="AN420" s="71">
        <v>0</v>
      </c>
      <c r="AO420" s="71">
        <v>0</v>
      </c>
      <c r="AP420" s="71">
        <v>58942001.643797547</v>
      </c>
      <c r="AQ420" s="72"/>
      <c r="AR420" s="71">
        <v>144</v>
      </c>
      <c r="AS420" s="71">
        <v>74</v>
      </c>
      <c r="AT420" s="71">
        <v>0</v>
      </c>
      <c r="AU420" s="71">
        <v>0</v>
      </c>
      <c r="AV420" s="71">
        <v>0</v>
      </c>
      <c r="AW420" s="71">
        <v>0</v>
      </c>
      <c r="AX420" s="71"/>
      <c r="AY420" s="72"/>
      <c r="AZ420" s="71">
        <v>669.2</v>
      </c>
      <c r="BA420" s="71">
        <v>3956.2</v>
      </c>
      <c r="BB420" s="71">
        <v>0</v>
      </c>
      <c r="BC420" s="71">
        <v>0</v>
      </c>
      <c r="BD420" s="71">
        <v>0</v>
      </c>
      <c r="BE420" s="71">
        <v>0</v>
      </c>
      <c r="BF420" s="71"/>
      <c r="BG420" s="72"/>
      <c r="BH420" s="71">
        <v>0</v>
      </c>
      <c r="BI420" s="71">
        <v>0</v>
      </c>
      <c r="BJ420" s="71">
        <v>33.927</v>
      </c>
      <c r="BK420" s="71">
        <v>0</v>
      </c>
      <c r="BL420" s="71">
        <v>0</v>
      </c>
      <c r="BM420" s="71">
        <v>0</v>
      </c>
      <c r="BN420" s="72"/>
      <c r="BO420" s="71">
        <v>0</v>
      </c>
      <c r="BP420" s="71">
        <v>0</v>
      </c>
      <c r="BQ420" s="71">
        <v>2</v>
      </c>
      <c r="BR420" s="71">
        <v>0</v>
      </c>
      <c r="BS420" s="71">
        <v>0</v>
      </c>
      <c r="BT420" s="71">
        <v>0</v>
      </c>
      <c r="BU420"/>
      <c r="BV420" s="70">
        <v>33.927</v>
      </c>
      <c r="BW420" s="70">
        <v>0</v>
      </c>
      <c r="BX420" s="70">
        <v>0</v>
      </c>
      <c r="BY420" s="70">
        <v>0</v>
      </c>
      <c r="BZ420" s="70">
        <v>0</v>
      </c>
      <c r="CA420" s="70">
        <v>0</v>
      </c>
      <c r="CB420" s="70">
        <v>0</v>
      </c>
      <c r="CC420" s="70">
        <v>0</v>
      </c>
      <c r="CD420" s="70">
        <v>0</v>
      </c>
    </row>
    <row r="421" spans="1:82">
      <c r="A421" s="70" t="s">
        <v>2100</v>
      </c>
      <c r="B421" s="70">
        <v>82</v>
      </c>
      <c r="C421" s="70">
        <v>14</v>
      </c>
      <c r="D421" s="70">
        <v>5</v>
      </c>
      <c r="E421" s="70">
        <v>2017</v>
      </c>
      <c r="F421" s="70" t="s">
        <v>156</v>
      </c>
      <c r="G421" s="70" t="s">
        <v>2086</v>
      </c>
      <c r="H421" s="70" t="s">
        <v>2087</v>
      </c>
      <c r="I421" s="148"/>
      <c r="J421" s="71">
        <v>23.569602083108688</v>
      </c>
      <c r="K421" s="71">
        <v>0.64968255501683914</v>
      </c>
      <c r="L421" s="71">
        <v>1.27719788454203</v>
      </c>
      <c r="M421" s="71">
        <v>5.3498530590687459</v>
      </c>
      <c r="N421" s="71">
        <v>9.4125825913963919</v>
      </c>
      <c r="O421" s="71">
        <v>8.2540194051024365</v>
      </c>
      <c r="P421" s="71">
        <v>9.7669300354993851</v>
      </c>
      <c r="Q421" s="71">
        <v>0.48809140240857901</v>
      </c>
      <c r="R421" s="71">
        <v>0</v>
      </c>
      <c r="S421" s="71">
        <v>0</v>
      </c>
      <c r="T421" s="72"/>
      <c r="U421" s="71">
        <v>4508319</v>
      </c>
      <c r="V421" s="71">
        <v>317</v>
      </c>
      <c r="W421" s="71">
        <v>35</v>
      </c>
      <c r="X421" s="71">
        <v>1447</v>
      </c>
      <c r="Y421" s="71">
        <v>2611</v>
      </c>
      <c r="Z421" s="71">
        <v>4935</v>
      </c>
      <c r="AA421" s="71">
        <v>2023</v>
      </c>
      <c r="AB421" s="71">
        <v>7146</v>
      </c>
      <c r="AC421" s="71">
        <v>0</v>
      </c>
      <c r="AD421" s="71">
        <v>0</v>
      </c>
      <c r="AE421" s="72"/>
      <c r="AF421" s="71">
        <v>31933067.695646271</v>
      </c>
      <c r="AG421" s="71">
        <v>506532.18999220442</v>
      </c>
      <c r="AH421" s="71">
        <v>321700.88616405358</v>
      </c>
      <c r="AI421" s="71">
        <v>9326434.8971110042</v>
      </c>
      <c r="AJ421" s="71">
        <v>15797317.54578869</v>
      </c>
      <c r="AK421" s="71">
        <v>0</v>
      </c>
      <c r="AL421" s="71">
        <v>0</v>
      </c>
      <c r="AM421" s="71">
        <v>981623.74002561625</v>
      </c>
      <c r="AN421" s="71">
        <v>0</v>
      </c>
      <c r="AO421" s="71">
        <v>0</v>
      </c>
      <c r="AP421" s="71">
        <v>58866676.954727843</v>
      </c>
      <c r="AQ421" s="72"/>
      <c r="AR421" s="71">
        <v>156</v>
      </c>
      <c r="AS421" s="71">
        <v>80</v>
      </c>
      <c r="AT421" s="71">
        <v>0</v>
      </c>
      <c r="AU421" s="71">
        <v>0</v>
      </c>
      <c r="AV421" s="71">
        <v>0</v>
      </c>
      <c r="AW421" s="71">
        <v>0</v>
      </c>
      <c r="AX421" s="71"/>
      <c r="AY421" s="72"/>
      <c r="AZ421" s="71">
        <v>739.8</v>
      </c>
      <c r="BA421" s="71">
        <v>4073.8</v>
      </c>
      <c r="BB421" s="71">
        <v>0</v>
      </c>
      <c r="BC421" s="71">
        <v>0</v>
      </c>
      <c r="BD421" s="71">
        <v>0</v>
      </c>
      <c r="BE421" s="71">
        <v>0</v>
      </c>
      <c r="BF421" s="71"/>
      <c r="BG421" s="72"/>
      <c r="BH421" s="71">
        <v>0</v>
      </c>
      <c r="BI421" s="71">
        <v>0</v>
      </c>
      <c r="BJ421" s="71">
        <v>32.898000000000003</v>
      </c>
      <c r="BK421" s="71">
        <v>0</v>
      </c>
      <c r="BL421" s="71">
        <v>0</v>
      </c>
      <c r="BM421" s="71">
        <v>0</v>
      </c>
      <c r="BN421" s="72"/>
      <c r="BO421" s="71">
        <v>0</v>
      </c>
      <c r="BP421" s="71">
        <v>0</v>
      </c>
      <c r="BQ421" s="71">
        <v>2</v>
      </c>
      <c r="BR421" s="71">
        <v>0</v>
      </c>
      <c r="BS421" s="71">
        <v>0</v>
      </c>
      <c r="BT421" s="71">
        <v>0</v>
      </c>
      <c r="BU421"/>
      <c r="BV421" s="70">
        <v>32.898000000000003</v>
      </c>
      <c r="BW421" s="70">
        <v>0</v>
      </c>
      <c r="BX421" s="70">
        <v>0</v>
      </c>
      <c r="BY421" s="70">
        <v>0</v>
      </c>
      <c r="BZ421" s="70">
        <v>0</v>
      </c>
      <c r="CA421" s="70">
        <v>0</v>
      </c>
      <c r="CB421" s="70">
        <v>0</v>
      </c>
      <c r="CC421" s="70">
        <v>0</v>
      </c>
      <c r="CD421" s="70">
        <v>0</v>
      </c>
    </row>
    <row r="422" spans="1:82">
      <c r="A422" s="70" t="s">
        <v>2101</v>
      </c>
      <c r="B422" s="70">
        <v>83</v>
      </c>
      <c r="C422" s="70">
        <v>15</v>
      </c>
      <c r="D422" s="70">
        <v>5</v>
      </c>
      <c r="E422" s="70">
        <v>2018</v>
      </c>
      <c r="F422" s="70" t="s">
        <v>183</v>
      </c>
      <c r="G422" s="70" t="s">
        <v>2086</v>
      </c>
      <c r="H422" s="70" t="s">
        <v>2087</v>
      </c>
      <c r="I422" s="148"/>
      <c r="J422" s="71">
        <v>20.641099394067115</v>
      </c>
      <c r="K422" s="71">
        <v>0.62850226299225842</v>
      </c>
      <c r="L422" s="71">
        <v>1.1532428515971922</v>
      </c>
      <c r="M422" s="71">
        <v>5.015144684724107</v>
      </c>
      <c r="N422" s="71">
        <v>6.7900751783057043</v>
      </c>
      <c r="O422" s="71">
        <v>8.1022266413796267</v>
      </c>
      <c r="P422" s="71">
        <v>9.464172633436517</v>
      </c>
      <c r="Q422" s="71">
        <v>0.44303202532759201</v>
      </c>
      <c r="R422" s="71">
        <v>0</v>
      </c>
      <c r="S422" s="71">
        <v>0</v>
      </c>
      <c r="T422" s="72"/>
      <c r="U422" s="71">
        <v>5042970</v>
      </c>
      <c r="V422" s="71">
        <v>317</v>
      </c>
      <c r="W422" s="71">
        <v>35</v>
      </c>
      <c r="X422" s="71">
        <v>1447</v>
      </c>
      <c r="Y422" s="71">
        <v>2602</v>
      </c>
      <c r="Z422" s="71">
        <v>4937</v>
      </c>
      <c r="AA422" s="71">
        <v>1980</v>
      </c>
      <c r="AB422" s="71">
        <v>6990</v>
      </c>
      <c r="AC422" s="71">
        <v>0</v>
      </c>
      <c r="AD422" s="71">
        <v>0</v>
      </c>
      <c r="AE422" s="72"/>
      <c r="AF422" s="71">
        <v>31265825.29690522</v>
      </c>
      <c r="AG422" s="71">
        <v>504306.1064166213</v>
      </c>
      <c r="AH422" s="71">
        <v>303537.02086034848</v>
      </c>
      <c r="AI422" s="71">
        <v>9814861.0260133222</v>
      </c>
      <c r="AJ422" s="71">
        <v>12833354.21547199</v>
      </c>
      <c r="AK422" s="71">
        <v>0</v>
      </c>
      <c r="AL422" s="71">
        <v>0</v>
      </c>
      <c r="AM422" s="71">
        <v>962181.26387442567</v>
      </c>
      <c r="AN422" s="71">
        <v>0</v>
      </c>
      <c r="AO422" s="71">
        <v>0</v>
      </c>
      <c r="AP422" s="71">
        <v>55684064.929541923</v>
      </c>
      <c r="AQ422" s="72"/>
      <c r="AR422" s="71">
        <v>161</v>
      </c>
      <c r="AS422" s="71">
        <v>88</v>
      </c>
      <c r="AT422" s="71">
        <v>0</v>
      </c>
      <c r="AU422" s="71">
        <v>0</v>
      </c>
      <c r="AV422" s="71">
        <v>0</v>
      </c>
      <c r="AW422" s="71">
        <v>0</v>
      </c>
      <c r="AX422" s="71"/>
      <c r="AY422" s="72"/>
      <c r="AZ422" s="71">
        <v>768</v>
      </c>
      <c r="BA422" s="71">
        <v>4458</v>
      </c>
      <c r="BB422" s="71">
        <v>0</v>
      </c>
      <c r="BC422" s="71">
        <v>0</v>
      </c>
      <c r="BD422" s="71">
        <v>0</v>
      </c>
      <c r="BE422" s="71">
        <v>0</v>
      </c>
      <c r="BF422" s="71"/>
      <c r="BG422" s="72"/>
      <c r="BH422" s="71">
        <v>0</v>
      </c>
      <c r="BI422" s="71">
        <v>0</v>
      </c>
      <c r="BJ422" s="71">
        <v>26.157</v>
      </c>
      <c r="BK422" s="71">
        <v>0</v>
      </c>
      <c r="BL422" s="71">
        <v>0</v>
      </c>
      <c r="BM422" s="71">
        <v>0</v>
      </c>
      <c r="BN422" s="72"/>
      <c r="BO422" s="71">
        <v>0</v>
      </c>
      <c r="BP422" s="71">
        <v>0</v>
      </c>
      <c r="BQ422" s="71">
        <v>2</v>
      </c>
      <c r="BR422" s="71">
        <v>0</v>
      </c>
      <c r="BS422" s="71">
        <v>0</v>
      </c>
      <c r="BT422" s="71">
        <v>0</v>
      </c>
      <c r="BU422"/>
      <c r="BV422" s="70">
        <v>26.157</v>
      </c>
      <c r="BW422" s="70">
        <v>0</v>
      </c>
      <c r="BX422" s="70">
        <v>0</v>
      </c>
      <c r="BY422" s="70">
        <v>0</v>
      </c>
      <c r="BZ422" s="70">
        <v>0</v>
      </c>
      <c r="CA422" s="70">
        <v>0</v>
      </c>
      <c r="CB422" s="70">
        <v>0</v>
      </c>
      <c r="CC422" s="70">
        <v>0</v>
      </c>
      <c r="CD422" s="70">
        <v>0</v>
      </c>
    </row>
    <row r="423" spans="1:82">
      <c r="A423" s="70" t="s">
        <v>2102</v>
      </c>
      <c r="B423" s="70">
        <v>84</v>
      </c>
      <c r="C423" s="70">
        <v>16</v>
      </c>
      <c r="D423" s="70">
        <v>5</v>
      </c>
      <c r="E423" s="70">
        <v>2019</v>
      </c>
      <c r="F423" s="70" t="s">
        <v>158</v>
      </c>
      <c r="G423" s="70" t="s">
        <v>2086</v>
      </c>
      <c r="H423" s="70" t="s">
        <v>2087</v>
      </c>
      <c r="I423" s="148"/>
      <c r="J423" s="71">
        <v>20.47130427969152</v>
      </c>
      <c r="K423" s="71">
        <v>0.57620899361627176</v>
      </c>
      <c r="L423" s="71">
        <v>1.1622263367577326</v>
      </c>
      <c r="M423" s="71">
        <v>4.5231093381325786</v>
      </c>
      <c r="N423" s="71">
        <v>6.3291559867928164</v>
      </c>
      <c r="O423" s="71">
        <v>7.8362218212731571</v>
      </c>
      <c r="P423" s="71">
        <v>9.2851183663850101</v>
      </c>
      <c r="Q423" s="71">
        <v>0.42598564551205498</v>
      </c>
      <c r="R423" s="71">
        <v>0</v>
      </c>
      <c r="S423" s="71">
        <v>0</v>
      </c>
      <c r="T423" s="72"/>
      <c r="U423" s="71">
        <v>5162619</v>
      </c>
      <c r="V423" s="71">
        <v>317</v>
      </c>
      <c r="W423" s="71">
        <v>35</v>
      </c>
      <c r="X423" s="71">
        <v>1447</v>
      </c>
      <c r="Y423" s="71">
        <v>2601</v>
      </c>
      <c r="Z423" s="71">
        <v>4906</v>
      </c>
      <c r="AA423" s="71">
        <v>1928</v>
      </c>
      <c r="AB423" s="71">
        <v>6903</v>
      </c>
      <c r="AC423" s="71">
        <v>0</v>
      </c>
      <c r="AD423" s="71">
        <v>0</v>
      </c>
      <c r="AE423" s="72"/>
      <c r="AF423" s="71">
        <v>32813531.140114479</v>
      </c>
      <c r="AG423" s="71">
        <v>486722.09417435637</v>
      </c>
      <c r="AH423" s="71">
        <v>325085.98966078629</v>
      </c>
      <c r="AI423" s="71">
        <v>9391437.8932816237</v>
      </c>
      <c r="AJ423" s="71">
        <v>12337780.029960381</v>
      </c>
      <c r="AK423" s="71">
        <v>0</v>
      </c>
      <c r="AL423" s="71">
        <v>0</v>
      </c>
      <c r="AM423" s="71">
        <v>940136.63424382231</v>
      </c>
      <c r="AN423" s="71">
        <v>0</v>
      </c>
      <c r="AO423" s="71">
        <v>0</v>
      </c>
      <c r="AP423" s="71">
        <v>56294693.781435445</v>
      </c>
      <c r="AQ423" s="72"/>
      <c r="AR423" s="71">
        <v>172</v>
      </c>
      <c r="AS423" s="71">
        <v>94</v>
      </c>
      <c r="AT423" s="71">
        <v>0</v>
      </c>
      <c r="AU423" s="71">
        <v>0</v>
      </c>
      <c r="AV423" s="71">
        <v>0</v>
      </c>
      <c r="AW423" s="71">
        <v>0</v>
      </c>
      <c r="AX423" s="71"/>
      <c r="AY423" s="72"/>
      <c r="AZ423" s="71">
        <v>835.19999999999982</v>
      </c>
      <c r="BA423" s="71">
        <v>6291.1</v>
      </c>
      <c r="BB423" s="71">
        <v>0</v>
      </c>
      <c r="BC423" s="71">
        <v>0</v>
      </c>
      <c r="BD423" s="71">
        <v>0</v>
      </c>
      <c r="BE423" s="71">
        <v>0</v>
      </c>
      <c r="BF423" s="71"/>
      <c r="BG423" s="72"/>
      <c r="BH423" s="71">
        <v>0</v>
      </c>
      <c r="BI423" s="71">
        <v>0</v>
      </c>
      <c r="BJ423" s="71">
        <v>22.206</v>
      </c>
      <c r="BK423" s="71">
        <v>0</v>
      </c>
      <c r="BL423" s="71">
        <v>0</v>
      </c>
      <c r="BM423" s="71">
        <v>0</v>
      </c>
      <c r="BN423" s="72"/>
      <c r="BO423" s="71">
        <v>0</v>
      </c>
      <c r="BP423" s="71">
        <v>0</v>
      </c>
      <c r="BQ423" s="71">
        <v>2</v>
      </c>
      <c r="BR423" s="71">
        <v>0</v>
      </c>
      <c r="BS423" s="71">
        <v>0</v>
      </c>
      <c r="BT423" s="71">
        <v>0</v>
      </c>
      <c r="BU423"/>
      <c r="BV423" s="70">
        <v>22.206</v>
      </c>
      <c r="BW423" s="70">
        <v>0</v>
      </c>
      <c r="BX423" s="70">
        <v>0</v>
      </c>
      <c r="BY423" s="70">
        <v>0</v>
      </c>
      <c r="BZ423" s="70">
        <v>0</v>
      </c>
      <c r="CA423" s="70">
        <v>0</v>
      </c>
      <c r="CB423" s="70">
        <v>0</v>
      </c>
      <c r="CC423" s="70">
        <v>0</v>
      </c>
      <c r="CD423" s="70">
        <v>0</v>
      </c>
    </row>
    <row r="424" spans="1:82">
      <c r="A424" s="70" t="s">
        <v>2103</v>
      </c>
      <c r="B424" s="70">
        <v>85</v>
      </c>
      <c r="C424" s="70">
        <v>17</v>
      </c>
      <c r="D424" s="70">
        <v>5</v>
      </c>
      <c r="E424" s="70">
        <v>2020</v>
      </c>
      <c r="F424" s="70" t="s">
        <v>159</v>
      </c>
      <c r="G424" s="70" t="s">
        <v>2086</v>
      </c>
      <c r="H424" s="70" t="s">
        <v>2087</v>
      </c>
      <c r="I424" s="148"/>
      <c r="J424" s="71">
        <v>22.7969471769538</v>
      </c>
      <c r="K424" s="71">
        <v>0.43879213569343617</v>
      </c>
      <c r="L424" s="71">
        <v>4.1173176236656737</v>
      </c>
      <c r="M424" s="71">
        <v>4.6368356322192952</v>
      </c>
      <c r="N424" s="71">
        <v>6.0597188335038243</v>
      </c>
      <c r="O424" s="71">
        <v>6.7620798813239027</v>
      </c>
      <c r="P424" s="71">
        <v>8.862556900207009</v>
      </c>
      <c r="Q424" s="71">
        <v>0.400225390431868</v>
      </c>
      <c r="R424" s="71">
        <v>0</v>
      </c>
      <c r="S424" s="71">
        <v>0</v>
      </c>
      <c r="T424" s="72"/>
      <c r="U424" s="71">
        <v>5150514</v>
      </c>
      <c r="V424" s="71">
        <v>207</v>
      </c>
      <c r="W424" s="71">
        <v>189</v>
      </c>
      <c r="X424" s="71">
        <v>1387</v>
      </c>
      <c r="Y424" s="71">
        <v>2618</v>
      </c>
      <c r="Z424" s="71">
        <v>4832</v>
      </c>
      <c r="AA424" s="71">
        <v>1956</v>
      </c>
      <c r="AB424" s="71">
        <v>6788</v>
      </c>
      <c r="AC424" s="71">
        <v>0</v>
      </c>
      <c r="AD424" s="71">
        <v>0</v>
      </c>
      <c r="AE424" s="72"/>
      <c r="AF424" s="71">
        <v>35726757.523266643</v>
      </c>
      <c r="AG424" s="71">
        <v>352351.32022916258</v>
      </c>
      <c r="AH424" s="71">
        <v>1228520.3892434661</v>
      </c>
      <c r="AI424" s="71">
        <v>9154769.2700811327</v>
      </c>
      <c r="AJ424" s="71">
        <v>12223771.696568049</v>
      </c>
      <c r="AK424" s="71"/>
      <c r="AL424" s="71"/>
      <c r="AM424" s="71">
        <v>885909.41625296022</v>
      </c>
      <c r="AN424" s="71"/>
      <c r="AO424" s="71"/>
      <c r="AP424" s="71">
        <v>59572079.615641415</v>
      </c>
      <c r="AQ424" s="72"/>
      <c r="AR424" s="71">
        <v>176</v>
      </c>
      <c r="AS424" s="71">
        <v>105</v>
      </c>
      <c r="AT424" s="71">
        <v>0</v>
      </c>
      <c r="AU424" s="71">
        <v>0</v>
      </c>
      <c r="AV424" s="71">
        <v>0</v>
      </c>
      <c r="AW424" s="71">
        <v>0</v>
      </c>
      <c r="AX424" s="71"/>
      <c r="AY424" s="72"/>
      <c r="AZ424" s="71">
        <v>865.99999999999966</v>
      </c>
      <c r="BA424" s="71">
        <v>7246.6</v>
      </c>
      <c r="BB424" s="71">
        <v>0</v>
      </c>
      <c r="BC424" s="71">
        <v>0</v>
      </c>
      <c r="BD424" s="71">
        <v>0</v>
      </c>
      <c r="BE424" s="71">
        <v>0</v>
      </c>
      <c r="BF424" s="71"/>
      <c r="BG424" s="72"/>
      <c r="BH424" s="71">
        <v>0</v>
      </c>
      <c r="BI424" s="71">
        <v>0</v>
      </c>
      <c r="BJ424" s="71">
        <v>18.292999999999999</v>
      </c>
      <c r="BK424" s="71">
        <v>0</v>
      </c>
      <c r="BL424" s="71">
        <v>0</v>
      </c>
      <c r="BM424" s="71">
        <v>0</v>
      </c>
      <c r="BN424" s="72"/>
      <c r="BO424" s="71">
        <v>0</v>
      </c>
      <c r="BP424" s="71">
        <v>0</v>
      </c>
      <c r="BQ424" s="71">
        <v>2</v>
      </c>
      <c r="BR424" s="71">
        <v>0</v>
      </c>
      <c r="BS424" s="71">
        <v>0</v>
      </c>
      <c r="BT424" s="71">
        <v>0</v>
      </c>
      <c r="BU424"/>
      <c r="BV424" s="70">
        <v>18.292999999999999</v>
      </c>
      <c r="BW424" s="70">
        <v>0</v>
      </c>
      <c r="BX424" s="70">
        <v>0</v>
      </c>
      <c r="BY424" s="70">
        <v>0</v>
      </c>
      <c r="BZ424" s="70">
        <v>0</v>
      </c>
      <c r="CA424" s="70">
        <v>0</v>
      </c>
      <c r="CB424" s="70">
        <v>0</v>
      </c>
      <c r="CC424" s="70">
        <v>0</v>
      </c>
      <c r="CD424" s="70">
        <v>0</v>
      </c>
    </row>
    <row r="425" spans="1:82">
      <c r="A425" s="70" t="s">
        <v>2104</v>
      </c>
      <c r="B425" s="70">
        <v>85</v>
      </c>
      <c r="C425" s="70">
        <v>18</v>
      </c>
      <c r="D425" s="70">
        <v>5</v>
      </c>
      <c r="E425" s="70">
        <v>2021</v>
      </c>
      <c r="F425" s="70" t="s">
        <v>160</v>
      </c>
      <c r="G425" s="1064" t="s">
        <v>2086</v>
      </c>
      <c r="H425" s="70" t="s">
        <v>2087</v>
      </c>
      <c r="I425" s="148"/>
      <c r="J425" s="71">
        <v>19.670781849887053</v>
      </c>
      <c r="K425" s="71">
        <v>0.44816881164576955</v>
      </c>
      <c r="L425" s="71">
        <v>3.6796797469203684</v>
      </c>
      <c r="M425" s="71">
        <v>4.2101241544110817</v>
      </c>
      <c r="N425" s="71">
        <v>6.0044357231345167</v>
      </c>
      <c r="O425" s="71">
        <v>6.5292877454577001</v>
      </c>
      <c r="P425" s="71">
        <v>9.0330096487647271</v>
      </c>
      <c r="Q425" s="71">
        <v>0.39008426452227002</v>
      </c>
      <c r="R425" s="71">
        <v>0</v>
      </c>
      <c r="S425" s="71">
        <v>0</v>
      </c>
      <c r="T425" s="72"/>
      <c r="U425" s="71">
        <v>5659432</v>
      </c>
      <c r="V425" s="71">
        <v>207</v>
      </c>
      <c r="W425" s="71">
        <v>189</v>
      </c>
      <c r="X425" s="71">
        <v>1387</v>
      </c>
      <c r="Y425" s="71">
        <v>2632</v>
      </c>
      <c r="Z425" s="71">
        <v>4804</v>
      </c>
      <c r="AA425" s="71">
        <v>1944</v>
      </c>
      <c r="AB425" s="71">
        <v>6681</v>
      </c>
      <c r="AC425" s="71">
        <v>0</v>
      </c>
      <c r="AD425" s="71">
        <v>0</v>
      </c>
      <c r="AE425" s="72"/>
      <c r="AF425" s="71">
        <v>34536961.954354309</v>
      </c>
      <c r="AG425" s="71">
        <v>372581.63177355536</v>
      </c>
      <c r="AH425" s="71">
        <v>1030582.7674175611</v>
      </c>
      <c r="AI425" s="71">
        <v>9523683.7408051621</v>
      </c>
      <c r="AJ425" s="71">
        <v>13233847.70343658</v>
      </c>
      <c r="AK425" s="71">
        <v>0</v>
      </c>
      <c r="AL425" s="71">
        <v>0</v>
      </c>
      <c r="AM425" s="71">
        <v>876974.0344439313</v>
      </c>
      <c r="AN425" s="71">
        <v>0</v>
      </c>
      <c r="AO425" s="71">
        <v>0</v>
      </c>
      <c r="AP425" s="71">
        <v>59574631.832231104</v>
      </c>
      <c r="AQ425" s="72"/>
      <c r="AR425" s="71">
        <v>184</v>
      </c>
      <c r="AS425" s="71">
        <v>107</v>
      </c>
      <c r="AT425" s="71">
        <v>0</v>
      </c>
      <c r="AU425" s="71">
        <v>0</v>
      </c>
      <c r="AV425" s="71">
        <v>0</v>
      </c>
      <c r="AW425" s="71">
        <v>0</v>
      </c>
      <c r="AX425" s="71"/>
      <c r="AY425" s="72"/>
      <c r="AZ425" s="71">
        <v>909.49999999999966</v>
      </c>
      <c r="BA425" s="71">
        <v>7307.1</v>
      </c>
      <c r="BB425" s="71">
        <v>0</v>
      </c>
      <c r="BC425" s="71">
        <v>0</v>
      </c>
      <c r="BD425" s="71">
        <v>0</v>
      </c>
      <c r="BE425" s="71">
        <v>0</v>
      </c>
      <c r="BF425" s="71"/>
      <c r="BG425" s="72"/>
      <c r="BH425" s="71">
        <v>0</v>
      </c>
      <c r="BI425" s="71">
        <v>0</v>
      </c>
      <c r="BJ425" s="71">
        <v>19.477</v>
      </c>
      <c r="BK425" s="71">
        <v>0</v>
      </c>
      <c r="BL425" s="71">
        <v>0</v>
      </c>
      <c r="BM425" s="71">
        <v>0</v>
      </c>
      <c r="BN425" s="72"/>
      <c r="BO425" s="71">
        <v>0</v>
      </c>
      <c r="BP425" s="71">
        <v>0</v>
      </c>
      <c r="BQ425" s="71">
        <v>2</v>
      </c>
      <c r="BR425" s="71">
        <v>0</v>
      </c>
      <c r="BS425" s="71">
        <v>0</v>
      </c>
      <c r="BT425" s="71">
        <v>0</v>
      </c>
      <c r="BU425"/>
      <c r="BV425" s="70">
        <v>19.477</v>
      </c>
      <c r="BW425" s="70">
        <v>0</v>
      </c>
      <c r="BX425" s="70">
        <v>0</v>
      </c>
      <c r="BY425" s="70">
        <v>0</v>
      </c>
      <c r="BZ425" s="70">
        <v>0</v>
      </c>
      <c r="CA425" s="70">
        <v>0</v>
      </c>
      <c r="CB425" s="70">
        <v>0</v>
      </c>
      <c r="CC425" s="70">
        <v>0</v>
      </c>
      <c r="CD425" s="70">
        <v>0</v>
      </c>
    </row>
    <row r="426" spans="1:82">
      <c r="A426" s="70" t="s">
        <v>2105</v>
      </c>
      <c r="B426" s="70">
        <v>85</v>
      </c>
      <c r="C426" s="70">
        <v>19</v>
      </c>
      <c r="D426" s="70">
        <v>5</v>
      </c>
      <c r="E426" s="70">
        <v>2022</v>
      </c>
      <c r="F426" s="70" t="s">
        <v>161</v>
      </c>
      <c r="G426" s="1064" t="s">
        <v>2086</v>
      </c>
      <c r="H426" s="70" t="s">
        <v>2087</v>
      </c>
      <c r="I426" s="148"/>
      <c r="J426" s="71">
        <v>22.001513091888008</v>
      </c>
      <c r="K426" s="71">
        <v>0.42761285045042402</v>
      </c>
      <c r="L426" s="71">
        <v>3.9951809773037721</v>
      </c>
      <c r="M426" s="71">
        <v>4.3738769204896482</v>
      </c>
      <c r="N426" s="71">
        <v>6.7088214092135807</v>
      </c>
      <c r="O426" s="71">
        <v>6.8621406674055692</v>
      </c>
      <c r="P426" s="71">
        <v>9.0346794859938626</v>
      </c>
      <c r="Q426" s="71">
        <v>0.38824661133422078</v>
      </c>
      <c r="R426" s="71">
        <v>0</v>
      </c>
      <c r="S426" s="71">
        <v>0</v>
      </c>
      <c r="T426" s="72"/>
      <c r="U426" s="71">
        <v>6508731</v>
      </c>
      <c r="V426" s="71">
        <v>207</v>
      </c>
      <c r="W426" s="71">
        <v>189</v>
      </c>
      <c r="X426" s="71">
        <v>1387</v>
      </c>
      <c r="Y426" s="71">
        <v>2622</v>
      </c>
      <c r="Z426" s="71">
        <v>4797</v>
      </c>
      <c r="AA426" s="71">
        <v>1974</v>
      </c>
      <c r="AB426" s="71">
        <v>6595</v>
      </c>
      <c r="AC426" s="71">
        <v>0</v>
      </c>
      <c r="AD426" s="71">
        <v>0</v>
      </c>
      <c r="AE426" s="72"/>
      <c r="AF426" s="71">
        <v>35465726.034826495</v>
      </c>
      <c r="AG426" s="71">
        <v>365284.31545517122</v>
      </c>
      <c r="AH426" s="71">
        <v>1135370.9519257962</v>
      </c>
      <c r="AI426" s="71">
        <v>8581799.1016553082</v>
      </c>
      <c r="AJ426" s="71">
        <v>13528153.035053082</v>
      </c>
      <c r="AK426" s="71">
        <v>0</v>
      </c>
      <c r="AL426" s="71">
        <v>0</v>
      </c>
      <c r="AM426" s="71">
        <v>851594.50661492709</v>
      </c>
      <c r="AN426" s="71">
        <v>0</v>
      </c>
      <c r="AO426" s="71">
        <v>0</v>
      </c>
      <c r="AP426" s="71">
        <v>59927927.94553078</v>
      </c>
      <c r="AQ426" s="72"/>
      <c r="AR426" s="71">
        <v>190</v>
      </c>
      <c r="AS426" s="71">
        <v>109</v>
      </c>
      <c r="AT426" s="71">
        <v>0</v>
      </c>
      <c r="AU426" s="71">
        <v>0</v>
      </c>
      <c r="AV426" s="71">
        <v>0</v>
      </c>
      <c r="AW426" s="71">
        <v>0</v>
      </c>
      <c r="AX426" s="71"/>
      <c r="AY426" s="72"/>
      <c r="AZ426" s="71">
        <v>947.39999999999964</v>
      </c>
      <c r="BA426" s="71">
        <v>7389.6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2106</v>
      </c>
      <c r="B427" s="70">
        <v>85</v>
      </c>
      <c r="C427" s="70">
        <v>20</v>
      </c>
      <c r="D427" s="70">
        <v>5</v>
      </c>
      <c r="E427" s="70">
        <v>2023</v>
      </c>
      <c r="F427" s="70" t="s">
        <v>1539</v>
      </c>
      <c r="G427" s="70" t="s">
        <v>2086</v>
      </c>
      <c r="H427" s="70" t="s">
        <v>2087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195</v>
      </c>
      <c r="AS427" s="71">
        <v>110</v>
      </c>
      <c r="AT427" s="71">
        <v>0</v>
      </c>
      <c r="AU427" s="71">
        <v>0</v>
      </c>
      <c r="AV427" s="71">
        <v>0</v>
      </c>
      <c r="AW427" s="71">
        <v>0</v>
      </c>
      <c r="AX427" s="71"/>
      <c r="AY427" s="72"/>
      <c r="AZ427" s="71">
        <v>972.99999999999977</v>
      </c>
      <c r="BA427" s="71">
        <v>7439.1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2107</v>
      </c>
      <c r="B428" s="70">
        <v>85</v>
      </c>
      <c r="C428" s="70">
        <v>21</v>
      </c>
      <c r="D428" s="70">
        <v>5</v>
      </c>
      <c r="E428" s="70">
        <v>2024</v>
      </c>
      <c r="F428" s="70" t="s">
        <v>1554</v>
      </c>
      <c r="G428" s="70" t="s">
        <v>2086</v>
      </c>
      <c r="H428" s="70" t="s">
        <v>2087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2108</v>
      </c>
      <c r="B429" s="70">
        <v>103</v>
      </c>
      <c r="C429" s="70">
        <v>1</v>
      </c>
      <c r="D429" s="70">
        <v>7</v>
      </c>
      <c r="E429" s="70">
        <v>1990</v>
      </c>
      <c r="F429" s="70" t="s">
        <v>787</v>
      </c>
      <c r="G429" s="70" t="s">
        <v>2109</v>
      </c>
      <c r="H429" s="70" t="s">
        <v>2110</v>
      </c>
      <c r="I429" s="148"/>
      <c r="J429" s="71">
        <v>5.7522946823624279</v>
      </c>
      <c r="K429" s="71">
        <v>0.2463291899696731</v>
      </c>
      <c r="L429" s="71">
        <v>0</v>
      </c>
      <c r="M429" s="71">
        <v>1.610089678021227</v>
      </c>
      <c r="N429" s="71">
        <v>6.8042763488210394</v>
      </c>
      <c r="O429" s="71">
        <v>6.0246281292328048</v>
      </c>
      <c r="P429" s="71">
        <v>5.5228119157733433</v>
      </c>
      <c r="Q429" s="71">
        <v>0.53089906399920295</v>
      </c>
      <c r="R429" s="71">
        <v>0</v>
      </c>
      <c r="S429" s="71">
        <v>0.66562905005594408</v>
      </c>
      <c r="T429" s="72"/>
      <c r="U429" s="71">
        <v>1615560</v>
      </c>
      <c r="V429" s="71">
        <v>104</v>
      </c>
      <c r="W429" s="71">
        <v>0</v>
      </c>
      <c r="X429" s="71">
        <v>615</v>
      </c>
      <c r="Y429" s="71">
        <v>2486</v>
      </c>
      <c r="Z429" s="71">
        <v>2478</v>
      </c>
      <c r="AA429" s="71">
        <v>1341</v>
      </c>
      <c r="AB429" s="71">
        <v>8620</v>
      </c>
      <c r="AC429" s="71">
        <v>0</v>
      </c>
      <c r="AD429" s="71">
        <v>0.66562905005594408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2111</v>
      </c>
      <c r="B430" s="70">
        <v>104</v>
      </c>
      <c r="C430" s="70">
        <v>2</v>
      </c>
      <c r="D430" s="70">
        <v>7</v>
      </c>
      <c r="E430" s="70">
        <v>2005</v>
      </c>
      <c r="F430" s="70" t="s">
        <v>789</v>
      </c>
      <c r="G430" s="70" t="s">
        <v>2109</v>
      </c>
      <c r="H430" s="70" t="s">
        <v>2110</v>
      </c>
      <c r="I430" s="148"/>
      <c r="J430" s="71">
        <v>6.1873854745198953</v>
      </c>
      <c r="K430" s="71">
        <v>0.3039969693284662</v>
      </c>
      <c r="L430" s="71">
        <v>0</v>
      </c>
      <c r="M430" s="71">
        <v>3.0985693254966868</v>
      </c>
      <c r="N430" s="71">
        <v>8.3814899614751717</v>
      </c>
      <c r="O430" s="71">
        <v>8.2253765003400368</v>
      </c>
      <c r="P430" s="71">
        <v>5.7578197166991822</v>
      </c>
      <c r="Q430" s="71">
        <v>0.45964950076959998</v>
      </c>
      <c r="R430" s="71">
        <v>0</v>
      </c>
      <c r="S430" s="71">
        <v>0</v>
      </c>
      <c r="T430" s="72"/>
      <c r="U430" s="71">
        <v>1117998</v>
      </c>
      <c r="V430" s="71">
        <v>151</v>
      </c>
      <c r="W430" s="71">
        <v>0</v>
      </c>
      <c r="X430" s="71">
        <v>643</v>
      </c>
      <c r="Y430" s="71">
        <v>2814</v>
      </c>
      <c r="Z430" s="71">
        <v>3915</v>
      </c>
      <c r="AA430" s="71">
        <v>1145</v>
      </c>
      <c r="AB430" s="71">
        <v>7802</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2112</v>
      </c>
      <c r="B431" s="70">
        <v>105</v>
      </c>
      <c r="C431" s="70">
        <v>3</v>
      </c>
      <c r="D431" s="70">
        <v>7</v>
      </c>
      <c r="E431" s="70">
        <v>2006</v>
      </c>
      <c r="F431" s="70" t="s">
        <v>790</v>
      </c>
      <c r="G431" s="70" t="s">
        <v>2109</v>
      </c>
      <c r="H431" s="70" t="s">
        <v>2110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2113</v>
      </c>
      <c r="B432" s="70">
        <v>106</v>
      </c>
      <c r="C432" s="70">
        <v>4</v>
      </c>
      <c r="D432" s="70">
        <v>7</v>
      </c>
      <c r="E432" s="70">
        <v>2007</v>
      </c>
      <c r="F432" s="70" t="s">
        <v>791</v>
      </c>
      <c r="G432" s="70" t="s">
        <v>2109</v>
      </c>
      <c r="H432" s="70" t="s">
        <v>2110</v>
      </c>
      <c r="I432" s="148"/>
      <c r="J432" s="71">
        <v>4.6789038648987349</v>
      </c>
      <c r="K432" s="71">
        <v>0.24479478920745679</v>
      </c>
      <c r="L432" s="71">
        <v>0</v>
      </c>
      <c r="M432" s="71">
        <v>3.472227760625223</v>
      </c>
      <c r="N432" s="71">
        <v>8.1311820160768207</v>
      </c>
      <c r="O432" s="71">
        <v>7.9811430803810151</v>
      </c>
      <c r="P432" s="71">
        <v>5.5967255457850111</v>
      </c>
      <c r="Q432" s="71">
        <v>0.47604434699665399</v>
      </c>
      <c r="R432" s="71">
        <v>0</v>
      </c>
      <c r="S432" s="71">
        <v>0</v>
      </c>
      <c r="T432" s="72"/>
      <c r="U432" s="71">
        <v>1215290</v>
      </c>
      <c r="V432" s="71">
        <v>124</v>
      </c>
      <c r="W432" s="71">
        <v>0</v>
      </c>
      <c r="X432" s="71">
        <v>863</v>
      </c>
      <c r="Y432" s="71">
        <v>2833</v>
      </c>
      <c r="Z432" s="71">
        <v>3949</v>
      </c>
      <c r="AA432" s="71">
        <v>1096</v>
      </c>
      <c r="AB432" s="71">
        <v>7653</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2114</v>
      </c>
      <c r="B433" s="70">
        <v>107</v>
      </c>
      <c r="C433" s="70">
        <v>5</v>
      </c>
      <c r="D433" s="70">
        <v>7</v>
      </c>
      <c r="E433" s="70">
        <v>2008</v>
      </c>
      <c r="F433" s="70" t="s">
        <v>792</v>
      </c>
      <c r="G433" s="70" t="s">
        <v>2109</v>
      </c>
      <c r="H433" s="70" t="s">
        <v>2110</v>
      </c>
      <c r="I433" s="148"/>
      <c r="J433" s="71">
        <v>3.7179926260370699</v>
      </c>
      <c r="K433" s="71">
        <v>0.1807058151223789</v>
      </c>
      <c r="L433" s="71">
        <v>0</v>
      </c>
      <c r="M433" s="71">
        <v>3.7992661102543579</v>
      </c>
      <c r="N433" s="71">
        <v>8.555759603337485</v>
      </c>
      <c r="O433" s="71">
        <v>7.6519417099181961</v>
      </c>
      <c r="P433" s="71">
        <v>5.5138370216506836</v>
      </c>
      <c r="Q433" s="71">
        <v>0.46570966033039501</v>
      </c>
      <c r="R433" s="71">
        <v>0</v>
      </c>
      <c r="S433" s="71">
        <v>0</v>
      </c>
      <c r="T433" s="72"/>
      <c r="U433" s="71">
        <v>1039712</v>
      </c>
      <c r="V433" s="71">
        <v>124</v>
      </c>
      <c r="W433" s="71">
        <v>0</v>
      </c>
      <c r="X433" s="71">
        <v>863</v>
      </c>
      <c r="Y433" s="71">
        <v>2856</v>
      </c>
      <c r="Z433" s="71">
        <v>3919</v>
      </c>
      <c r="AA433" s="71">
        <v>1081</v>
      </c>
      <c r="AB433" s="71">
        <v>7610</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2115</v>
      </c>
      <c r="B434" s="70">
        <v>108</v>
      </c>
      <c r="C434" s="70">
        <v>6</v>
      </c>
      <c r="D434" s="70">
        <v>7</v>
      </c>
      <c r="E434" s="70">
        <v>2009</v>
      </c>
      <c r="F434" s="70" t="s">
        <v>176</v>
      </c>
      <c r="G434" s="70" t="s">
        <v>2109</v>
      </c>
      <c r="H434" s="70" t="s">
        <v>2110</v>
      </c>
      <c r="I434" s="148"/>
      <c r="J434" s="71">
        <v>3.36634488769276</v>
      </c>
      <c r="K434" s="71">
        <v>0.15229973392988</v>
      </c>
      <c r="L434" s="71">
        <v>0</v>
      </c>
      <c r="M434" s="71">
        <v>3.2386363758722441</v>
      </c>
      <c r="N434" s="71">
        <v>7.7939490282213546</v>
      </c>
      <c r="O434" s="71">
        <v>7.6969574853287384</v>
      </c>
      <c r="P434" s="71">
        <v>5.261595834203332</v>
      </c>
      <c r="Q434" s="71">
        <v>0.44061143445914103</v>
      </c>
      <c r="R434" s="71">
        <v>0</v>
      </c>
      <c r="S434" s="71">
        <v>0</v>
      </c>
      <c r="T434" s="72"/>
      <c r="U434" s="71">
        <v>925570</v>
      </c>
      <c r="V434" s="71">
        <v>109</v>
      </c>
      <c r="W434" s="71">
        <v>0</v>
      </c>
      <c r="X434" s="71">
        <v>887</v>
      </c>
      <c r="Y434" s="71">
        <v>2857</v>
      </c>
      <c r="Z434" s="71">
        <v>3891</v>
      </c>
      <c r="AA434" s="71">
        <v>1059</v>
      </c>
      <c r="AB434" s="71">
        <v>7558</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2116</v>
      </c>
      <c r="B435" s="70">
        <v>109</v>
      </c>
      <c r="C435" s="70">
        <v>7</v>
      </c>
      <c r="D435" s="70">
        <v>7</v>
      </c>
      <c r="E435" s="70">
        <v>2010</v>
      </c>
      <c r="F435" s="70" t="s">
        <v>177</v>
      </c>
      <c r="G435" s="70" t="s">
        <v>2109</v>
      </c>
      <c r="H435" s="70" t="s">
        <v>2110</v>
      </c>
      <c r="I435" s="148"/>
      <c r="J435" s="71">
        <v>3.3706414095342869</v>
      </c>
      <c r="K435" s="71">
        <v>0.1700360973072145</v>
      </c>
      <c r="L435" s="71">
        <v>0</v>
      </c>
      <c r="M435" s="71">
        <v>3.510983071054949</v>
      </c>
      <c r="N435" s="71">
        <v>7.6845593603507476</v>
      </c>
      <c r="O435" s="71">
        <v>7.6239458055180123</v>
      </c>
      <c r="P435" s="71">
        <v>5.4320329362881168</v>
      </c>
      <c r="Q435" s="71">
        <v>0.45623140754158997</v>
      </c>
      <c r="R435" s="71">
        <v>0</v>
      </c>
      <c r="S435" s="71">
        <v>0</v>
      </c>
      <c r="T435" s="72"/>
      <c r="U435" s="71">
        <v>870559</v>
      </c>
      <c r="V435" s="71">
        <v>109</v>
      </c>
      <c r="W435" s="71">
        <v>0</v>
      </c>
      <c r="X435" s="71">
        <v>887</v>
      </c>
      <c r="Y435" s="71">
        <v>2864</v>
      </c>
      <c r="Z435" s="71">
        <v>3872</v>
      </c>
      <c r="AA435" s="71">
        <v>1066</v>
      </c>
      <c r="AB435" s="71">
        <v>7499</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2117</v>
      </c>
      <c r="B436" s="70">
        <v>110</v>
      </c>
      <c r="C436" s="70">
        <v>8</v>
      </c>
      <c r="D436" s="70">
        <v>7</v>
      </c>
      <c r="E436" s="70">
        <v>2011</v>
      </c>
      <c r="F436" s="70" t="s">
        <v>178</v>
      </c>
      <c r="G436" s="70" t="s">
        <v>2109</v>
      </c>
      <c r="H436" s="70" t="s">
        <v>2110</v>
      </c>
      <c r="I436" s="148"/>
      <c r="J436" s="71">
        <v>4.0578668975202694</v>
      </c>
      <c r="K436" s="71">
        <v>0.24303242235172881</v>
      </c>
      <c r="L436" s="71">
        <v>0</v>
      </c>
      <c r="M436" s="71">
        <v>4.2963414723741931</v>
      </c>
      <c r="N436" s="71">
        <v>9.7857166352820393</v>
      </c>
      <c r="O436" s="71">
        <v>7.4271491057896535</v>
      </c>
      <c r="P436" s="71">
        <v>5.1958806251028484</v>
      </c>
      <c r="Q436" s="71">
        <v>0.51783639146909899</v>
      </c>
      <c r="R436" s="71">
        <v>0</v>
      </c>
      <c r="S436" s="71">
        <v>0</v>
      </c>
      <c r="T436" s="72"/>
      <c r="U436" s="71">
        <v>846456</v>
      </c>
      <c r="V436" s="71">
        <v>109</v>
      </c>
      <c r="W436" s="71">
        <v>0</v>
      </c>
      <c r="X436" s="71">
        <v>887</v>
      </c>
      <c r="Y436" s="71">
        <v>2882</v>
      </c>
      <c r="Z436" s="71">
        <v>3854</v>
      </c>
      <c r="AA436" s="71">
        <v>1050</v>
      </c>
      <c r="AB436" s="71">
        <v>7379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2118</v>
      </c>
      <c r="B437" s="70">
        <v>111</v>
      </c>
      <c r="C437" s="70">
        <v>9</v>
      </c>
      <c r="D437" s="70">
        <v>7</v>
      </c>
      <c r="E437" s="70">
        <v>2012</v>
      </c>
      <c r="F437" s="70" t="s">
        <v>179</v>
      </c>
      <c r="G437" s="70" t="s">
        <v>2109</v>
      </c>
      <c r="H437" s="70" t="s">
        <v>2110</v>
      </c>
      <c r="I437" s="148"/>
      <c r="J437" s="71">
        <v>4.0227014223429682</v>
      </c>
      <c r="K437" s="71">
        <v>0.23643348244830209</v>
      </c>
      <c r="L437" s="71">
        <v>0</v>
      </c>
      <c r="M437" s="71">
        <v>4.4071037237673254</v>
      </c>
      <c r="N437" s="71">
        <v>11.17940076958585</v>
      </c>
      <c r="O437" s="71">
        <v>7.3572319562839787</v>
      </c>
      <c r="P437" s="71">
        <v>5.0860974739586489</v>
      </c>
      <c r="Q437" s="71">
        <v>0.55537544045732101</v>
      </c>
      <c r="R437" s="71">
        <v>0</v>
      </c>
      <c r="S437" s="71">
        <v>0</v>
      </c>
      <c r="T437" s="72"/>
      <c r="U437" s="71">
        <v>840380</v>
      </c>
      <c r="V437" s="71">
        <v>109</v>
      </c>
      <c r="W437" s="71">
        <v>0</v>
      </c>
      <c r="X437" s="71">
        <v>887</v>
      </c>
      <c r="Y437" s="71">
        <v>2904</v>
      </c>
      <c r="Z437" s="71">
        <v>3848</v>
      </c>
      <c r="AA437" s="71">
        <v>1022</v>
      </c>
      <c r="AB437" s="71">
        <v>7284</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2119</v>
      </c>
      <c r="B438" s="70">
        <v>112</v>
      </c>
      <c r="C438" s="70">
        <v>10</v>
      </c>
      <c r="D438" s="70">
        <v>7</v>
      </c>
      <c r="E438" s="70">
        <v>2013</v>
      </c>
      <c r="F438" s="70" t="s">
        <v>180</v>
      </c>
      <c r="G438" s="70" t="s">
        <v>2109</v>
      </c>
      <c r="H438" s="70" t="s">
        <v>2110</v>
      </c>
      <c r="I438" s="148"/>
      <c r="J438" s="71">
        <v>4.0027595738722699</v>
      </c>
      <c r="K438" s="71">
        <v>0.1950751361405029</v>
      </c>
      <c r="L438" s="71">
        <v>0</v>
      </c>
      <c r="M438" s="71">
        <v>4.5172277885099703</v>
      </c>
      <c r="N438" s="71">
        <v>11.575368194169579</v>
      </c>
      <c r="O438" s="71">
        <v>7.0519358311641289</v>
      </c>
      <c r="P438" s="71">
        <v>5.050312923006091</v>
      </c>
      <c r="Q438" s="71">
        <v>0.55950794684094396</v>
      </c>
      <c r="R438" s="71">
        <v>0</v>
      </c>
      <c r="S438" s="71">
        <v>0</v>
      </c>
      <c r="T438" s="72"/>
      <c r="U438" s="71">
        <v>831995</v>
      </c>
      <c r="V438" s="71">
        <v>109</v>
      </c>
      <c r="W438" s="71">
        <v>0</v>
      </c>
      <c r="X438" s="71">
        <v>887</v>
      </c>
      <c r="Y438" s="71">
        <v>2922</v>
      </c>
      <c r="Z438" s="71">
        <v>3853</v>
      </c>
      <c r="AA438" s="71">
        <v>1011</v>
      </c>
      <c r="AB438" s="71">
        <v>7233</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2120</v>
      </c>
      <c r="B439" s="70">
        <v>113</v>
      </c>
      <c r="C439" s="70">
        <v>11</v>
      </c>
      <c r="D439" s="70">
        <v>7</v>
      </c>
      <c r="E439" s="70">
        <v>2014</v>
      </c>
      <c r="F439" s="70" t="s">
        <v>181</v>
      </c>
      <c r="G439" s="70" t="s">
        <v>2109</v>
      </c>
      <c r="H439" s="70" t="s">
        <v>2110</v>
      </c>
      <c r="I439" s="148"/>
      <c r="J439" s="71">
        <v>3.934791782408142</v>
      </c>
      <c r="K439" s="71">
        <v>0.17224898811082279</v>
      </c>
      <c r="L439" s="71">
        <v>0</v>
      </c>
      <c r="M439" s="71">
        <v>4.535392340589441</v>
      </c>
      <c r="N439" s="71">
        <v>11.429902890899159</v>
      </c>
      <c r="O439" s="71">
        <v>6.7112198240010681</v>
      </c>
      <c r="P439" s="71">
        <v>5.1167343107192202</v>
      </c>
      <c r="Q439" s="71">
        <v>0.53243572147959795</v>
      </c>
      <c r="R439" s="71">
        <v>0</v>
      </c>
      <c r="S439" s="71">
        <v>0</v>
      </c>
      <c r="T439" s="72"/>
      <c r="U439" s="71">
        <v>910322</v>
      </c>
      <c r="V439" s="71">
        <v>81</v>
      </c>
      <c r="W439" s="71">
        <v>0</v>
      </c>
      <c r="X439" s="71">
        <v>890</v>
      </c>
      <c r="Y439" s="71">
        <v>2944</v>
      </c>
      <c r="Z439" s="71">
        <v>3862</v>
      </c>
      <c r="AA439" s="71">
        <v>1019</v>
      </c>
      <c r="AB439" s="71">
        <v>7174</v>
      </c>
      <c r="AC439" s="71">
        <v>0</v>
      </c>
      <c r="AD439" s="71">
        <v>0</v>
      </c>
      <c r="AE439" s="72"/>
      <c r="AF439" s="71"/>
      <c r="AG439" s="71"/>
      <c r="AH439" s="71"/>
      <c r="AI439" s="71"/>
      <c r="AJ439" s="71"/>
      <c r="AK439" s="71"/>
      <c r="AL439" s="71"/>
      <c r="AM439" s="71"/>
      <c r="AN439" s="71"/>
      <c r="AO439" s="71"/>
      <c r="AP439" s="71"/>
      <c r="AQ439" s="72"/>
      <c r="AR439" s="71">
        <v>168</v>
      </c>
      <c r="AS439" s="71">
        <v>29</v>
      </c>
      <c r="AT439" s="71">
        <v>0</v>
      </c>
      <c r="AU439" s="71">
        <v>0</v>
      </c>
      <c r="AV439" s="71">
        <v>0</v>
      </c>
      <c r="AW439" s="71">
        <v>0</v>
      </c>
      <c r="AX439" s="71"/>
      <c r="AY439" s="72"/>
      <c r="AZ439" s="71">
        <v>673.6</v>
      </c>
      <c r="BA439" s="71">
        <v>1357.5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2121</v>
      </c>
      <c r="B440" s="70">
        <v>114</v>
      </c>
      <c r="C440" s="70">
        <v>12</v>
      </c>
      <c r="D440" s="70">
        <v>7</v>
      </c>
      <c r="E440" s="70">
        <v>2015</v>
      </c>
      <c r="F440" s="70" t="s">
        <v>182</v>
      </c>
      <c r="G440" s="70" t="s">
        <v>2109</v>
      </c>
      <c r="H440" s="70" t="s">
        <v>2110</v>
      </c>
      <c r="I440" s="148"/>
      <c r="J440" s="71">
        <v>4.2117351074959712</v>
      </c>
      <c r="K440" s="71">
        <v>0.1798550536888599</v>
      </c>
      <c r="L440" s="71">
        <v>0</v>
      </c>
      <c r="M440" s="71">
        <v>4.6965126971714293</v>
      </c>
      <c r="N440" s="71">
        <v>10.588987705274519</v>
      </c>
      <c r="O440" s="71">
        <v>6.6420836927033324</v>
      </c>
      <c r="P440" s="71">
        <v>4.9046890931415499</v>
      </c>
      <c r="Q440" s="71">
        <v>0.51548058540098896</v>
      </c>
      <c r="R440" s="71">
        <v>0</v>
      </c>
      <c r="S440" s="71">
        <v>0</v>
      </c>
      <c r="T440" s="72"/>
      <c r="U440" s="71">
        <v>900319</v>
      </c>
      <c r="V440" s="71">
        <v>81</v>
      </c>
      <c r="W440" s="71">
        <v>0</v>
      </c>
      <c r="X440" s="71">
        <v>890</v>
      </c>
      <c r="Y440" s="71">
        <v>2969</v>
      </c>
      <c r="Z440" s="71">
        <v>3859</v>
      </c>
      <c r="AA440" s="71">
        <v>976</v>
      </c>
      <c r="AB440" s="71">
        <v>7095</v>
      </c>
      <c r="AC440" s="71">
        <v>0</v>
      </c>
      <c r="AD440" s="71">
        <v>0</v>
      </c>
      <c r="AE440" s="72"/>
      <c r="AF440" s="71">
        <v>5585481.0254340284</v>
      </c>
      <c r="AG440" s="71">
        <v>133037.5997693534</v>
      </c>
      <c r="AH440" s="71">
        <v>0</v>
      </c>
      <c r="AI440" s="71">
        <v>5746293.2990676127</v>
      </c>
      <c r="AJ440" s="71">
        <v>16562357.830890721</v>
      </c>
      <c r="AK440" s="71">
        <v>0</v>
      </c>
      <c r="AL440" s="71">
        <v>0</v>
      </c>
      <c r="AM440" s="71">
        <v>972339.9875943854</v>
      </c>
      <c r="AN440" s="71">
        <v>0</v>
      </c>
      <c r="AO440" s="71">
        <v>0</v>
      </c>
      <c r="AP440" s="71">
        <v>28999509.742756102</v>
      </c>
      <c r="AQ440" s="72"/>
      <c r="AR440" s="71">
        <v>187</v>
      </c>
      <c r="AS440" s="71">
        <v>35</v>
      </c>
      <c r="AT440" s="71">
        <v>0</v>
      </c>
      <c r="AU440" s="71">
        <v>0</v>
      </c>
      <c r="AV440" s="71">
        <v>0</v>
      </c>
      <c r="AW440" s="71">
        <v>0</v>
      </c>
      <c r="AX440" s="71"/>
      <c r="AY440" s="72"/>
      <c r="AZ440" s="71">
        <v>757.3</v>
      </c>
      <c r="BA440" s="71">
        <v>1645.2</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2122</v>
      </c>
      <c r="B441" s="70">
        <v>115</v>
      </c>
      <c r="C441" s="70">
        <v>13</v>
      </c>
      <c r="D441" s="70">
        <v>7</v>
      </c>
      <c r="E441" s="70">
        <v>2016</v>
      </c>
      <c r="F441" s="70" t="s">
        <v>155</v>
      </c>
      <c r="G441" s="70" t="s">
        <v>2109</v>
      </c>
      <c r="H441" s="70" t="s">
        <v>2110</v>
      </c>
      <c r="I441" s="148"/>
      <c r="J441" s="71">
        <v>3.8884205446727456</v>
      </c>
      <c r="K441" s="71">
        <v>0.17818857895547038</v>
      </c>
      <c r="L441" s="71">
        <v>0</v>
      </c>
      <c r="M441" s="71">
        <v>4.1220577465586734</v>
      </c>
      <c r="N441" s="71">
        <v>11.042132034791505</v>
      </c>
      <c r="O441" s="71">
        <v>6.5461230493046347</v>
      </c>
      <c r="P441" s="71">
        <v>4.7421126076432607</v>
      </c>
      <c r="Q441" s="71">
        <v>0.49929780488088266</v>
      </c>
      <c r="R441" s="71">
        <v>0</v>
      </c>
      <c r="S441" s="71">
        <v>0</v>
      </c>
      <c r="T441" s="72"/>
      <c r="U441" s="71">
        <v>880200</v>
      </c>
      <c r="V441" s="71">
        <v>81</v>
      </c>
      <c r="W441" s="71">
        <v>0</v>
      </c>
      <c r="X441" s="71">
        <v>890</v>
      </c>
      <c r="Y441" s="71">
        <v>3006</v>
      </c>
      <c r="Z441" s="71">
        <v>3850</v>
      </c>
      <c r="AA441" s="71">
        <v>976</v>
      </c>
      <c r="AB441" s="71">
        <v>7069</v>
      </c>
      <c r="AC441" s="71">
        <v>0</v>
      </c>
      <c r="AD441" s="71">
        <v>0</v>
      </c>
      <c r="AE441" s="72"/>
      <c r="AF441" s="71">
        <v>5411157.7017725464</v>
      </c>
      <c r="AG441" s="71">
        <v>126732.8862123467</v>
      </c>
      <c r="AH441" s="71">
        <v>0</v>
      </c>
      <c r="AI441" s="71">
        <v>6099462.6381134205</v>
      </c>
      <c r="AJ441" s="71">
        <v>16220664.52386173</v>
      </c>
      <c r="AK441" s="71">
        <v>0</v>
      </c>
      <c r="AL441" s="71">
        <v>0</v>
      </c>
      <c r="AM441" s="71">
        <v>969529.44117576128</v>
      </c>
      <c r="AN441" s="71">
        <v>0</v>
      </c>
      <c r="AO441" s="71">
        <v>0</v>
      </c>
      <c r="AP441" s="71">
        <v>28827547.191135805</v>
      </c>
      <c r="AQ441" s="72"/>
      <c r="AR441" s="71">
        <v>194</v>
      </c>
      <c r="AS441" s="71">
        <v>45</v>
      </c>
      <c r="AT441" s="71">
        <v>0</v>
      </c>
      <c r="AU441" s="71">
        <v>0</v>
      </c>
      <c r="AV441" s="71">
        <v>0</v>
      </c>
      <c r="AW441" s="71">
        <v>0</v>
      </c>
      <c r="AX441" s="71"/>
      <c r="AY441" s="72"/>
      <c r="AZ441" s="71">
        <v>784.6</v>
      </c>
      <c r="BA441" s="71">
        <v>1925.1</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2123</v>
      </c>
      <c r="B442" s="70">
        <v>116</v>
      </c>
      <c r="C442" s="70">
        <v>14</v>
      </c>
      <c r="D442" s="70">
        <v>7</v>
      </c>
      <c r="E442" s="70">
        <v>2017</v>
      </c>
      <c r="F442" s="70" t="s">
        <v>156</v>
      </c>
      <c r="G442" s="70" t="s">
        <v>2109</v>
      </c>
      <c r="H442" s="70" t="s">
        <v>2110</v>
      </c>
      <c r="I442" s="148"/>
      <c r="J442" s="71">
        <v>3.0125528340396732</v>
      </c>
      <c r="K442" s="71">
        <v>0.17564602013243025</v>
      </c>
      <c r="L442" s="71">
        <v>0</v>
      </c>
      <c r="M442" s="71">
        <v>3.7097747111904793</v>
      </c>
      <c r="N442" s="71">
        <v>9.6185290175726017</v>
      </c>
      <c r="O442" s="71">
        <v>6.4292706369227499</v>
      </c>
      <c r="P442" s="71">
        <v>4.6975891866242723</v>
      </c>
      <c r="Q442" s="71">
        <v>0.47770938545278502</v>
      </c>
      <c r="R442" s="71">
        <v>0</v>
      </c>
      <c r="S442" s="71">
        <v>0</v>
      </c>
      <c r="T442" s="72"/>
      <c r="U442" s="71">
        <v>869902</v>
      </c>
      <c r="V442" s="71">
        <v>81</v>
      </c>
      <c r="W442" s="71">
        <v>0</v>
      </c>
      <c r="X442" s="71">
        <v>890</v>
      </c>
      <c r="Y442" s="71">
        <v>3002</v>
      </c>
      <c r="Z442" s="71">
        <v>3844</v>
      </c>
      <c r="AA442" s="71">
        <v>973</v>
      </c>
      <c r="AB442" s="71">
        <v>6994</v>
      </c>
      <c r="AC442" s="71">
        <v>0</v>
      </c>
      <c r="AD442" s="71">
        <v>0</v>
      </c>
      <c r="AE442" s="72"/>
      <c r="AF442" s="71">
        <v>4677679.1471694997</v>
      </c>
      <c r="AG442" s="71">
        <v>130380.2126092947</v>
      </c>
      <c r="AH442" s="71">
        <v>0</v>
      </c>
      <c r="AI442" s="71">
        <v>6402381.6242150841</v>
      </c>
      <c r="AJ442" s="71">
        <v>16242974.011609869</v>
      </c>
      <c r="AK442" s="71">
        <v>0</v>
      </c>
      <c r="AL442" s="71">
        <v>0</v>
      </c>
      <c r="AM442" s="71">
        <v>960743.97393495101</v>
      </c>
      <c r="AN442" s="71">
        <v>0</v>
      </c>
      <c r="AO442" s="71">
        <v>0</v>
      </c>
      <c r="AP442" s="71">
        <v>28414158.9695387</v>
      </c>
      <c r="AQ442" s="72"/>
      <c r="AR442" s="71">
        <v>201</v>
      </c>
      <c r="AS442" s="71">
        <v>50</v>
      </c>
      <c r="AT442" s="71">
        <v>0</v>
      </c>
      <c r="AU442" s="71">
        <v>0</v>
      </c>
      <c r="AV442" s="71">
        <v>0</v>
      </c>
      <c r="AW442" s="71">
        <v>0</v>
      </c>
      <c r="AX442" s="71"/>
      <c r="AY442" s="72"/>
      <c r="AZ442" s="71">
        <v>813.90000000000009</v>
      </c>
      <c r="BA442" s="71">
        <v>2062.3000000000002</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2124</v>
      </c>
      <c r="B443" s="70">
        <v>117</v>
      </c>
      <c r="C443" s="70">
        <v>15</v>
      </c>
      <c r="D443" s="70">
        <v>7</v>
      </c>
      <c r="E443" s="70">
        <v>2018</v>
      </c>
      <c r="F443" s="70" t="s">
        <v>183</v>
      </c>
      <c r="G443" s="70" t="s">
        <v>2109</v>
      </c>
      <c r="H443" s="70" t="s">
        <v>2110</v>
      </c>
      <c r="I443" s="148"/>
      <c r="J443" s="71">
        <v>2.6674380284694346</v>
      </c>
      <c r="K443" s="71">
        <v>0.15672579403779582</v>
      </c>
      <c r="L443" s="71">
        <v>0</v>
      </c>
      <c r="M443" s="71">
        <v>3.2853246851715898</v>
      </c>
      <c r="N443" s="71">
        <v>7.4375621576512057</v>
      </c>
      <c r="O443" s="71">
        <v>6.3544301307316022</v>
      </c>
      <c r="P443" s="71">
        <v>4.6699478095290292</v>
      </c>
      <c r="Q443" s="71">
        <v>0.43986298365858201</v>
      </c>
      <c r="R443" s="71">
        <v>0</v>
      </c>
      <c r="S443" s="71">
        <v>0</v>
      </c>
      <c r="T443" s="72"/>
      <c r="U443" s="71">
        <v>894577</v>
      </c>
      <c r="V443" s="71">
        <v>81</v>
      </c>
      <c r="W443" s="71">
        <v>0</v>
      </c>
      <c r="X443" s="71">
        <v>890</v>
      </c>
      <c r="Y443" s="71">
        <v>3008</v>
      </c>
      <c r="Z443" s="71">
        <v>3872</v>
      </c>
      <c r="AA443" s="71">
        <v>977</v>
      </c>
      <c r="AB443" s="71">
        <v>6940</v>
      </c>
      <c r="AC443" s="71">
        <v>0</v>
      </c>
      <c r="AD443" s="71">
        <v>0</v>
      </c>
      <c r="AE443" s="72"/>
      <c r="AF443" s="71">
        <v>4687542.8431416284</v>
      </c>
      <c r="AG443" s="71">
        <v>114491.0864255311</v>
      </c>
      <c r="AH443" s="71">
        <v>0</v>
      </c>
      <c r="AI443" s="71">
        <v>6292581.7957789628</v>
      </c>
      <c r="AJ443" s="71">
        <v>14048885.815164991</v>
      </c>
      <c r="AK443" s="71">
        <v>0</v>
      </c>
      <c r="AL443" s="71">
        <v>0</v>
      </c>
      <c r="AM443" s="71">
        <v>955298.70833884308</v>
      </c>
      <c r="AN443" s="71">
        <v>0</v>
      </c>
      <c r="AO443" s="71">
        <v>0</v>
      </c>
      <c r="AP443" s="71">
        <v>26098800.248849954</v>
      </c>
      <c r="AQ443" s="72"/>
      <c r="AR443" s="71">
        <v>212</v>
      </c>
      <c r="AS443" s="71">
        <v>54</v>
      </c>
      <c r="AT443" s="71">
        <v>0</v>
      </c>
      <c r="AU443" s="71">
        <v>0</v>
      </c>
      <c r="AV443" s="71">
        <v>0</v>
      </c>
      <c r="AW443" s="71">
        <v>0</v>
      </c>
      <c r="AX443" s="71"/>
      <c r="AY443" s="72"/>
      <c r="AZ443" s="71">
        <v>875.09999999999991</v>
      </c>
      <c r="BA443" s="71">
        <v>2122</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2125</v>
      </c>
      <c r="B444" s="70">
        <v>118</v>
      </c>
      <c r="C444" s="70">
        <v>16</v>
      </c>
      <c r="D444" s="70">
        <v>7</v>
      </c>
      <c r="E444" s="70">
        <v>2019</v>
      </c>
      <c r="F444" s="70" t="s">
        <v>158</v>
      </c>
      <c r="G444" s="1064" t="s">
        <v>2109</v>
      </c>
      <c r="H444" s="70" t="s">
        <v>2110</v>
      </c>
      <c r="I444" s="148"/>
      <c r="J444" s="71">
        <v>2.9009142142546565</v>
      </c>
      <c r="K444" s="71">
        <v>0.14544097573560383</v>
      </c>
      <c r="L444" s="71">
        <v>0</v>
      </c>
      <c r="M444" s="71">
        <v>2.9278596442385725</v>
      </c>
      <c r="N444" s="71">
        <v>7.9299215644910444</v>
      </c>
      <c r="O444" s="71">
        <v>6.1271396058711431</v>
      </c>
      <c r="P444" s="71">
        <v>4.709982241869576</v>
      </c>
      <c r="Q444" s="71">
        <v>0.42222132211987301</v>
      </c>
      <c r="R444" s="71">
        <v>0</v>
      </c>
      <c r="S444" s="71">
        <v>0</v>
      </c>
      <c r="T444" s="72"/>
      <c r="U444" s="71">
        <v>1022914</v>
      </c>
      <c r="V444" s="71">
        <v>81</v>
      </c>
      <c r="W444" s="71">
        <v>0</v>
      </c>
      <c r="X444" s="71">
        <v>890</v>
      </c>
      <c r="Y444" s="71">
        <v>3043</v>
      </c>
      <c r="Z444" s="71">
        <v>3836</v>
      </c>
      <c r="AA444" s="71">
        <v>978</v>
      </c>
      <c r="AB444" s="71">
        <v>6842</v>
      </c>
      <c r="AC444" s="71">
        <v>0</v>
      </c>
      <c r="AD444" s="71">
        <v>0</v>
      </c>
      <c r="AE444" s="72"/>
      <c r="AF444" s="71">
        <v>5356496.9134219317</v>
      </c>
      <c r="AG444" s="71">
        <v>111705.7049733819</v>
      </c>
      <c r="AH444" s="71">
        <v>0</v>
      </c>
      <c r="AI444" s="71">
        <v>5853649.9704434443</v>
      </c>
      <c r="AJ444" s="71">
        <v>15666502.804744501</v>
      </c>
      <c r="AK444" s="71">
        <v>0</v>
      </c>
      <c r="AL444" s="71">
        <v>0</v>
      </c>
      <c r="AM444" s="71">
        <v>931828.89345157647</v>
      </c>
      <c r="AN444" s="71">
        <v>0</v>
      </c>
      <c r="AO444" s="71">
        <v>0</v>
      </c>
      <c r="AP444" s="71">
        <v>27920184.287034836</v>
      </c>
      <c r="AQ444" s="72"/>
      <c r="AR444" s="71">
        <v>221</v>
      </c>
      <c r="AS444" s="71">
        <v>57</v>
      </c>
      <c r="AT444" s="71">
        <v>0</v>
      </c>
      <c r="AU444" s="71">
        <v>0</v>
      </c>
      <c r="AV444" s="71">
        <v>0</v>
      </c>
      <c r="AW444" s="71">
        <v>0</v>
      </c>
      <c r="AX444" s="71"/>
      <c r="AY444" s="72"/>
      <c r="AZ444" s="71">
        <v>922.00000000000023</v>
      </c>
      <c r="BA444" s="71">
        <v>2198.5</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2126</v>
      </c>
      <c r="B445" s="70">
        <v>119</v>
      </c>
      <c r="C445" s="70">
        <v>17</v>
      </c>
      <c r="D445" s="70">
        <v>7</v>
      </c>
      <c r="E445" s="70">
        <v>2020</v>
      </c>
      <c r="F445" s="70" t="s">
        <v>159</v>
      </c>
      <c r="G445" s="1064" t="s">
        <v>2109</v>
      </c>
      <c r="H445" s="70" t="s">
        <v>2110</v>
      </c>
      <c r="I445" s="148"/>
      <c r="J445" s="71">
        <v>3.3907299045481838</v>
      </c>
      <c r="K445" s="71">
        <v>0.13991639798974773</v>
      </c>
      <c r="L445" s="71">
        <v>0.15482112295671666</v>
      </c>
      <c r="M445" s="71">
        <v>2.3958568349706888</v>
      </c>
      <c r="N445" s="71">
        <v>7.2242748155726497</v>
      </c>
      <c r="O445" s="71">
        <v>5.3458495750532506</v>
      </c>
      <c r="P445" s="71">
        <v>4.5083047626308659</v>
      </c>
      <c r="Q445" s="71">
        <v>0.399458901027682</v>
      </c>
      <c r="R445" s="71">
        <v>0</v>
      </c>
      <c r="S445" s="71">
        <v>0</v>
      </c>
      <c r="T445" s="72"/>
      <c r="U445" s="71">
        <v>933854</v>
      </c>
      <c r="V445" s="71">
        <v>67</v>
      </c>
      <c r="W445" s="71">
        <v>6</v>
      </c>
      <c r="X445" s="71">
        <v>820</v>
      </c>
      <c r="Y445" s="71">
        <v>3051</v>
      </c>
      <c r="Z445" s="71">
        <v>3820</v>
      </c>
      <c r="AA445" s="71">
        <v>995</v>
      </c>
      <c r="AB445" s="71">
        <v>6775</v>
      </c>
      <c r="AC445" s="71">
        <v>0</v>
      </c>
      <c r="AD445" s="71">
        <v>0</v>
      </c>
      <c r="AE445" s="72"/>
      <c r="AF445" s="71">
        <v>5811035.6743049212</v>
      </c>
      <c r="AG445" s="71">
        <v>98782.952937484646</v>
      </c>
      <c r="AH445" s="71">
        <v>43017.708128206068</v>
      </c>
      <c r="AI445" s="71">
        <v>4618724.1064487696</v>
      </c>
      <c r="AJ445" s="71">
        <v>13810523.04891899</v>
      </c>
      <c r="AK445" s="71"/>
      <c r="AL445" s="71"/>
      <c r="AM445" s="71">
        <v>884212.77181994787</v>
      </c>
      <c r="AN445" s="71"/>
      <c r="AO445" s="71"/>
      <c r="AP445" s="71">
        <v>25266296.262558319</v>
      </c>
      <c r="AQ445" s="72"/>
      <c r="AR445" s="71">
        <v>237</v>
      </c>
      <c r="AS445" s="71">
        <v>59</v>
      </c>
      <c r="AT445" s="71">
        <v>0</v>
      </c>
      <c r="AU445" s="71">
        <v>0</v>
      </c>
      <c r="AV445" s="71">
        <v>0</v>
      </c>
      <c r="AW445" s="71">
        <v>0</v>
      </c>
      <c r="AX445" s="71"/>
      <c r="AY445" s="72"/>
      <c r="AZ445" s="71">
        <v>1030.8</v>
      </c>
      <c r="BA445" s="71">
        <v>2241.6</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2127</v>
      </c>
      <c r="B446" s="70">
        <v>119</v>
      </c>
      <c r="C446" s="70">
        <v>18</v>
      </c>
      <c r="D446" s="70">
        <v>7</v>
      </c>
      <c r="E446" s="70">
        <v>2021</v>
      </c>
      <c r="F446" s="70" t="s">
        <v>160</v>
      </c>
      <c r="G446" s="70" t="s">
        <v>2109</v>
      </c>
      <c r="H446" s="70" t="s">
        <v>2110</v>
      </c>
      <c r="I446" s="148"/>
      <c r="J446" s="71">
        <v>2.9840121861189792</v>
      </c>
      <c r="K446" s="71">
        <v>0.14679003002055568</v>
      </c>
      <c r="L446" s="71">
        <v>0.17290804998884224</v>
      </c>
      <c r="M446" s="71">
        <v>2.4153095516070104</v>
      </c>
      <c r="N446" s="71">
        <v>7.1922518868301761</v>
      </c>
      <c r="O446" s="71">
        <v>5.1239414655236324</v>
      </c>
      <c r="P446" s="71">
        <v>4.6512565115295743</v>
      </c>
      <c r="Q446" s="71">
        <v>0.38850781262253897</v>
      </c>
      <c r="R446" s="71">
        <v>0</v>
      </c>
      <c r="S446" s="71">
        <v>0</v>
      </c>
      <c r="T446" s="72"/>
      <c r="U446" s="71">
        <v>1080262</v>
      </c>
      <c r="V446" s="71">
        <v>67</v>
      </c>
      <c r="W446" s="71">
        <v>6</v>
      </c>
      <c r="X446" s="71">
        <v>820</v>
      </c>
      <c r="Y446" s="71">
        <v>3040</v>
      </c>
      <c r="Z446" s="71">
        <v>3770</v>
      </c>
      <c r="AA446" s="71">
        <v>1001</v>
      </c>
      <c r="AB446" s="71">
        <v>6654</v>
      </c>
      <c r="AC446" s="71">
        <v>0</v>
      </c>
      <c r="AD446" s="71">
        <v>0</v>
      </c>
      <c r="AE446" s="72"/>
      <c r="AF446" s="71">
        <v>6271221.8573377151</v>
      </c>
      <c r="AG446" s="71">
        <v>107479.22962002746</v>
      </c>
      <c r="AH446" s="71">
        <v>46396.389400494751</v>
      </c>
      <c r="AI446" s="71">
        <v>5352946.5574446935</v>
      </c>
      <c r="AJ446" s="71">
        <v>14633686.329690831</v>
      </c>
      <c r="AK446" s="71">
        <v>0</v>
      </c>
      <c r="AL446" s="71">
        <v>0</v>
      </c>
      <c r="AM446" s="71">
        <v>873429.90947312058</v>
      </c>
      <c r="AN446" s="71">
        <v>0</v>
      </c>
      <c r="AO446" s="71">
        <v>0</v>
      </c>
      <c r="AP446" s="71">
        <v>27285160.272966884</v>
      </c>
      <c r="AQ446" s="72"/>
      <c r="AR446" s="71">
        <v>249</v>
      </c>
      <c r="AS446" s="71">
        <v>60</v>
      </c>
      <c r="AT446" s="71">
        <v>0</v>
      </c>
      <c r="AU446" s="71">
        <v>0</v>
      </c>
      <c r="AV446" s="71">
        <v>0</v>
      </c>
      <c r="AW446" s="71">
        <v>0</v>
      </c>
      <c r="AX446" s="71"/>
      <c r="AY446" s="72"/>
      <c r="AZ446" s="71">
        <v>1089.2</v>
      </c>
      <c r="BA446" s="71">
        <v>2291.1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2128</v>
      </c>
      <c r="B447" s="70">
        <v>119</v>
      </c>
      <c r="C447" s="70">
        <v>19</v>
      </c>
      <c r="D447" s="70">
        <v>7</v>
      </c>
      <c r="E447" s="70">
        <v>2022</v>
      </c>
      <c r="F447" s="70" t="s">
        <v>161</v>
      </c>
      <c r="G447" s="70" t="s">
        <v>2109</v>
      </c>
      <c r="H447" s="70" t="s">
        <v>2110</v>
      </c>
      <c r="I447" s="148"/>
      <c r="J447" s="71">
        <v>3.5050663560091428</v>
      </c>
      <c r="K447" s="71">
        <v>0.13212002012034815</v>
      </c>
      <c r="L447" s="71">
        <v>0.14720377921460734</v>
      </c>
      <c r="M447" s="71">
        <v>2.7725269200893532</v>
      </c>
      <c r="N447" s="71">
        <v>7.818134435862846</v>
      </c>
      <c r="O447" s="71">
        <v>5.3629696397964306</v>
      </c>
      <c r="P447" s="71">
        <v>4.6180301931954437</v>
      </c>
      <c r="Q447" s="71">
        <v>0.38859983038926321</v>
      </c>
      <c r="R447" s="71">
        <v>0</v>
      </c>
      <c r="S447" s="71">
        <v>0</v>
      </c>
      <c r="T447" s="72"/>
      <c r="U447" s="71">
        <v>1170070</v>
      </c>
      <c r="V447" s="71">
        <v>67</v>
      </c>
      <c r="W447" s="71">
        <v>6</v>
      </c>
      <c r="X447" s="71">
        <v>820</v>
      </c>
      <c r="Y447" s="71">
        <v>3073</v>
      </c>
      <c r="Z447" s="71">
        <v>3749</v>
      </c>
      <c r="AA447" s="71">
        <v>1009</v>
      </c>
      <c r="AB447" s="71">
        <v>6601</v>
      </c>
      <c r="AC447" s="71">
        <v>0</v>
      </c>
      <c r="AD447" s="71">
        <v>0</v>
      </c>
      <c r="AE447" s="72"/>
      <c r="AF447" s="71">
        <v>5969917.5715388088</v>
      </c>
      <c r="AG447" s="71">
        <v>103743.91726406413</v>
      </c>
      <c r="AH447" s="71">
        <v>45490.433139704408</v>
      </c>
      <c r="AI447" s="71">
        <v>5318320.0325675923</v>
      </c>
      <c r="AJ447" s="71">
        <v>15148848.094156681</v>
      </c>
      <c r="AK447" s="71">
        <v>0</v>
      </c>
      <c r="AL447" s="71">
        <v>0</v>
      </c>
      <c r="AM447" s="71">
        <v>852369.27038136974</v>
      </c>
      <c r="AN447" s="71">
        <v>0</v>
      </c>
      <c r="AO447" s="71">
        <v>0</v>
      </c>
      <c r="AP447" s="71">
        <v>27438689.319048218</v>
      </c>
      <c r="AQ447" s="72"/>
      <c r="AR447" s="71">
        <v>260</v>
      </c>
      <c r="AS447" s="71">
        <v>60</v>
      </c>
      <c r="AT447" s="71">
        <v>0</v>
      </c>
      <c r="AU447" s="71">
        <v>0</v>
      </c>
      <c r="AV447" s="71">
        <v>0</v>
      </c>
      <c r="AW447" s="71">
        <v>0</v>
      </c>
      <c r="AX447" s="71"/>
      <c r="AY447" s="72"/>
      <c r="AZ447" s="71">
        <v>1149.8</v>
      </c>
      <c r="BA447" s="71">
        <v>2291.1000000000004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2129</v>
      </c>
      <c r="B448" s="70">
        <v>119</v>
      </c>
      <c r="C448" s="70">
        <v>20</v>
      </c>
      <c r="D448" s="70">
        <v>7</v>
      </c>
      <c r="E448" s="70">
        <v>2023</v>
      </c>
      <c r="F448" s="70" t="s">
        <v>1539</v>
      </c>
      <c r="G448" s="70" t="s">
        <v>2109</v>
      </c>
      <c r="H448" s="70" t="s">
        <v>2110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269</v>
      </c>
      <c r="AS448" s="71">
        <v>60</v>
      </c>
      <c r="AT448" s="71">
        <v>0</v>
      </c>
      <c r="AU448" s="71">
        <v>0</v>
      </c>
      <c r="AV448" s="71">
        <v>0</v>
      </c>
      <c r="AW448" s="71">
        <v>0</v>
      </c>
      <c r="AX448" s="71"/>
      <c r="AY448" s="72"/>
      <c r="AZ448" s="71">
        <v>1209.1999999999998</v>
      </c>
      <c r="BA448" s="71">
        <v>2291.1000000000004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2130</v>
      </c>
      <c r="B449" s="70">
        <v>119</v>
      </c>
      <c r="C449" s="70">
        <v>21</v>
      </c>
      <c r="D449" s="70">
        <v>7</v>
      </c>
      <c r="E449" s="70">
        <v>2024</v>
      </c>
      <c r="F449" s="70" t="s">
        <v>1554</v>
      </c>
      <c r="G449" s="70" t="s">
        <v>2109</v>
      </c>
      <c r="H449" s="70" t="s">
        <v>2110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2131</v>
      </c>
      <c r="B450" s="70">
        <v>86</v>
      </c>
      <c r="C450" s="70">
        <v>1</v>
      </c>
      <c r="D450" s="70">
        <v>6</v>
      </c>
      <c r="E450" s="70">
        <v>1990</v>
      </c>
      <c r="F450" s="70" t="s">
        <v>787</v>
      </c>
      <c r="G450" s="70" t="s">
        <v>2132</v>
      </c>
      <c r="H450" s="70" t="s">
        <v>2133</v>
      </c>
      <c r="I450" s="148"/>
      <c r="J450" s="71">
        <v>13.486432179750871</v>
      </c>
      <c r="K450" s="71">
        <v>2.616759346876647</v>
      </c>
      <c r="L450" s="71">
        <v>4.1624912086547781</v>
      </c>
      <c r="M450" s="71">
        <v>4.6772255321674789</v>
      </c>
      <c r="N450" s="71">
        <v>6.6144096445981768</v>
      </c>
      <c r="O450" s="71">
        <v>6.3771588309030056</v>
      </c>
      <c r="P450" s="71">
        <v>8.615751325725455</v>
      </c>
      <c r="Q450" s="71">
        <v>0.51254547686790797</v>
      </c>
      <c r="R450" s="71">
        <v>0</v>
      </c>
      <c r="S450" s="71">
        <v>0.50494091305467814</v>
      </c>
      <c r="T450" s="72"/>
      <c r="U450" s="71">
        <v>1402365</v>
      </c>
      <c r="V450" s="71">
        <v>805</v>
      </c>
      <c r="W450" s="71">
        <v>47</v>
      </c>
      <c r="X450" s="71">
        <v>1613</v>
      </c>
      <c r="Y450" s="71">
        <v>2266</v>
      </c>
      <c r="Z450" s="71">
        <v>2623</v>
      </c>
      <c r="AA450" s="71">
        <v>2092</v>
      </c>
      <c r="AB450" s="71">
        <v>8322</v>
      </c>
      <c r="AC450" s="71">
        <v>0</v>
      </c>
      <c r="AD450" s="71">
        <v>0.50494091305467814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2134</v>
      </c>
      <c r="B451" s="70">
        <v>87</v>
      </c>
      <c r="C451" s="70">
        <v>2</v>
      </c>
      <c r="D451" s="70">
        <v>6</v>
      </c>
      <c r="E451" s="70">
        <v>2005</v>
      </c>
      <c r="F451" s="70" t="s">
        <v>789</v>
      </c>
      <c r="G451" s="70" t="s">
        <v>2132</v>
      </c>
      <c r="H451" s="70" t="s">
        <v>2133</v>
      </c>
      <c r="I451" s="148"/>
      <c r="J451" s="71">
        <v>12.41404850810817</v>
      </c>
      <c r="K451" s="71">
        <v>1.962712473915103</v>
      </c>
      <c r="L451" s="71">
        <v>10.46977472510487</v>
      </c>
      <c r="M451" s="71">
        <v>12.785864572078649</v>
      </c>
      <c r="N451" s="71">
        <v>12.507956270819999</v>
      </c>
      <c r="O451" s="71">
        <v>9.5574042656569169</v>
      </c>
      <c r="P451" s="71">
        <v>10.31378885497819</v>
      </c>
      <c r="Q451" s="71">
        <v>0.49264151825626801</v>
      </c>
      <c r="R451" s="71">
        <v>0</v>
      </c>
      <c r="S451" s="71">
        <v>0.6833846473009858</v>
      </c>
      <c r="T451" s="72"/>
      <c r="U451" s="71">
        <v>1343644</v>
      </c>
      <c r="V451" s="71">
        <v>748</v>
      </c>
      <c r="W451" s="71">
        <v>125</v>
      </c>
      <c r="X451" s="71">
        <v>2069</v>
      </c>
      <c r="Y451" s="71">
        <v>2760</v>
      </c>
      <c r="Z451" s="71">
        <v>4549</v>
      </c>
      <c r="AA451" s="71">
        <v>2051</v>
      </c>
      <c r="AB451" s="71">
        <v>8362</v>
      </c>
      <c r="AC451" s="71">
        <v>0</v>
      </c>
      <c r="AD451" s="71">
        <v>0.6833846473009858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2135</v>
      </c>
      <c r="B452" s="70">
        <v>88</v>
      </c>
      <c r="C452" s="70">
        <v>3</v>
      </c>
      <c r="D452" s="70">
        <v>6</v>
      </c>
      <c r="E452" s="70">
        <v>2006</v>
      </c>
      <c r="F452" s="70" t="s">
        <v>790</v>
      </c>
      <c r="G452" s="70" t="s">
        <v>2132</v>
      </c>
      <c r="H452" s="70" t="s">
        <v>2133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2136</v>
      </c>
      <c r="B453" s="70">
        <v>89</v>
      </c>
      <c r="C453" s="70">
        <v>4</v>
      </c>
      <c r="D453" s="70">
        <v>6</v>
      </c>
      <c r="E453" s="70">
        <v>2007</v>
      </c>
      <c r="F453" s="70" t="s">
        <v>791</v>
      </c>
      <c r="G453" s="70" t="s">
        <v>2132</v>
      </c>
      <c r="H453" s="70" t="s">
        <v>2133</v>
      </c>
      <c r="I453" s="148"/>
      <c r="J453" s="71">
        <v>13.420214751523231</v>
      </c>
      <c r="K453" s="71">
        <v>1.8222962265583049</v>
      </c>
      <c r="L453" s="71">
        <v>7.5514527002925584</v>
      </c>
      <c r="M453" s="71">
        <v>11.67933526159514</v>
      </c>
      <c r="N453" s="71">
        <v>13.040667381091589</v>
      </c>
      <c r="O453" s="71">
        <v>9.3554599440576656</v>
      </c>
      <c r="P453" s="71">
        <v>10.269174336289829</v>
      </c>
      <c r="Q453" s="71">
        <v>0.50963430484040095</v>
      </c>
      <c r="R453" s="71">
        <v>0</v>
      </c>
      <c r="S453" s="71">
        <v>0.89882827134632159</v>
      </c>
      <c r="T453" s="72"/>
      <c r="U453" s="71">
        <v>1713918</v>
      </c>
      <c r="V453" s="71">
        <v>726</v>
      </c>
      <c r="W453" s="71">
        <v>113</v>
      </c>
      <c r="X453" s="71">
        <v>2545</v>
      </c>
      <c r="Y453" s="71">
        <v>2822</v>
      </c>
      <c r="Z453" s="71">
        <v>4629</v>
      </c>
      <c r="AA453" s="71">
        <v>2011</v>
      </c>
      <c r="AB453" s="71">
        <v>8193</v>
      </c>
      <c r="AC453" s="71">
        <v>0</v>
      </c>
      <c r="AD453" s="71">
        <v>0.89882827134632159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2137</v>
      </c>
      <c r="B454" s="70">
        <v>90</v>
      </c>
      <c r="C454" s="70">
        <v>5</v>
      </c>
      <c r="D454" s="70">
        <v>6</v>
      </c>
      <c r="E454" s="70">
        <v>2008</v>
      </c>
      <c r="F454" s="70" t="s">
        <v>792</v>
      </c>
      <c r="G454" s="70" t="s">
        <v>2132</v>
      </c>
      <c r="H454" s="70" t="s">
        <v>2133</v>
      </c>
      <c r="I454" s="148"/>
      <c r="J454" s="71">
        <v>12.260987687766651</v>
      </c>
      <c r="K454" s="71">
        <v>1.443703387711597</v>
      </c>
      <c r="L454" s="71">
        <v>7.3771827977017006</v>
      </c>
      <c r="M454" s="71">
        <v>13.087951166454189</v>
      </c>
      <c r="N454" s="71">
        <v>12.566604619948951</v>
      </c>
      <c r="O454" s="71">
        <v>9.1729579365133169</v>
      </c>
      <c r="P454" s="71">
        <v>10.00243700227289</v>
      </c>
      <c r="Q454" s="71">
        <v>0.49808290741512301</v>
      </c>
      <c r="R454" s="71">
        <v>0</v>
      </c>
      <c r="S454" s="71">
        <v>0.62516843551348045</v>
      </c>
      <c r="T454" s="72"/>
      <c r="U454" s="71">
        <v>1631793</v>
      </c>
      <c r="V454" s="71">
        <v>726</v>
      </c>
      <c r="W454" s="71">
        <v>113</v>
      </c>
      <c r="X454" s="71">
        <v>2545</v>
      </c>
      <c r="Y454" s="71">
        <v>2850</v>
      </c>
      <c r="Z454" s="71">
        <v>4698</v>
      </c>
      <c r="AA454" s="71">
        <v>1961</v>
      </c>
      <c r="AB454" s="71">
        <v>8139</v>
      </c>
      <c r="AC454" s="71">
        <v>0</v>
      </c>
      <c r="AD454" s="71">
        <v>0.62516843551348045</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2138</v>
      </c>
      <c r="B455" s="70">
        <v>91</v>
      </c>
      <c r="C455" s="70">
        <v>6</v>
      </c>
      <c r="D455" s="70">
        <v>6</v>
      </c>
      <c r="E455" s="70">
        <v>2009</v>
      </c>
      <c r="F455" s="70" t="s">
        <v>176</v>
      </c>
      <c r="G455" s="70" t="s">
        <v>2132</v>
      </c>
      <c r="H455" s="70" t="s">
        <v>2133</v>
      </c>
      <c r="I455" s="148"/>
      <c r="J455" s="71">
        <v>12.49066066224667</v>
      </c>
      <c r="K455" s="71">
        <v>1.392032802188129</v>
      </c>
      <c r="L455" s="71">
        <v>4.027734147392839</v>
      </c>
      <c r="M455" s="71">
        <v>14.15607809283965</v>
      </c>
      <c r="N455" s="71">
        <v>11.54833943731362</v>
      </c>
      <c r="O455" s="71">
        <v>9.3447512620644968</v>
      </c>
      <c r="P455" s="71">
        <v>9.698427826595756</v>
      </c>
      <c r="Q455" s="71">
        <v>0.46993500571250801</v>
      </c>
      <c r="R455" s="71">
        <v>0</v>
      </c>
      <c r="S455" s="71">
        <v>0.66560516944287273</v>
      </c>
      <c r="T455" s="72"/>
      <c r="U455" s="71">
        <v>1439004</v>
      </c>
      <c r="V455" s="71">
        <v>714</v>
      </c>
      <c r="W455" s="71">
        <v>85</v>
      </c>
      <c r="X455" s="71">
        <v>2727</v>
      </c>
      <c r="Y455" s="71">
        <v>2861</v>
      </c>
      <c r="Z455" s="71">
        <v>4724</v>
      </c>
      <c r="AA455" s="71">
        <v>1952</v>
      </c>
      <c r="AB455" s="71">
        <v>8061</v>
      </c>
      <c r="AC455" s="71">
        <v>0</v>
      </c>
      <c r="AD455" s="71">
        <v>0.66560516944287273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2139</v>
      </c>
      <c r="B456" s="70">
        <v>92</v>
      </c>
      <c r="C456" s="70">
        <v>7</v>
      </c>
      <c r="D456" s="70">
        <v>6</v>
      </c>
      <c r="E456" s="70">
        <v>2010</v>
      </c>
      <c r="F456" s="70" t="s">
        <v>177</v>
      </c>
      <c r="G456" s="70" t="s">
        <v>2132</v>
      </c>
      <c r="H456" s="70" t="s">
        <v>2133</v>
      </c>
      <c r="I456" s="148"/>
      <c r="J456" s="71">
        <v>10.61171786483016</v>
      </c>
      <c r="K456" s="71">
        <v>1.4188386211404751</v>
      </c>
      <c r="L456" s="71">
        <v>3.8132054884731499</v>
      </c>
      <c r="M456" s="71">
        <v>13.805999905813181</v>
      </c>
      <c r="N456" s="71">
        <v>11.67355429737272</v>
      </c>
      <c r="O456" s="71">
        <v>9.398009640944597</v>
      </c>
      <c r="P456" s="71">
        <v>9.7888698598587904</v>
      </c>
      <c r="Q456" s="71">
        <v>0.487380958236522</v>
      </c>
      <c r="R456" s="71">
        <v>0</v>
      </c>
      <c r="S456" s="71">
        <v>0.67935761680488427</v>
      </c>
      <c r="T456" s="72"/>
      <c r="U456" s="71">
        <v>1307872</v>
      </c>
      <c r="V456" s="71">
        <v>714</v>
      </c>
      <c r="W456" s="71">
        <v>85</v>
      </c>
      <c r="X456" s="71">
        <v>2727</v>
      </c>
      <c r="Y456" s="71">
        <v>2887</v>
      </c>
      <c r="Z456" s="71">
        <v>4773</v>
      </c>
      <c r="AA456" s="71">
        <v>1921</v>
      </c>
      <c r="AB456" s="71">
        <v>8011</v>
      </c>
      <c r="AC456" s="71">
        <v>0</v>
      </c>
      <c r="AD456" s="71">
        <v>0.67935761680488427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2140</v>
      </c>
      <c r="B457" s="70">
        <v>93</v>
      </c>
      <c r="C457" s="70">
        <v>8</v>
      </c>
      <c r="D457" s="70">
        <v>6</v>
      </c>
      <c r="E457" s="70">
        <v>2011</v>
      </c>
      <c r="F457" s="70" t="s">
        <v>178</v>
      </c>
      <c r="G457" s="70" t="s">
        <v>2132</v>
      </c>
      <c r="H457" s="70" t="s">
        <v>2133</v>
      </c>
      <c r="I457" s="148"/>
      <c r="J457" s="71">
        <v>0</v>
      </c>
      <c r="K457" s="71">
        <v>1.905875231223576</v>
      </c>
      <c r="L457" s="71">
        <v>3.5598171094678839</v>
      </c>
      <c r="M457" s="71">
        <v>16.067467396742881</v>
      </c>
      <c r="N457" s="71">
        <v>13.20949982182762</v>
      </c>
      <c r="O457" s="71">
        <v>9.1076042226159561</v>
      </c>
      <c r="P457" s="71">
        <v>8.4717596477867385</v>
      </c>
      <c r="Q457" s="71">
        <v>0.53867897288478095</v>
      </c>
      <c r="R457" s="71">
        <v>0</v>
      </c>
      <c r="S457" s="71">
        <v>6.0089513925287177E-2</v>
      </c>
      <c r="T457" s="72"/>
      <c r="U457" s="71">
        <v>0</v>
      </c>
      <c r="V457" s="71">
        <v>714</v>
      </c>
      <c r="W457" s="71">
        <v>85</v>
      </c>
      <c r="X457" s="71">
        <v>2727</v>
      </c>
      <c r="Y457" s="71">
        <v>2791</v>
      </c>
      <c r="Z457" s="71">
        <v>4726</v>
      </c>
      <c r="AA457" s="71">
        <v>1712</v>
      </c>
      <c r="AB457" s="71">
        <v>7676</v>
      </c>
      <c r="AC457" s="71">
        <v>0</v>
      </c>
      <c r="AD457" s="71">
        <v>6.0089513925287177E-2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108</v>
      </c>
      <c r="BL457" s="71">
        <v>0</v>
      </c>
      <c r="BM457" s="71">
        <v>0</v>
      </c>
      <c r="BN457" s="72"/>
      <c r="BO457" s="71">
        <v>0</v>
      </c>
      <c r="BP457" s="71">
        <v>0</v>
      </c>
      <c r="BQ457" s="71">
        <v>0</v>
      </c>
      <c r="BR457" s="71">
        <v>1</v>
      </c>
      <c r="BS457" s="71">
        <v>0</v>
      </c>
      <c r="BT457" s="71">
        <v>0</v>
      </c>
      <c r="BU457"/>
      <c r="BV457" s="70">
        <v>108</v>
      </c>
      <c r="BW457" s="70">
        <v>0</v>
      </c>
      <c r="BX457" s="70">
        <v>0</v>
      </c>
      <c r="BY457" s="70">
        <v>0</v>
      </c>
      <c r="BZ457" s="70">
        <v>0</v>
      </c>
      <c r="CA457" s="70">
        <v>0</v>
      </c>
      <c r="CB457" s="70">
        <v>0</v>
      </c>
      <c r="CC457" s="70">
        <v>0</v>
      </c>
      <c r="CD457" s="70">
        <v>0</v>
      </c>
    </row>
    <row r="458" spans="1:82">
      <c r="A458" s="70" t="s">
        <v>2141</v>
      </c>
      <c r="B458" s="70">
        <v>94</v>
      </c>
      <c r="C458" s="70">
        <v>9</v>
      </c>
      <c r="D458" s="70">
        <v>6</v>
      </c>
      <c r="E458" s="70">
        <v>2012</v>
      </c>
      <c r="F458" s="70" t="s">
        <v>179</v>
      </c>
      <c r="G458" s="70" t="s">
        <v>2132</v>
      </c>
      <c r="H458" s="70" t="s">
        <v>2133</v>
      </c>
      <c r="I458" s="148"/>
      <c r="J458" s="71">
        <v>0</v>
      </c>
      <c r="K458" s="71">
        <v>1.789178776682999</v>
      </c>
      <c r="L458" s="71">
        <v>3.570448943813247</v>
      </c>
      <c r="M458" s="71">
        <v>18.077842984584858</v>
      </c>
      <c r="N458" s="71">
        <v>13.940131242605201</v>
      </c>
      <c r="O458" s="71">
        <v>8.9460728491301289</v>
      </c>
      <c r="P458" s="71">
        <v>7.5594736428015548</v>
      </c>
      <c r="Q458" s="71">
        <v>0.58068909315252004</v>
      </c>
      <c r="R458" s="71">
        <v>0</v>
      </c>
      <c r="S458" s="71">
        <v>0.11469580418669829</v>
      </c>
      <c r="T458" s="72"/>
      <c r="U458" s="71">
        <v>0</v>
      </c>
      <c r="V458" s="71">
        <v>714</v>
      </c>
      <c r="W458" s="71">
        <v>85</v>
      </c>
      <c r="X458" s="71">
        <v>2727</v>
      </c>
      <c r="Y458" s="71">
        <v>2770</v>
      </c>
      <c r="Z458" s="71">
        <v>4679</v>
      </c>
      <c r="AA458" s="71">
        <v>1519</v>
      </c>
      <c r="AB458" s="71">
        <v>7616</v>
      </c>
      <c r="AC458" s="71">
        <v>0</v>
      </c>
      <c r="AD458" s="71">
        <v>0.11469580418669829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145.07</v>
      </c>
      <c r="BL458" s="71">
        <v>0</v>
      </c>
      <c r="BM458" s="71">
        <v>0</v>
      </c>
      <c r="BN458" s="72"/>
      <c r="BO458" s="71">
        <v>0</v>
      </c>
      <c r="BP458" s="71">
        <v>0</v>
      </c>
      <c r="BQ458" s="71">
        <v>0</v>
      </c>
      <c r="BR458" s="71">
        <v>1</v>
      </c>
      <c r="BS458" s="71">
        <v>0</v>
      </c>
      <c r="BT458" s="71">
        <v>0</v>
      </c>
      <c r="BU458"/>
      <c r="BV458" s="70">
        <v>145.07</v>
      </c>
      <c r="BW458" s="70">
        <v>0</v>
      </c>
      <c r="BX458" s="70">
        <v>0</v>
      </c>
      <c r="BY458" s="70">
        <v>0</v>
      </c>
      <c r="BZ458" s="70">
        <v>0</v>
      </c>
      <c r="CA458" s="70">
        <v>0</v>
      </c>
      <c r="CB458" s="70">
        <v>0</v>
      </c>
      <c r="CC458" s="70">
        <v>0</v>
      </c>
      <c r="CD458" s="70">
        <v>0</v>
      </c>
    </row>
    <row r="459" spans="1:82">
      <c r="A459" s="70" t="s">
        <v>2142</v>
      </c>
      <c r="B459" s="70">
        <v>95</v>
      </c>
      <c r="C459" s="70">
        <v>10</v>
      </c>
      <c r="D459" s="70">
        <v>6</v>
      </c>
      <c r="E459" s="70">
        <v>2013</v>
      </c>
      <c r="F459" s="70" t="s">
        <v>180</v>
      </c>
      <c r="G459" s="70" t="s">
        <v>2132</v>
      </c>
      <c r="H459" s="70" t="s">
        <v>2133</v>
      </c>
      <c r="I459" s="148"/>
      <c r="J459" s="71">
        <v>0</v>
      </c>
      <c r="K459" s="71">
        <v>1.5189670043304919</v>
      </c>
      <c r="L459" s="71">
        <v>2.5901720798674601</v>
      </c>
      <c r="M459" s="71">
        <v>15.602319081897321</v>
      </c>
      <c r="N459" s="71">
        <v>13.61727667846595</v>
      </c>
      <c r="O459" s="71">
        <v>8.4392619043596664</v>
      </c>
      <c r="P459" s="71">
        <v>8.6919332206039552</v>
      </c>
      <c r="Q459" s="71">
        <v>0.58480299711289097</v>
      </c>
      <c r="R459" s="71">
        <v>0</v>
      </c>
      <c r="S459" s="71">
        <v>0.1832773474942076</v>
      </c>
      <c r="T459" s="72"/>
      <c r="U459" s="71">
        <v>0</v>
      </c>
      <c r="V459" s="71">
        <v>714</v>
      </c>
      <c r="W459" s="71">
        <v>85</v>
      </c>
      <c r="X459" s="71">
        <v>2727</v>
      </c>
      <c r="Y459" s="71">
        <v>2751</v>
      </c>
      <c r="Z459" s="71">
        <v>4611</v>
      </c>
      <c r="AA459" s="71">
        <v>1740</v>
      </c>
      <c r="AB459" s="71">
        <v>7560</v>
      </c>
      <c r="AC459" s="71">
        <v>0</v>
      </c>
      <c r="AD459" s="71">
        <v>0.1832773474942076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146.75700000000001</v>
      </c>
      <c r="BL459" s="71">
        <v>0</v>
      </c>
      <c r="BM459" s="71">
        <v>0</v>
      </c>
      <c r="BN459" s="72"/>
      <c r="BO459" s="71">
        <v>0</v>
      </c>
      <c r="BP459" s="71">
        <v>0</v>
      </c>
      <c r="BQ459" s="71">
        <v>0</v>
      </c>
      <c r="BR459" s="71">
        <v>1</v>
      </c>
      <c r="BS459" s="71">
        <v>0</v>
      </c>
      <c r="BT459" s="71">
        <v>0</v>
      </c>
      <c r="BU459"/>
      <c r="BV459" s="70">
        <v>146.75700000000001</v>
      </c>
      <c r="BW459" s="70">
        <v>0</v>
      </c>
      <c r="BX459" s="70">
        <v>0</v>
      </c>
      <c r="BY459" s="70">
        <v>0</v>
      </c>
      <c r="BZ459" s="70">
        <v>0</v>
      </c>
      <c r="CA459" s="70">
        <v>0</v>
      </c>
      <c r="CB459" s="70">
        <v>0</v>
      </c>
      <c r="CC459" s="70">
        <v>0</v>
      </c>
      <c r="CD459" s="70">
        <v>0</v>
      </c>
    </row>
    <row r="460" spans="1:82">
      <c r="A460" s="70" t="s">
        <v>2143</v>
      </c>
      <c r="B460" s="70">
        <v>96</v>
      </c>
      <c r="C460" s="70">
        <v>11</v>
      </c>
      <c r="D460" s="70">
        <v>6</v>
      </c>
      <c r="E460" s="70">
        <v>2014</v>
      </c>
      <c r="F460" s="70" t="s">
        <v>181</v>
      </c>
      <c r="G460" s="70" t="s">
        <v>2132</v>
      </c>
      <c r="H460" s="70" t="s">
        <v>2133</v>
      </c>
      <c r="I460" s="148"/>
      <c r="J460" s="71">
        <v>0</v>
      </c>
      <c r="K460" s="71">
        <v>0.2264667071255137</v>
      </c>
      <c r="L460" s="71">
        <v>0</v>
      </c>
      <c r="M460" s="71">
        <v>2.3796896585615799</v>
      </c>
      <c r="N460" s="71">
        <v>13.121004472969529</v>
      </c>
      <c r="O460" s="71">
        <v>7.2499246778178303</v>
      </c>
      <c r="P460" s="71">
        <v>10.584961655540839</v>
      </c>
      <c r="Q460" s="71">
        <v>0.55277129266518699</v>
      </c>
      <c r="R460" s="71">
        <v>0</v>
      </c>
      <c r="S460" s="71">
        <v>0.16182801136985051</v>
      </c>
      <c r="T460" s="72"/>
      <c r="U460" s="71">
        <v>0</v>
      </c>
      <c r="V460" s="71">
        <v>98</v>
      </c>
      <c r="W460" s="71">
        <v>0</v>
      </c>
      <c r="X460" s="71">
        <v>372</v>
      </c>
      <c r="Y460" s="71">
        <v>2714</v>
      </c>
      <c r="Z460" s="71">
        <v>4172</v>
      </c>
      <c r="AA460" s="71">
        <v>2108</v>
      </c>
      <c r="AB460" s="71">
        <v>7448</v>
      </c>
      <c r="AC460" s="71">
        <v>0</v>
      </c>
      <c r="AD460" s="71">
        <v>0.16182801136985051</v>
      </c>
      <c r="AE460" s="72"/>
      <c r="AF460" s="71"/>
      <c r="AG460" s="71"/>
      <c r="AH460" s="71"/>
      <c r="AI460" s="71"/>
      <c r="AJ460" s="71"/>
      <c r="AK460" s="71"/>
      <c r="AL460" s="71"/>
      <c r="AM460" s="71"/>
      <c r="AN460" s="71"/>
      <c r="AO460" s="71"/>
      <c r="AP460" s="71"/>
      <c r="AQ460" s="72"/>
      <c r="AR460" s="71">
        <v>78</v>
      </c>
      <c r="AS460" s="71">
        <v>14</v>
      </c>
      <c r="AT460" s="71">
        <v>0</v>
      </c>
      <c r="AU460" s="71">
        <v>0</v>
      </c>
      <c r="AV460" s="71">
        <v>0</v>
      </c>
      <c r="AW460" s="71">
        <v>0</v>
      </c>
      <c r="AX460" s="71"/>
      <c r="AY460" s="72"/>
      <c r="AZ460" s="71">
        <v>303.8</v>
      </c>
      <c r="BA460" s="71">
        <v>2398.3000000000002</v>
      </c>
      <c r="BB460" s="71">
        <v>0</v>
      </c>
      <c r="BC460" s="71">
        <v>0</v>
      </c>
      <c r="BD460" s="71">
        <v>0</v>
      </c>
      <c r="BE460" s="71">
        <v>0</v>
      </c>
      <c r="BF460" s="71"/>
      <c r="BG460" s="72"/>
      <c r="BH460" s="71">
        <v>0</v>
      </c>
      <c r="BI460" s="71">
        <v>0</v>
      </c>
      <c r="BJ460" s="71">
        <v>0</v>
      </c>
      <c r="BK460" s="71">
        <v>133.27199999999999</v>
      </c>
      <c r="BL460" s="71">
        <v>0</v>
      </c>
      <c r="BM460" s="71">
        <v>0</v>
      </c>
      <c r="BN460" s="72"/>
      <c r="BO460" s="71">
        <v>0</v>
      </c>
      <c r="BP460" s="71">
        <v>0</v>
      </c>
      <c r="BQ460" s="71">
        <v>0</v>
      </c>
      <c r="BR460" s="71">
        <v>1</v>
      </c>
      <c r="BS460" s="71">
        <v>0</v>
      </c>
      <c r="BT460" s="71">
        <v>0</v>
      </c>
      <c r="BU460"/>
      <c r="BV460" s="70">
        <v>133.27199999999999</v>
      </c>
      <c r="BW460" s="70">
        <v>0</v>
      </c>
      <c r="BX460" s="70">
        <v>0</v>
      </c>
      <c r="BY460" s="70">
        <v>0</v>
      </c>
      <c r="BZ460" s="70">
        <v>0</v>
      </c>
      <c r="CA460" s="70">
        <v>0</v>
      </c>
      <c r="CB460" s="70">
        <v>0</v>
      </c>
      <c r="CC460" s="70">
        <v>0</v>
      </c>
      <c r="CD460" s="70">
        <v>0</v>
      </c>
    </row>
    <row r="461" spans="1:82">
      <c r="A461" s="70" t="s">
        <v>2144</v>
      </c>
      <c r="B461" s="70">
        <v>97</v>
      </c>
      <c r="C461" s="70">
        <v>12</v>
      </c>
      <c r="D461" s="70">
        <v>6</v>
      </c>
      <c r="E461" s="70">
        <v>2015</v>
      </c>
      <c r="F461" s="70" t="s">
        <v>182</v>
      </c>
      <c r="G461" s="70" t="s">
        <v>2132</v>
      </c>
      <c r="H461" s="70" t="s">
        <v>2133</v>
      </c>
      <c r="I461" s="148"/>
      <c r="J461" s="71">
        <v>2.4861236549469412</v>
      </c>
      <c r="K461" s="71">
        <v>0.22886899779080319</v>
      </c>
      <c r="L461" s="71">
        <v>0</v>
      </c>
      <c r="M461" s="71">
        <v>2.341135529529585</v>
      </c>
      <c r="N461" s="71">
        <v>11.85555231015236</v>
      </c>
      <c r="O461" s="71">
        <v>6.7160949906526044</v>
      </c>
      <c r="P461" s="71">
        <v>12.407456322711564</v>
      </c>
      <c r="Q461" s="71">
        <v>0.53604168556567999</v>
      </c>
      <c r="R461" s="71">
        <v>0</v>
      </c>
      <c r="S461" s="71">
        <v>0.2537823304911328</v>
      </c>
      <c r="T461" s="72"/>
      <c r="U461" s="71">
        <v>303380</v>
      </c>
      <c r="V461" s="71">
        <v>98</v>
      </c>
      <c r="W461" s="71">
        <v>0</v>
      </c>
      <c r="X461" s="71">
        <v>372</v>
      </c>
      <c r="Y461" s="71">
        <v>2735</v>
      </c>
      <c r="Z461" s="71">
        <v>3902</v>
      </c>
      <c r="AA461" s="71">
        <v>2469</v>
      </c>
      <c r="AB461" s="71">
        <v>7378</v>
      </c>
      <c r="AC461" s="71">
        <v>0</v>
      </c>
      <c r="AD461" s="71">
        <v>0.2537823304911328</v>
      </c>
      <c r="AE461" s="72"/>
      <c r="AF461" s="71">
        <v>2644465.354641411</v>
      </c>
      <c r="AG461" s="71">
        <v>168300.15648233981</v>
      </c>
      <c r="AH461" s="71">
        <v>0</v>
      </c>
      <c r="AI461" s="71">
        <v>2621156.7177658412</v>
      </c>
      <c r="AJ461" s="71">
        <v>15777826.47163468</v>
      </c>
      <c r="AK461" s="71">
        <v>0</v>
      </c>
      <c r="AL461" s="71">
        <v>0</v>
      </c>
      <c r="AM461" s="71">
        <v>1011123.950454035</v>
      </c>
      <c r="AN461" s="71">
        <v>0</v>
      </c>
      <c r="AO461" s="71">
        <v>0</v>
      </c>
      <c r="AP461" s="71">
        <v>22222872.650978304</v>
      </c>
      <c r="AQ461" s="72"/>
      <c r="AR461" s="71">
        <v>129</v>
      </c>
      <c r="AS461" s="71">
        <v>26</v>
      </c>
      <c r="AT461" s="71">
        <v>0</v>
      </c>
      <c r="AU461" s="71">
        <v>0</v>
      </c>
      <c r="AV461" s="71">
        <v>0</v>
      </c>
      <c r="AW461" s="71">
        <v>0</v>
      </c>
      <c r="AX461" s="71"/>
      <c r="AY461" s="72"/>
      <c r="AZ461" s="71">
        <v>574</v>
      </c>
      <c r="BA461" s="71">
        <v>3889.1</v>
      </c>
      <c r="BB461" s="71">
        <v>0</v>
      </c>
      <c r="BC461" s="71">
        <v>0</v>
      </c>
      <c r="BD461" s="71">
        <v>0</v>
      </c>
      <c r="BE461" s="71">
        <v>0</v>
      </c>
      <c r="BF461" s="71"/>
      <c r="BG461" s="72"/>
      <c r="BH461" s="71">
        <v>0</v>
      </c>
      <c r="BI461" s="71">
        <v>0</v>
      </c>
      <c r="BJ461" s="71">
        <v>0</v>
      </c>
      <c r="BK461" s="71">
        <v>124.40300000000001</v>
      </c>
      <c r="BL461" s="71">
        <v>0</v>
      </c>
      <c r="BM461" s="71">
        <v>0</v>
      </c>
      <c r="BN461" s="72"/>
      <c r="BO461" s="71">
        <v>0</v>
      </c>
      <c r="BP461" s="71">
        <v>0</v>
      </c>
      <c r="BQ461" s="71">
        <v>0</v>
      </c>
      <c r="BR461" s="71">
        <v>1</v>
      </c>
      <c r="BS461" s="71">
        <v>0</v>
      </c>
      <c r="BT461" s="71">
        <v>0</v>
      </c>
      <c r="BU461"/>
      <c r="BV461" s="70">
        <v>124.40300000000001</v>
      </c>
      <c r="BW461" s="70">
        <v>0</v>
      </c>
      <c r="BX461" s="70">
        <v>0</v>
      </c>
      <c r="BY461" s="70">
        <v>0</v>
      </c>
      <c r="BZ461" s="70">
        <v>0</v>
      </c>
      <c r="CA461" s="70">
        <v>0</v>
      </c>
      <c r="CB461" s="70">
        <v>0</v>
      </c>
      <c r="CC461" s="70">
        <v>0</v>
      </c>
      <c r="CD461" s="70">
        <v>0</v>
      </c>
    </row>
    <row r="462" spans="1:82">
      <c r="A462" s="70" t="s">
        <v>2145</v>
      </c>
      <c r="B462" s="70">
        <v>98</v>
      </c>
      <c r="C462" s="70">
        <v>13</v>
      </c>
      <c r="D462" s="70">
        <v>6</v>
      </c>
      <c r="E462" s="70">
        <v>2016</v>
      </c>
      <c r="F462" s="70" t="s">
        <v>155</v>
      </c>
      <c r="G462" s="1064" t="s">
        <v>2132</v>
      </c>
      <c r="H462" s="70" t="s">
        <v>2133</v>
      </c>
      <c r="I462" s="148"/>
      <c r="J462" s="71">
        <v>2.1530619932671842</v>
      </c>
      <c r="K462" s="71">
        <v>0.23510060497478275</v>
      </c>
      <c r="L462" s="71">
        <v>0</v>
      </c>
      <c r="M462" s="71">
        <v>1.7103737323222132</v>
      </c>
      <c r="N462" s="71">
        <v>11.373293681055086</v>
      </c>
      <c r="O462" s="71">
        <v>6.4679096310532023</v>
      </c>
      <c r="P462" s="71">
        <v>12.7152753014369</v>
      </c>
      <c r="Q462" s="71">
        <v>0.51455432289676473</v>
      </c>
      <c r="R462" s="71">
        <v>0</v>
      </c>
      <c r="S462" s="71">
        <v>0.28847389353159492</v>
      </c>
      <c r="T462" s="72"/>
      <c r="U462" s="71">
        <v>258904</v>
      </c>
      <c r="V462" s="71">
        <v>98</v>
      </c>
      <c r="W462" s="71">
        <v>0</v>
      </c>
      <c r="X462" s="71">
        <v>372</v>
      </c>
      <c r="Y462" s="71">
        <v>2820</v>
      </c>
      <c r="Z462" s="71">
        <v>3804</v>
      </c>
      <c r="AA462" s="71">
        <v>2617</v>
      </c>
      <c r="AB462" s="71">
        <v>7285</v>
      </c>
      <c r="AC462" s="71">
        <v>0</v>
      </c>
      <c r="AD462" s="71">
        <v>0.28847389353159492</v>
      </c>
      <c r="AE462" s="72"/>
      <c r="AF462" s="71">
        <v>2391013.3074320988</v>
      </c>
      <c r="AG462" s="71">
        <v>165897.86394204211</v>
      </c>
      <c r="AH462" s="71">
        <v>0</v>
      </c>
      <c r="AI462" s="71">
        <v>2334718.3266292638</v>
      </c>
      <c r="AJ462" s="71">
        <v>14498741.422869651</v>
      </c>
      <c r="AK462" s="71">
        <v>0</v>
      </c>
      <c r="AL462" s="71">
        <v>0</v>
      </c>
      <c r="AM462" s="71">
        <v>999154.33285689924</v>
      </c>
      <c r="AN462" s="71">
        <v>0</v>
      </c>
      <c r="AO462" s="71">
        <v>0</v>
      </c>
      <c r="AP462" s="71">
        <v>20389525.253729954</v>
      </c>
      <c r="AQ462" s="72"/>
      <c r="AR462" s="71">
        <v>206</v>
      </c>
      <c r="AS462" s="71">
        <v>46</v>
      </c>
      <c r="AT462" s="71">
        <v>0</v>
      </c>
      <c r="AU462" s="71">
        <v>0</v>
      </c>
      <c r="AV462" s="71">
        <v>0</v>
      </c>
      <c r="AW462" s="71">
        <v>0</v>
      </c>
      <c r="AX462" s="71"/>
      <c r="AY462" s="72"/>
      <c r="AZ462" s="71">
        <v>995.5</v>
      </c>
      <c r="BA462" s="71">
        <v>4371.3999999999996</v>
      </c>
      <c r="BB462" s="71">
        <v>0</v>
      </c>
      <c r="BC462" s="71">
        <v>0</v>
      </c>
      <c r="BD462" s="71">
        <v>0</v>
      </c>
      <c r="BE462" s="71">
        <v>0</v>
      </c>
      <c r="BF462" s="71"/>
      <c r="BG462" s="72"/>
      <c r="BH462" s="71">
        <v>0</v>
      </c>
      <c r="BI462" s="71">
        <v>0</v>
      </c>
      <c r="BJ462" s="71">
        <v>7.9189999999999996</v>
      </c>
      <c r="BK462" s="71">
        <v>123.52200000000001</v>
      </c>
      <c r="BL462" s="71">
        <v>0</v>
      </c>
      <c r="BM462" s="71">
        <v>0</v>
      </c>
      <c r="BN462" s="72"/>
      <c r="BO462" s="71">
        <v>0</v>
      </c>
      <c r="BP462" s="71">
        <v>0</v>
      </c>
      <c r="BQ462" s="71">
        <v>1</v>
      </c>
      <c r="BR462" s="71">
        <v>1</v>
      </c>
      <c r="BS462" s="71">
        <v>0</v>
      </c>
      <c r="BT462" s="71">
        <v>0</v>
      </c>
      <c r="BU462"/>
      <c r="BV462" s="70">
        <v>131.441</v>
      </c>
      <c r="BW462" s="70">
        <v>0</v>
      </c>
      <c r="BX462" s="70">
        <v>0</v>
      </c>
      <c r="BY462" s="70">
        <v>0</v>
      </c>
      <c r="BZ462" s="70">
        <v>0</v>
      </c>
      <c r="CA462" s="70">
        <v>0</v>
      </c>
      <c r="CB462" s="70">
        <v>0</v>
      </c>
      <c r="CC462" s="70">
        <v>0</v>
      </c>
      <c r="CD462" s="70">
        <v>0</v>
      </c>
    </row>
    <row r="463" spans="1:82">
      <c r="A463" s="70" t="s">
        <v>2146</v>
      </c>
      <c r="B463" s="70">
        <v>99</v>
      </c>
      <c r="C463" s="70">
        <v>14</v>
      </c>
      <c r="D463" s="70">
        <v>6</v>
      </c>
      <c r="E463" s="70">
        <v>2017</v>
      </c>
      <c r="F463" s="70" t="s">
        <v>156</v>
      </c>
      <c r="G463" s="1064" t="s">
        <v>2132</v>
      </c>
      <c r="H463" s="70" t="s">
        <v>2133</v>
      </c>
      <c r="I463" s="148"/>
      <c r="J463" s="71">
        <v>3.2530268731998428</v>
      </c>
      <c r="K463" s="71">
        <v>0.24165058935912448</v>
      </c>
      <c r="L463" s="71">
        <v>0</v>
      </c>
      <c r="M463" s="71">
        <v>1.5853154056271201</v>
      </c>
      <c r="N463" s="71">
        <v>12.531247708653501</v>
      </c>
      <c r="O463" s="71">
        <v>6.4677392177368036</v>
      </c>
      <c r="P463" s="71">
        <v>13.465134883345421</v>
      </c>
      <c r="Q463" s="71">
        <v>0.487886494179189</v>
      </c>
      <c r="R463" s="71">
        <v>0</v>
      </c>
      <c r="S463" s="71">
        <v>0.31924839017427092</v>
      </c>
      <c r="T463" s="72"/>
      <c r="U463" s="71">
        <v>413552.00000000012</v>
      </c>
      <c r="V463" s="71">
        <v>98</v>
      </c>
      <c r="W463" s="71">
        <v>0</v>
      </c>
      <c r="X463" s="71">
        <v>372</v>
      </c>
      <c r="Y463" s="71">
        <v>2928</v>
      </c>
      <c r="Z463" s="71">
        <v>3867</v>
      </c>
      <c r="AA463" s="71">
        <v>2789</v>
      </c>
      <c r="AB463" s="71">
        <v>7143</v>
      </c>
      <c r="AC463" s="71">
        <v>0</v>
      </c>
      <c r="AD463" s="71">
        <v>0.31924839017427092</v>
      </c>
      <c r="AE463" s="72"/>
      <c r="AF463" s="71">
        <v>3691949.656227197</v>
      </c>
      <c r="AG463" s="71">
        <v>173780.9307894755</v>
      </c>
      <c r="AH463" s="71">
        <v>0</v>
      </c>
      <c r="AI463" s="71">
        <v>2290231.700363528</v>
      </c>
      <c r="AJ463" s="71">
        <v>16563549.74283023</v>
      </c>
      <c r="AK463" s="71">
        <v>0</v>
      </c>
      <c r="AL463" s="71">
        <v>0</v>
      </c>
      <c r="AM463" s="71">
        <v>981211.63937908981</v>
      </c>
      <c r="AN463" s="71">
        <v>0</v>
      </c>
      <c r="AO463" s="71">
        <v>0</v>
      </c>
      <c r="AP463" s="71">
        <v>23700723.66958952</v>
      </c>
      <c r="AQ463" s="72"/>
      <c r="AR463" s="71">
        <v>246</v>
      </c>
      <c r="AS463" s="71">
        <v>53</v>
      </c>
      <c r="AT463" s="71">
        <v>0</v>
      </c>
      <c r="AU463" s="71">
        <v>0</v>
      </c>
      <c r="AV463" s="71">
        <v>0</v>
      </c>
      <c r="AW463" s="71">
        <v>0</v>
      </c>
      <c r="AX463" s="71"/>
      <c r="AY463" s="72"/>
      <c r="AZ463" s="71">
        <v>1212.8</v>
      </c>
      <c r="BA463" s="71">
        <v>16053.3</v>
      </c>
      <c r="BB463" s="71">
        <v>0</v>
      </c>
      <c r="BC463" s="71">
        <v>0</v>
      </c>
      <c r="BD463" s="71">
        <v>0</v>
      </c>
      <c r="BE463" s="71">
        <v>0</v>
      </c>
      <c r="BF463" s="71"/>
      <c r="BG463" s="72"/>
      <c r="BH463" s="71">
        <v>0</v>
      </c>
      <c r="BI463" s="71">
        <v>0</v>
      </c>
      <c r="BJ463" s="71">
        <v>5.0170000000000003</v>
      </c>
      <c r="BK463" s="71">
        <v>113.47</v>
      </c>
      <c r="BL463" s="71">
        <v>13.778</v>
      </c>
      <c r="BM463" s="71">
        <v>0</v>
      </c>
      <c r="BN463" s="72"/>
      <c r="BO463" s="71">
        <v>0</v>
      </c>
      <c r="BP463" s="71">
        <v>0</v>
      </c>
      <c r="BQ463" s="71">
        <v>1</v>
      </c>
      <c r="BR463" s="71">
        <v>1</v>
      </c>
      <c r="BS463" s="71">
        <v>1</v>
      </c>
      <c r="BT463" s="71">
        <v>0</v>
      </c>
      <c r="BU463"/>
      <c r="BV463" s="70">
        <v>123.233</v>
      </c>
      <c r="BW463" s="70">
        <v>0</v>
      </c>
      <c r="BX463" s="70">
        <v>9.032</v>
      </c>
      <c r="BY463" s="70">
        <v>0</v>
      </c>
      <c r="BZ463" s="70">
        <v>0</v>
      </c>
      <c r="CA463" s="70">
        <v>0</v>
      </c>
      <c r="CB463" s="70">
        <v>0</v>
      </c>
      <c r="CC463" s="70">
        <v>0</v>
      </c>
      <c r="CD463" s="70">
        <v>0</v>
      </c>
    </row>
    <row r="464" spans="1:82">
      <c r="A464" s="70" t="s">
        <v>2147</v>
      </c>
      <c r="B464" s="70">
        <v>100</v>
      </c>
      <c r="C464" s="70">
        <v>15</v>
      </c>
      <c r="D464" s="70">
        <v>6</v>
      </c>
      <c r="E464" s="70">
        <v>2018</v>
      </c>
      <c r="F464" s="70" t="s">
        <v>183</v>
      </c>
      <c r="G464" s="70" t="s">
        <v>2132</v>
      </c>
      <c r="H464" s="70" t="s">
        <v>2133</v>
      </c>
      <c r="I464" s="148"/>
      <c r="J464" s="71">
        <v>8.2797852054063288</v>
      </c>
      <c r="K464" s="71">
        <v>0.229686884438107</v>
      </c>
      <c r="L464" s="71">
        <v>0</v>
      </c>
      <c r="M464" s="71">
        <v>1.6814727808911534</v>
      </c>
      <c r="N464" s="71">
        <v>11.580878742611501</v>
      </c>
      <c r="O464" s="71">
        <v>6.3199665375638938</v>
      </c>
      <c r="P464" s="71">
        <v>13.70393077780934</v>
      </c>
      <c r="Q464" s="71">
        <v>0.44189117032674902</v>
      </c>
      <c r="R464" s="71">
        <v>0</v>
      </c>
      <c r="S464" s="71">
        <v>0.4413087533525914</v>
      </c>
      <c r="T464" s="72"/>
      <c r="U464" s="71">
        <v>1015124</v>
      </c>
      <c r="V464" s="71">
        <v>98</v>
      </c>
      <c r="W464" s="71">
        <v>0</v>
      </c>
      <c r="X464" s="71">
        <v>372</v>
      </c>
      <c r="Y464" s="71">
        <v>2948</v>
      </c>
      <c r="Z464" s="71">
        <v>3851</v>
      </c>
      <c r="AA464" s="71">
        <v>2867</v>
      </c>
      <c r="AB464" s="71">
        <v>6972</v>
      </c>
      <c r="AC464" s="71">
        <v>0</v>
      </c>
      <c r="AD464" s="71">
        <v>0.4413087533525914</v>
      </c>
      <c r="AE464" s="72"/>
      <c r="AF464" s="71">
        <v>9482563.9645045046</v>
      </c>
      <c r="AG464" s="71">
        <v>154453.16132764981</v>
      </c>
      <c r="AH464" s="71">
        <v>0</v>
      </c>
      <c r="AI464" s="71">
        <v>2284435.7868866171</v>
      </c>
      <c r="AJ464" s="71">
        <v>14658241.16253747</v>
      </c>
      <c r="AK464" s="71">
        <v>0</v>
      </c>
      <c r="AL464" s="71">
        <v>0</v>
      </c>
      <c r="AM464" s="71">
        <v>959703.54388161586</v>
      </c>
      <c r="AN464" s="71">
        <v>0</v>
      </c>
      <c r="AO464" s="71">
        <v>0</v>
      </c>
      <c r="AP464" s="71">
        <v>27539397.619137861</v>
      </c>
      <c r="AQ464" s="72"/>
      <c r="AR464" s="71">
        <v>283</v>
      </c>
      <c r="AS464" s="71">
        <v>78</v>
      </c>
      <c r="AT464" s="71">
        <v>0</v>
      </c>
      <c r="AU464" s="71">
        <v>0</v>
      </c>
      <c r="AV464" s="71">
        <v>0</v>
      </c>
      <c r="AW464" s="71">
        <v>0</v>
      </c>
      <c r="AX464" s="71"/>
      <c r="AY464" s="72"/>
      <c r="AZ464" s="71">
        <v>1413.5</v>
      </c>
      <c r="BA464" s="71">
        <v>37006</v>
      </c>
      <c r="BB464" s="71">
        <v>0</v>
      </c>
      <c r="BC464" s="71">
        <v>0</v>
      </c>
      <c r="BD464" s="71">
        <v>0</v>
      </c>
      <c r="BE464" s="71">
        <v>0</v>
      </c>
      <c r="BF464" s="71"/>
      <c r="BG464" s="72"/>
      <c r="BH464" s="71">
        <v>0</v>
      </c>
      <c r="BI464" s="71">
        <v>0</v>
      </c>
      <c r="BJ464" s="71">
        <v>7.0650000000000004</v>
      </c>
      <c r="BK464" s="71">
        <v>111.46899999999999</v>
      </c>
      <c r="BL464" s="71">
        <v>5.8780000000000001</v>
      </c>
      <c r="BM464" s="71">
        <v>0</v>
      </c>
      <c r="BN464" s="72"/>
      <c r="BO464" s="71">
        <v>0</v>
      </c>
      <c r="BP464" s="71">
        <v>0</v>
      </c>
      <c r="BQ464" s="71">
        <v>1</v>
      </c>
      <c r="BR464" s="71">
        <v>1</v>
      </c>
      <c r="BS464" s="71">
        <v>1</v>
      </c>
      <c r="BT464" s="71">
        <v>0</v>
      </c>
      <c r="BU464"/>
      <c r="BV464" s="70">
        <v>124.41200000000001</v>
      </c>
      <c r="BW464" s="70">
        <v>0</v>
      </c>
      <c r="BX464" s="70">
        <v>0</v>
      </c>
      <c r="BY464" s="70">
        <v>0</v>
      </c>
      <c r="BZ464" s="70">
        <v>0</v>
      </c>
      <c r="CA464" s="70">
        <v>0</v>
      </c>
      <c r="CB464" s="70">
        <v>0</v>
      </c>
      <c r="CC464" s="70">
        <v>0</v>
      </c>
      <c r="CD464" s="70">
        <v>0</v>
      </c>
    </row>
    <row r="465" spans="1:82">
      <c r="A465" s="70" t="s">
        <v>2148</v>
      </c>
      <c r="B465" s="70">
        <v>101</v>
      </c>
      <c r="C465" s="70">
        <v>16</v>
      </c>
      <c r="D465" s="70">
        <v>6</v>
      </c>
      <c r="E465" s="70">
        <v>2019</v>
      </c>
      <c r="F465" s="70" t="s">
        <v>158</v>
      </c>
      <c r="G465" s="70" t="s">
        <v>2132</v>
      </c>
      <c r="H465" s="70" t="s">
        <v>2133</v>
      </c>
      <c r="I465" s="148"/>
      <c r="J465" s="71">
        <v>8.1553631260366775</v>
      </c>
      <c r="K465" s="71">
        <v>0.2126143953463302</v>
      </c>
      <c r="L465" s="71">
        <v>0</v>
      </c>
      <c r="M465" s="71">
        <v>1.6834071111411542</v>
      </c>
      <c r="N465" s="71">
        <v>11.371514503616876</v>
      </c>
      <c r="O465" s="71">
        <v>6.1894332567128982</v>
      </c>
      <c r="P465" s="71">
        <v>14.539301010433791</v>
      </c>
      <c r="Q465" s="71">
        <v>0.42240645277850403</v>
      </c>
      <c r="R465" s="71">
        <v>0</v>
      </c>
      <c r="S465" s="71">
        <v>0.55188917144937377</v>
      </c>
      <c r="T465" s="72"/>
      <c r="U465" s="71">
        <v>1001632</v>
      </c>
      <c r="V465" s="71">
        <v>98</v>
      </c>
      <c r="W465" s="71">
        <v>0</v>
      </c>
      <c r="X465" s="71">
        <v>372</v>
      </c>
      <c r="Y465" s="71">
        <v>2973</v>
      </c>
      <c r="Z465" s="71">
        <v>3875</v>
      </c>
      <c r="AA465" s="71">
        <v>3019</v>
      </c>
      <c r="AB465" s="71">
        <v>6845</v>
      </c>
      <c r="AC465" s="71">
        <v>0</v>
      </c>
      <c r="AD465" s="71">
        <v>0.55188917144937377</v>
      </c>
      <c r="AE465" s="72"/>
      <c r="AF465" s="71">
        <v>9882663.4619235396</v>
      </c>
      <c r="AG465" s="71">
        <v>149556.26652096561</v>
      </c>
      <c r="AH465" s="71">
        <v>0</v>
      </c>
      <c r="AI465" s="71">
        <v>2440551.463879365</v>
      </c>
      <c r="AJ465" s="71">
        <v>15374910.450900961</v>
      </c>
      <c r="AK465" s="71">
        <v>0</v>
      </c>
      <c r="AL465" s="71">
        <v>0</v>
      </c>
      <c r="AM465" s="71">
        <v>932237.47086758853</v>
      </c>
      <c r="AN465" s="71">
        <v>0</v>
      </c>
      <c r="AO465" s="71">
        <v>0</v>
      </c>
      <c r="AP465" s="71">
        <v>28779919.114092421</v>
      </c>
      <c r="AQ465" s="72"/>
      <c r="AR465" s="71">
        <v>317</v>
      </c>
      <c r="AS465" s="71">
        <v>105</v>
      </c>
      <c r="AT465" s="71">
        <v>0</v>
      </c>
      <c r="AU465" s="71">
        <v>0</v>
      </c>
      <c r="AV465" s="71">
        <v>0</v>
      </c>
      <c r="AW465" s="71">
        <v>0</v>
      </c>
      <c r="AX465" s="71"/>
      <c r="AY465" s="72"/>
      <c r="AZ465" s="71">
        <v>1614.8</v>
      </c>
      <c r="BA465" s="71">
        <v>42362.2</v>
      </c>
      <c r="BB465" s="71">
        <v>0</v>
      </c>
      <c r="BC465" s="71">
        <v>0</v>
      </c>
      <c r="BD465" s="71">
        <v>0</v>
      </c>
      <c r="BE465" s="71">
        <v>0</v>
      </c>
      <c r="BF465" s="71"/>
      <c r="BG465" s="72"/>
      <c r="BH465" s="71">
        <v>0</v>
      </c>
      <c r="BI465" s="71">
        <v>0</v>
      </c>
      <c r="BJ465" s="71">
        <v>9.4960000000000004</v>
      </c>
      <c r="BK465" s="71">
        <v>0</v>
      </c>
      <c r="BL465" s="71">
        <v>104.84099999999999</v>
      </c>
      <c r="BM465" s="71">
        <v>0</v>
      </c>
      <c r="BN465" s="72"/>
      <c r="BO465" s="71">
        <v>0</v>
      </c>
      <c r="BP465" s="71">
        <v>0</v>
      </c>
      <c r="BQ465" s="71">
        <v>1</v>
      </c>
      <c r="BR465" s="71">
        <v>0</v>
      </c>
      <c r="BS465" s="71">
        <v>1</v>
      </c>
      <c r="BT465" s="71">
        <v>0</v>
      </c>
      <c r="BU465"/>
      <c r="BV465" s="70">
        <v>114.337</v>
      </c>
      <c r="BW465" s="70">
        <v>0</v>
      </c>
      <c r="BX465" s="70">
        <v>0</v>
      </c>
      <c r="BY465" s="70">
        <v>0</v>
      </c>
      <c r="BZ465" s="70">
        <v>0</v>
      </c>
      <c r="CA465" s="70">
        <v>0</v>
      </c>
      <c r="CB465" s="70">
        <v>0</v>
      </c>
      <c r="CC465" s="70">
        <v>0</v>
      </c>
      <c r="CD465" s="70">
        <v>0</v>
      </c>
    </row>
    <row r="466" spans="1:82">
      <c r="A466" s="70" t="s">
        <v>2149</v>
      </c>
      <c r="B466" s="70">
        <v>102</v>
      </c>
      <c r="C466" s="70">
        <v>17</v>
      </c>
      <c r="D466" s="70">
        <v>6</v>
      </c>
      <c r="E466" s="70">
        <v>2020</v>
      </c>
      <c r="F466" s="70" t="s">
        <v>159</v>
      </c>
      <c r="G466" s="70" t="s">
        <v>2132</v>
      </c>
      <c r="H466" s="70" t="s">
        <v>2133</v>
      </c>
      <c r="I466" s="148"/>
      <c r="J466" s="71">
        <v>5.1611570391647499</v>
      </c>
      <c r="K466" s="71">
        <v>1.9211917320076572</v>
      </c>
      <c r="L466" s="71">
        <v>2.8587487046775633</v>
      </c>
      <c r="M466" s="71">
        <v>8.3958653684032853</v>
      </c>
      <c r="N466" s="71">
        <v>10.237358976542922</v>
      </c>
      <c r="O466" s="71">
        <v>5.4648017252834942</v>
      </c>
      <c r="P466" s="71">
        <v>14.363141806572708</v>
      </c>
      <c r="Q466" s="71">
        <v>0.39898721524049102</v>
      </c>
      <c r="R466" s="71">
        <v>0</v>
      </c>
      <c r="S466" s="71">
        <v>0.51008949920323388</v>
      </c>
      <c r="T466" s="72"/>
      <c r="U466" s="71">
        <v>669192</v>
      </c>
      <c r="V466" s="71">
        <v>878</v>
      </c>
      <c r="W466" s="71">
        <v>72</v>
      </c>
      <c r="X466" s="71">
        <v>2221</v>
      </c>
      <c r="Y466" s="71">
        <v>3001</v>
      </c>
      <c r="Z466" s="71">
        <v>3905</v>
      </c>
      <c r="AA466" s="71">
        <v>3170</v>
      </c>
      <c r="AB466" s="71">
        <v>6767</v>
      </c>
      <c r="AC466" s="71">
        <v>0</v>
      </c>
      <c r="AD466" s="71">
        <v>0.51008949920323388</v>
      </c>
      <c r="AE466" s="72"/>
      <c r="AF466" s="71">
        <v>6270012.3349556988</v>
      </c>
      <c r="AG466" s="71">
        <v>1314598.9758931643</v>
      </c>
      <c r="AH466" s="71">
        <v>590665.76993600966</v>
      </c>
      <c r="AI466" s="71">
        <v>12466838.133148836</v>
      </c>
      <c r="AJ466" s="71">
        <v>15153705.65210655</v>
      </c>
      <c r="AK466" s="71"/>
      <c r="AL466" s="71"/>
      <c r="AM466" s="71">
        <v>883168.68293809402</v>
      </c>
      <c r="AN466" s="71"/>
      <c r="AO466" s="71"/>
      <c r="AP466" s="71">
        <v>36678989.548978351</v>
      </c>
      <c r="AQ466" s="72"/>
      <c r="AR466" s="71">
        <v>342</v>
      </c>
      <c r="AS466" s="71">
        <v>139</v>
      </c>
      <c r="AT466" s="71">
        <v>0</v>
      </c>
      <c r="AU466" s="71">
        <v>0</v>
      </c>
      <c r="AV466" s="71">
        <v>0</v>
      </c>
      <c r="AW466" s="71">
        <v>0</v>
      </c>
      <c r="AX466" s="71"/>
      <c r="AY466" s="72"/>
      <c r="AZ466" s="71">
        <v>1778.100000000001</v>
      </c>
      <c r="BA466" s="71">
        <v>43784.599999999991</v>
      </c>
      <c r="BB466" s="71">
        <v>0</v>
      </c>
      <c r="BC466" s="71">
        <v>0</v>
      </c>
      <c r="BD466" s="71">
        <v>0</v>
      </c>
      <c r="BE466" s="71">
        <v>0</v>
      </c>
      <c r="BF466" s="71"/>
      <c r="BG466" s="72"/>
      <c r="BH466" s="71">
        <v>0</v>
      </c>
      <c r="BI466" s="71">
        <v>0</v>
      </c>
      <c r="BJ466" s="71">
        <v>8.6639999999999997</v>
      </c>
      <c r="BK466" s="71">
        <v>0</v>
      </c>
      <c r="BL466" s="71">
        <v>100.374</v>
      </c>
      <c r="BM466" s="71">
        <v>0</v>
      </c>
      <c r="BN466" s="72"/>
      <c r="BO466" s="71">
        <v>0</v>
      </c>
      <c r="BP466" s="71">
        <v>0</v>
      </c>
      <c r="BQ466" s="71">
        <v>1</v>
      </c>
      <c r="BR466" s="71">
        <v>0</v>
      </c>
      <c r="BS466" s="71">
        <v>1</v>
      </c>
      <c r="BT466" s="71">
        <v>0</v>
      </c>
      <c r="BU466"/>
      <c r="BV466" s="70">
        <v>109.038</v>
      </c>
      <c r="BW466" s="70">
        <v>0</v>
      </c>
      <c r="BX466" s="70">
        <v>0</v>
      </c>
      <c r="BY466" s="70">
        <v>0</v>
      </c>
      <c r="BZ466" s="70">
        <v>0</v>
      </c>
      <c r="CA466" s="70">
        <v>0</v>
      </c>
      <c r="CB466" s="70">
        <v>0</v>
      </c>
      <c r="CC466" s="70">
        <v>0</v>
      </c>
      <c r="CD466" s="70">
        <v>0</v>
      </c>
    </row>
    <row r="467" spans="1:82">
      <c r="A467" s="70" t="s">
        <v>2150</v>
      </c>
      <c r="B467" s="70">
        <v>102</v>
      </c>
      <c r="C467" s="70">
        <v>18</v>
      </c>
      <c r="D467" s="70">
        <v>6</v>
      </c>
      <c r="E467" s="70">
        <v>2021</v>
      </c>
      <c r="F467" s="70" t="s">
        <v>160</v>
      </c>
      <c r="G467" s="70" t="s">
        <v>2132</v>
      </c>
      <c r="H467" s="70" t="s">
        <v>2133</v>
      </c>
      <c r="I467" s="148"/>
      <c r="J467" s="71">
        <v>1.9931374623153311</v>
      </c>
      <c r="K467" s="71">
        <v>2.1040150942780809</v>
      </c>
      <c r="L467" s="71">
        <v>2.3541903969767128</v>
      </c>
      <c r="M467" s="71">
        <v>9.2094757517207455</v>
      </c>
      <c r="N467" s="71">
        <v>11.662541204145647</v>
      </c>
      <c r="O467" s="71">
        <v>5.4134373626473815</v>
      </c>
      <c r="P467" s="71">
        <v>14.437016964358028</v>
      </c>
      <c r="Q467" s="71">
        <v>0.39014265162966699</v>
      </c>
      <c r="R467" s="71">
        <v>0</v>
      </c>
      <c r="S467" s="71">
        <v>0.3424389442113262</v>
      </c>
      <c r="T467" s="72"/>
      <c r="U467" s="71">
        <v>268041</v>
      </c>
      <c r="V467" s="71">
        <v>878</v>
      </c>
      <c r="W467" s="71">
        <v>72</v>
      </c>
      <c r="X467" s="71">
        <v>2221</v>
      </c>
      <c r="Y467" s="71">
        <v>3068</v>
      </c>
      <c r="Z467" s="71">
        <v>3983</v>
      </c>
      <c r="AA467" s="71">
        <v>3107</v>
      </c>
      <c r="AB467" s="71">
        <v>6682</v>
      </c>
      <c r="AC467" s="71">
        <v>0</v>
      </c>
      <c r="AD467" s="71">
        <v>0.3424389442113262</v>
      </c>
      <c r="AE467" s="72"/>
      <c r="AF467" s="71">
        <v>2451388.4816862126</v>
      </c>
      <c r="AG467" s="71">
        <v>1407681.1841167479</v>
      </c>
      <c r="AH467" s="71">
        <v>471650.98535423551</v>
      </c>
      <c r="AI467" s="71">
        <v>13809124.501559796</v>
      </c>
      <c r="AJ467" s="71">
        <v>16002990.9561863</v>
      </c>
      <c r="AK467" s="71">
        <v>0</v>
      </c>
      <c r="AL467" s="71">
        <v>0</v>
      </c>
      <c r="AM467" s="71">
        <v>877105.29833173915</v>
      </c>
      <c r="AN467" s="71">
        <v>0</v>
      </c>
      <c r="AO467" s="71">
        <v>0</v>
      </c>
      <c r="AP467" s="71">
        <v>35019941.407235034</v>
      </c>
      <c r="AQ467" s="72"/>
      <c r="AR467" s="71">
        <v>359</v>
      </c>
      <c r="AS467" s="71">
        <v>178</v>
      </c>
      <c r="AT467" s="71">
        <v>0</v>
      </c>
      <c r="AU467" s="71">
        <v>0</v>
      </c>
      <c r="AV467" s="71">
        <v>0</v>
      </c>
      <c r="AW467" s="71">
        <v>0</v>
      </c>
      <c r="AX467" s="71"/>
      <c r="AY467" s="72"/>
      <c r="AZ467" s="71">
        <v>1899.3000000000011</v>
      </c>
      <c r="BA467" s="71">
        <v>45677.099999999991</v>
      </c>
      <c r="BB467" s="71">
        <v>0</v>
      </c>
      <c r="BC467" s="71">
        <v>0</v>
      </c>
      <c r="BD467" s="71">
        <v>0</v>
      </c>
      <c r="BE467" s="71">
        <v>0</v>
      </c>
      <c r="BF467" s="71"/>
      <c r="BG467" s="72"/>
      <c r="BH467" s="71">
        <v>0</v>
      </c>
      <c r="BI467" s="71">
        <v>0</v>
      </c>
      <c r="BJ467" s="71">
        <v>0</v>
      </c>
      <c r="BK467" s="71">
        <v>0</v>
      </c>
      <c r="BL467" s="71">
        <v>94.495999999999995</v>
      </c>
      <c r="BM467" s="71">
        <v>0</v>
      </c>
      <c r="BN467" s="72"/>
      <c r="BO467" s="71">
        <v>0</v>
      </c>
      <c r="BP467" s="71">
        <v>0</v>
      </c>
      <c r="BQ467" s="71">
        <v>0</v>
      </c>
      <c r="BR467" s="71">
        <v>0</v>
      </c>
      <c r="BS467" s="71">
        <v>1</v>
      </c>
      <c r="BT467" s="71">
        <v>0</v>
      </c>
      <c r="BU467"/>
      <c r="BV467" s="70">
        <v>94.495999999999995</v>
      </c>
      <c r="BW467" s="70">
        <v>0</v>
      </c>
      <c r="BX467" s="70">
        <v>0</v>
      </c>
      <c r="BY467" s="70">
        <v>0</v>
      </c>
      <c r="BZ467" s="70">
        <v>0</v>
      </c>
      <c r="CA467" s="70">
        <v>0</v>
      </c>
      <c r="CB467" s="70">
        <v>0</v>
      </c>
      <c r="CC467" s="70">
        <v>0</v>
      </c>
      <c r="CD467" s="70">
        <v>0</v>
      </c>
    </row>
    <row r="468" spans="1:82">
      <c r="A468" s="70" t="s">
        <v>2151</v>
      </c>
      <c r="B468" s="70">
        <v>102</v>
      </c>
      <c r="C468" s="70">
        <v>19</v>
      </c>
      <c r="D468" s="70">
        <v>6</v>
      </c>
      <c r="E468" s="70">
        <v>2022</v>
      </c>
      <c r="F468" s="70" t="s">
        <v>161</v>
      </c>
      <c r="G468" s="70" t="s">
        <v>2132</v>
      </c>
      <c r="H468" s="70" t="s">
        <v>2133</v>
      </c>
      <c r="I468" s="148"/>
      <c r="J468" s="71">
        <v>4.1377635472948464</v>
      </c>
      <c r="K468" s="71">
        <v>1.8851721391502714</v>
      </c>
      <c r="L468" s="71">
        <v>2.1565350209704861</v>
      </c>
      <c r="M468" s="71">
        <v>9.1652446069165912</v>
      </c>
      <c r="N468" s="71">
        <v>11.566517029263798</v>
      </c>
      <c r="O468" s="71">
        <v>5.7105827692897702</v>
      </c>
      <c r="P468" s="71">
        <v>14.220237671217291</v>
      </c>
      <c r="Q468" s="71">
        <v>0.39136671298709619</v>
      </c>
      <c r="R468" s="71">
        <v>0</v>
      </c>
      <c r="S468" s="71">
        <v>0.43818282367955269</v>
      </c>
      <c r="T468" s="72"/>
      <c r="U468" s="71">
        <v>672102</v>
      </c>
      <c r="V468" s="71">
        <v>878</v>
      </c>
      <c r="W468" s="71">
        <v>72</v>
      </c>
      <c r="X468" s="71">
        <v>2221</v>
      </c>
      <c r="Y468" s="71">
        <v>3153</v>
      </c>
      <c r="Z468" s="71">
        <v>3992</v>
      </c>
      <c r="AA468" s="71">
        <v>3107</v>
      </c>
      <c r="AB468" s="71">
        <v>6648</v>
      </c>
      <c r="AC468" s="71">
        <v>0</v>
      </c>
      <c r="AD468" s="71">
        <v>0.43818282367955269</v>
      </c>
      <c r="AE468" s="72"/>
      <c r="AF468" s="71">
        <v>4730373.6005777735</v>
      </c>
      <c r="AG468" s="71">
        <v>1368961.6027550744</v>
      </c>
      <c r="AH468" s="71">
        <v>493668.80947230605</v>
      </c>
      <c r="AI468" s="71">
        <v>13174739.659513546</v>
      </c>
      <c r="AJ468" s="71">
        <v>16582072.366752151</v>
      </c>
      <c r="AK468" s="71">
        <v>0</v>
      </c>
      <c r="AL468" s="71">
        <v>0</v>
      </c>
      <c r="AM468" s="71">
        <v>858438.25321850425</v>
      </c>
      <c r="AN468" s="71">
        <v>0</v>
      </c>
      <c r="AO468" s="71">
        <v>0</v>
      </c>
      <c r="AP468" s="71">
        <v>37208254.292289354</v>
      </c>
      <c r="AQ468" s="72"/>
      <c r="AR468" s="71">
        <v>368</v>
      </c>
      <c r="AS468" s="71">
        <v>236</v>
      </c>
      <c r="AT468" s="71">
        <v>0</v>
      </c>
      <c r="AU468" s="71">
        <v>0</v>
      </c>
      <c r="AV468" s="71">
        <v>0</v>
      </c>
      <c r="AW468" s="71">
        <v>0</v>
      </c>
      <c r="AX468" s="71"/>
      <c r="AY468" s="72"/>
      <c r="AZ468" s="71">
        <v>1960.7000000000016</v>
      </c>
      <c r="BA468" s="71">
        <v>48359.599999999991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2152</v>
      </c>
      <c r="B469" s="70">
        <v>102</v>
      </c>
      <c r="C469" s="70">
        <v>20</v>
      </c>
      <c r="D469" s="70">
        <v>6</v>
      </c>
      <c r="E469" s="70">
        <v>2023</v>
      </c>
      <c r="F469" s="70" t="s">
        <v>1539</v>
      </c>
      <c r="G469" s="70" t="s">
        <v>2132</v>
      </c>
      <c r="H469" s="70" t="s">
        <v>2133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388</v>
      </c>
      <c r="AS469" s="71">
        <v>243</v>
      </c>
      <c r="AT469" s="71">
        <v>0</v>
      </c>
      <c r="AU469" s="71">
        <v>0</v>
      </c>
      <c r="AV469" s="71">
        <v>0</v>
      </c>
      <c r="AW469" s="71">
        <v>0</v>
      </c>
      <c r="AX469" s="71"/>
      <c r="AY469" s="72"/>
      <c r="AZ469" s="71">
        <v>2081.7000000000016</v>
      </c>
      <c r="BA469" s="71">
        <v>48684.599999999991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2153</v>
      </c>
      <c r="B470" s="70">
        <v>102</v>
      </c>
      <c r="C470" s="70">
        <v>21</v>
      </c>
      <c r="D470" s="70">
        <v>6</v>
      </c>
      <c r="E470" s="70">
        <v>2024</v>
      </c>
      <c r="F470" s="70" t="s">
        <v>1554</v>
      </c>
      <c r="G470" s="70" t="s">
        <v>2132</v>
      </c>
      <c r="H470" s="70" t="s">
        <v>2133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2154</v>
      </c>
      <c r="B471" s="70">
        <v>358</v>
      </c>
      <c r="C471" s="70">
        <v>1</v>
      </c>
      <c r="D471" s="70">
        <v>22</v>
      </c>
      <c r="E471" s="70">
        <v>1990</v>
      </c>
      <c r="F471" s="70" t="s">
        <v>787</v>
      </c>
      <c r="G471" s="70" t="s">
        <v>2155</v>
      </c>
      <c r="H471" s="70" t="s">
        <v>1754</v>
      </c>
      <c r="I471" s="148"/>
      <c r="J471" s="71">
        <v>5.5324984386935263</v>
      </c>
      <c r="K471" s="71">
        <v>2.4688919278455779</v>
      </c>
      <c r="L471" s="71">
        <v>6.9014699253652463</v>
      </c>
      <c r="M471" s="71">
        <v>7.5326456519782186</v>
      </c>
      <c r="N471" s="71">
        <v>7.7746721114891084</v>
      </c>
      <c r="O471" s="71">
        <v>6.241009042671755</v>
      </c>
      <c r="P471" s="71">
        <v>12.74653458562155</v>
      </c>
      <c r="Q471" s="71">
        <v>0.60690015970396105</v>
      </c>
      <c r="R471" s="71">
        <v>0</v>
      </c>
      <c r="S471" s="71">
        <v>0.56134943802348058</v>
      </c>
      <c r="T471" s="72"/>
      <c r="U471" s="71">
        <v>446174</v>
      </c>
      <c r="V471" s="71">
        <v>726</v>
      </c>
      <c r="W471" s="71">
        <v>90</v>
      </c>
      <c r="X471" s="71">
        <v>2955</v>
      </c>
      <c r="Y471" s="71">
        <v>2809</v>
      </c>
      <c r="Z471" s="71">
        <v>2567</v>
      </c>
      <c r="AA471" s="71">
        <v>3095</v>
      </c>
      <c r="AB471" s="71">
        <v>9854</v>
      </c>
      <c r="AC471" s="71">
        <v>0</v>
      </c>
      <c r="AD471" s="71">
        <v>0.56134943802348058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2156</v>
      </c>
      <c r="B472" s="70">
        <v>359</v>
      </c>
      <c r="C472" s="70">
        <v>2</v>
      </c>
      <c r="D472" s="70">
        <v>22</v>
      </c>
      <c r="E472" s="70">
        <v>2005</v>
      </c>
      <c r="F472" s="70" t="s">
        <v>789</v>
      </c>
      <c r="G472" s="70" t="s">
        <v>2155</v>
      </c>
      <c r="H472" s="70" t="s">
        <v>1754</v>
      </c>
      <c r="I472" s="148"/>
      <c r="J472" s="71">
        <v>2.5708503760133059</v>
      </c>
      <c r="K472" s="71">
        <v>0.93454697192254632</v>
      </c>
      <c r="L472" s="71">
        <v>5.1564872836722664</v>
      </c>
      <c r="M472" s="71">
        <v>9.8434489036789206</v>
      </c>
      <c r="N472" s="71">
        <v>9.398675595625221</v>
      </c>
      <c r="O472" s="71">
        <v>9.1077923701083172</v>
      </c>
      <c r="P472" s="71">
        <v>13.61762077975667</v>
      </c>
      <c r="Q472" s="71">
        <v>0.52999319519652999</v>
      </c>
      <c r="R472" s="71">
        <v>0</v>
      </c>
      <c r="S472" s="71">
        <v>0.2042704998004955</v>
      </c>
      <c r="T472" s="72"/>
      <c r="U472" s="71">
        <v>236969</v>
      </c>
      <c r="V472" s="71">
        <v>376</v>
      </c>
      <c r="W472" s="71">
        <v>68</v>
      </c>
      <c r="X472" s="71">
        <v>2181</v>
      </c>
      <c r="Y472" s="71">
        <v>3099</v>
      </c>
      <c r="Z472" s="71">
        <v>4335</v>
      </c>
      <c r="AA472" s="71">
        <v>2708</v>
      </c>
      <c r="AB472" s="71">
        <v>8996</v>
      </c>
      <c r="AC472" s="71">
        <v>0</v>
      </c>
      <c r="AD472" s="71">
        <v>0.2042704998004955</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2157</v>
      </c>
      <c r="B473" s="70">
        <v>360</v>
      </c>
      <c r="C473" s="70">
        <v>3</v>
      </c>
      <c r="D473" s="70">
        <v>22</v>
      </c>
      <c r="E473" s="70">
        <v>2006</v>
      </c>
      <c r="F473" s="70" t="s">
        <v>790</v>
      </c>
      <c r="G473" s="70" t="s">
        <v>2155</v>
      </c>
      <c r="H473" s="70" t="s">
        <v>1754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2158</v>
      </c>
      <c r="B474" s="70">
        <v>361</v>
      </c>
      <c r="C474" s="70">
        <v>4</v>
      </c>
      <c r="D474" s="70">
        <v>22</v>
      </c>
      <c r="E474" s="70">
        <v>2007</v>
      </c>
      <c r="F474" s="70" t="s">
        <v>791</v>
      </c>
      <c r="G474" s="70" t="s">
        <v>2155</v>
      </c>
      <c r="H474" s="70" t="s">
        <v>1754</v>
      </c>
      <c r="I474" s="148"/>
      <c r="J474" s="71">
        <v>2.2337812921448421</v>
      </c>
      <c r="K474" s="71">
        <v>1.016563100253276</v>
      </c>
      <c r="L474" s="71">
        <v>4.9675838135077646</v>
      </c>
      <c r="M474" s="71">
        <v>10.854871339485941</v>
      </c>
      <c r="N474" s="71">
        <v>9.3346812284631913</v>
      </c>
      <c r="O474" s="71">
        <v>8.8582806080805234</v>
      </c>
      <c r="P474" s="71">
        <v>13.087963114823889</v>
      </c>
      <c r="Q474" s="71">
        <v>0.53874560163831497</v>
      </c>
      <c r="R474" s="71">
        <v>0</v>
      </c>
      <c r="S474" s="71">
        <v>0.15921886607843561</v>
      </c>
      <c r="T474" s="72"/>
      <c r="U474" s="71">
        <v>234228</v>
      </c>
      <c r="V474" s="71">
        <v>417</v>
      </c>
      <c r="W474" s="71">
        <v>64</v>
      </c>
      <c r="X474" s="71">
        <v>2771</v>
      </c>
      <c r="Y474" s="71">
        <v>3065</v>
      </c>
      <c r="Z474" s="71">
        <v>4383</v>
      </c>
      <c r="AA474" s="71">
        <v>2563</v>
      </c>
      <c r="AB474" s="71">
        <v>8661</v>
      </c>
      <c r="AC474" s="71">
        <v>0</v>
      </c>
      <c r="AD474" s="71">
        <v>0.15921886607843561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2159</v>
      </c>
      <c r="B475" s="70">
        <v>362</v>
      </c>
      <c r="C475" s="70">
        <v>5</v>
      </c>
      <c r="D475" s="70">
        <v>22</v>
      </c>
      <c r="E475" s="70">
        <v>2008</v>
      </c>
      <c r="F475" s="70" t="s">
        <v>792</v>
      </c>
      <c r="G475" s="70" t="s">
        <v>2155</v>
      </c>
      <c r="H475" s="70" t="s">
        <v>1754</v>
      </c>
      <c r="I475" s="148"/>
      <c r="J475" s="71">
        <v>1.949698153586765</v>
      </c>
      <c r="K475" s="71">
        <v>0.75290542831429097</v>
      </c>
      <c r="L475" s="71">
        <v>4.4515424848232152</v>
      </c>
      <c r="M475" s="71">
        <v>11.306391096585591</v>
      </c>
      <c r="N475" s="71">
        <v>8.4330650711065687</v>
      </c>
      <c r="O475" s="71">
        <v>8.5579128641417341</v>
      </c>
      <c r="P475" s="71">
        <v>12.644590172684589</v>
      </c>
      <c r="Q475" s="71">
        <v>0.51876751519326703</v>
      </c>
      <c r="R475" s="71">
        <v>0</v>
      </c>
      <c r="S475" s="71">
        <v>0.13980819363246769</v>
      </c>
      <c r="T475" s="72"/>
      <c r="U475" s="71">
        <v>210818</v>
      </c>
      <c r="V475" s="71">
        <v>417</v>
      </c>
      <c r="W475" s="71">
        <v>64</v>
      </c>
      <c r="X475" s="71">
        <v>2771</v>
      </c>
      <c r="Y475" s="71">
        <v>3106</v>
      </c>
      <c r="Z475" s="71">
        <v>4383</v>
      </c>
      <c r="AA475" s="71">
        <v>2479</v>
      </c>
      <c r="AB475" s="71">
        <v>8477</v>
      </c>
      <c r="AC475" s="71">
        <v>0</v>
      </c>
      <c r="AD475" s="71">
        <v>0.13980819363246769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2160</v>
      </c>
      <c r="B476" s="70">
        <v>363</v>
      </c>
      <c r="C476" s="70">
        <v>6</v>
      </c>
      <c r="D476" s="70">
        <v>22</v>
      </c>
      <c r="E476" s="70">
        <v>2009</v>
      </c>
      <c r="F476" s="70" t="s">
        <v>176</v>
      </c>
      <c r="G476" s="70" t="s">
        <v>2155</v>
      </c>
      <c r="H476" s="70" t="s">
        <v>1754</v>
      </c>
      <c r="I476" s="148"/>
      <c r="J476" s="71">
        <v>1.6986664154810009</v>
      </c>
      <c r="K476" s="71">
        <v>0.58724234642419126</v>
      </c>
      <c r="L476" s="71">
        <v>3.7246106790060409</v>
      </c>
      <c r="M476" s="71">
        <v>10.792440975032299</v>
      </c>
      <c r="N476" s="71">
        <v>8.1161931397696652</v>
      </c>
      <c r="O476" s="71">
        <v>8.7611988441328652</v>
      </c>
      <c r="P476" s="71">
        <v>12.083287128217661</v>
      </c>
      <c r="Q476" s="71">
        <v>0.48812378151976499</v>
      </c>
      <c r="R476" s="71">
        <v>0</v>
      </c>
      <c r="S476" s="71">
        <v>0</v>
      </c>
      <c r="T476" s="72"/>
      <c r="U476" s="71">
        <v>165993</v>
      </c>
      <c r="V476" s="71">
        <v>310</v>
      </c>
      <c r="W476" s="71">
        <v>77</v>
      </c>
      <c r="X476" s="71">
        <v>2822</v>
      </c>
      <c r="Y476" s="71">
        <v>3105</v>
      </c>
      <c r="Z476" s="71">
        <v>4429</v>
      </c>
      <c r="AA476" s="71">
        <v>2432</v>
      </c>
      <c r="AB476" s="71">
        <v>8373</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2161</v>
      </c>
      <c r="B477" s="70">
        <v>364</v>
      </c>
      <c r="C477" s="70">
        <v>7</v>
      </c>
      <c r="D477" s="70">
        <v>22</v>
      </c>
      <c r="E477" s="70">
        <v>2010</v>
      </c>
      <c r="F477" s="70" t="s">
        <v>177</v>
      </c>
      <c r="G477" s="70" t="s">
        <v>2155</v>
      </c>
      <c r="H477" s="70" t="s">
        <v>1754</v>
      </c>
      <c r="I477" s="148"/>
      <c r="J477" s="71">
        <v>1.6497568340635249</v>
      </c>
      <c r="K477" s="71">
        <v>0.63269709966421905</v>
      </c>
      <c r="L477" s="71">
        <v>3.586674750341607</v>
      </c>
      <c r="M477" s="71">
        <v>11.400403773538001</v>
      </c>
      <c r="N477" s="71">
        <v>9.7883231078844979</v>
      </c>
      <c r="O477" s="71">
        <v>8.8841021370085933</v>
      </c>
      <c r="P477" s="71">
        <v>12.29596198429946</v>
      </c>
      <c r="Q477" s="71">
        <v>0.49991378527393598</v>
      </c>
      <c r="R477" s="71">
        <v>0</v>
      </c>
      <c r="S477" s="71">
        <v>0</v>
      </c>
      <c r="T477" s="72"/>
      <c r="U477" s="71">
        <v>160149</v>
      </c>
      <c r="V477" s="71">
        <v>310</v>
      </c>
      <c r="W477" s="71">
        <v>77</v>
      </c>
      <c r="X477" s="71">
        <v>2822</v>
      </c>
      <c r="Y477" s="71">
        <v>3093</v>
      </c>
      <c r="Z477" s="71">
        <v>4512</v>
      </c>
      <c r="AA477" s="71">
        <v>2413</v>
      </c>
      <c r="AB477" s="71">
        <v>8217</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2162</v>
      </c>
      <c r="B478" s="70">
        <v>365</v>
      </c>
      <c r="C478" s="70">
        <v>8</v>
      </c>
      <c r="D478" s="70">
        <v>22</v>
      </c>
      <c r="E478" s="70">
        <v>2011</v>
      </c>
      <c r="F478" s="70" t="s">
        <v>178</v>
      </c>
      <c r="G478" s="70" t="s">
        <v>2155</v>
      </c>
      <c r="H478" s="70" t="s">
        <v>1754</v>
      </c>
      <c r="I478" s="148"/>
      <c r="J478" s="71">
        <v>1.9459432224195981</v>
      </c>
      <c r="K478" s="71">
        <v>0.83591932478379072</v>
      </c>
      <c r="L478" s="71">
        <v>3.176516883110196</v>
      </c>
      <c r="M478" s="71">
        <v>13.09219548305925</v>
      </c>
      <c r="N478" s="71">
        <v>12.08488436766042</v>
      </c>
      <c r="O478" s="71">
        <v>8.7703569227941642</v>
      </c>
      <c r="P478" s="71">
        <v>11.777329416899789</v>
      </c>
      <c r="Q478" s="71">
        <v>0.56829368452592</v>
      </c>
      <c r="R478" s="71">
        <v>0</v>
      </c>
      <c r="S478" s="71">
        <v>0</v>
      </c>
      <c r="T478" s="72"/>
      <c r="U478" s="71">
        <v>162947</v>
      </c>
      <c r="V478" s="71">
        <v>310</v>
      </c>
      <c r="W478" s="71">
        <v>77</v>
      </c>
      <c r="X478" s="71">
        <v>2822</v>
      </c>
      <c r="Y478" s="71">
        <v>3107</v>
      </c>
      <c r="Z478" s="71">
        <v>4551</v>
      </c>
      <c r="AA478" s="71">
        <v>2380</v>
      </c>
      <c r="AB478" s="71">
        <v>8098</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2163</v>
      </c>
      <c r="B479" s="70">
        <v>366</v>
      </c>
      <c r="C479" s="70">
        <v>9</v>
      </c>
      <c r="D479" s="70">
        <v>22</v>
      </c>
      <c r="E479" s="70">
        <v>2012</v>
      </c>
      <c r="F479" s="70" t="s">
        <v>179</v>
      </c>
      <c r="G479" s="70" t="s">
        <v>2155</v>
      </c>
      <c r="H479" s="70" t="s">
        <v>1754</v>
      </c>
      <c r="I479" s="148"/>
      <c r="J479" s="71">
        <v>2.0751149051919602</v>
      </c>
      <c r="K479" s="71">
        <v>0.80817196169716121</v>
      </c>
      <c r="L479" s="71">
        <v>3.145481588716811</v>
      </c>
      <c r="M479" s="71">
        <v>14.75977524493697</v>
      </c>
      <c r="N479" s="71">
        <v>13.01481047500428</v>
      </c>
      <c r="O479" s="71">
        <v>8.8542986459332411</v>
      </c>
      <c r="P479" s="71">
        <v>11.879172867259584</v>
      </c>
      <c r="Q479" s="71">
        <v>0.61027251859148801</v>
      </c>
      <c r="R479" s="71">
        <v>0</v>
      </c>
      <c r="S479" s="71">
        <v>0</v>
      </c>
      <c r="T479" s="72"/>
      <c r="U479" s="71">
        <v>155576</v>
      </c>
      <c r="V479" s="71">
        <v>310</v>
      </c>
      <c r="W479" s="71">
        <v>77</v>
      </c>
      <c r="X479" s="71">
        <v>2822</v>
      </c>
      <c r="Y479" s="71">
        <v>3126</v>
      </c>
      <c r="Z479" s="71">
        <v>4631</v>
      </c>
      <c r="AA479" s="71">
        <v>2387</v>
      </c>
      <c r="AB479" s="71">
        <v>8004</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2164</v>
      </c>
      <c r="B480" s="70">
        <v>367</v>
      </c>
      <c r="C480" s="70">
        <v>10</v>
      </c>
      <c r="D480" s="70">
        <v>22</v>
      </c>
      <c r="E480" s="70">
        <v>2013</v>
      </c>
      <c r="F480" s="70" t="s">
        <v>180</v>
      </c>
      <c r="G480" s="70" t="s">
        <v>2155</v>
      </c>
      <c r="H480" s="70" t="s">
        <v>1754</v>
      </c>
      <c r="I480" s="148"/>
      <c r="J480" s="71">
        <v>2.4091679649418341</v>
      </c>
      <c r="K480" s="71">
        <v>0.69698917167713093</v>
      </c>
      <c r="L480" s="71">
        <v>2.9615776957527831</v>
      </c>
      <c r="M480" s="71">
        <v>14.477619747495879</v>
      </c>
      <c r="N480" s="71">
        <v>14.13081087292246</v>
      </c>
      <c r="O480" s="71">
        <v>8.4099779766932699</v>
      </c>
      <c r="P480" s="71">
        <v>11.614221113738044</v>
      </c>
      <c r="Q480" s="71">
        <v>0.61048482185382702</v>
      </c>
      <c r="R480" s="71">
        <v>0</v>
      </c>
      <c r="S480" s="71">
        <v>0</v>
      </c>
      <c r="T480" s="72"/>
      <c r="U480" s="71">
        <v>169909</v>
      </c>
      <c r="V480" s="71">
        <v>310</v>
      </c>
      <c r="W480" s="71">
        <v>77</v>
      </c>
      <c r="X480" s="71">
        <v>2822</v>
      </c>
      <c r="Y480" s="71">
        <v>3098</v>
      </c>
      <c r="Z480" s="71">
        <v>4595</v>
      </c>
      <c r="AA480" s="71">
        <v>2325</v>
      </c>
      <c r="AB480" s="71">
        <v>7892</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2165</v>
      </c>
      <c r="B481" s="70">
        <v>368</v>
      </c>
      <c r="C481" s="70">
        <v>11</v>
      </c>
      <c r="D481" s="70">
        <v>22</v>
      </c>
      <c r="E481" s="70">
        <v>2014</v>
      </c>
      <c r="F481" s="70" t="s">
        <v>181</v>
      </c>
      <c r="G481" s="70" t="s">
        <v>2155</v>
      </c>
      <c r="H481" s="70" t="s">
        <v>1754</v>
      </c>
      <c r="I481" s="148"/>
      <c r="J481" s="71">
        <v>2.3098401066719711</v>
      </c>
      <c r="K481" s="71">
        <v>0.64541529876849224</v>
      </c>
      <c r="L481" s="71">
        <v>2.7619984993324702</v>
      </c>
      <c r="M481" s="71">
        <v>13.124146765198439</v>
      </c>
      <c r="N481" s="71">
        <v>11.19741558420923</v>
      </c>
      <c r="O481" s="71">
        <v>8.0788350496584602</v>
      </c>
      <c r="P481" s="71">
        <v>11.559099492910347</v>
      </c>
      <c r="Q481" s="71">
        <v>0.57362638574237701</v>
      </c>
      <c r="R481" s="71">
        <v>0</v>
      </c>
      <c r="S481" s="71">
        <v>0</v>
      </c>
      <c r="T481" s="72"/>
      <c r="U481" s="71">
        <v>177930</v>
      </c>
      <c r="V481" s="71">
        <v>259</v>
      </c>
      <c r="W481" s="71">
        <v>63</v>
      </c>
      <c r="X481" s="71">
        <v>2542</v>
      </c>
      <c r="Y481" s="71">
        <v>3119</v>
      </c>
      <c r="Z481" s="71">
        <v>4649</v>
      </c>
      <c r="AA481" s="71">
        <v>2302</v>
      </c>
      <c r="AB481" s="71">
        <v>7729</v>
      </c>
      <c r="AC481" s="71">
        <v>0</v>
      </c>
      <c r="AD481" s="71">
        <v>0</v>
      </c>
      <c r="AE481" s="72"/>
      <c r="AF481" s="71"/>
      <c r="AG481" s="71"/>
      <c r="AH481" s="71"/>
      <c r="AI481" s="71"/>
      <c r="AJ481" s="71"/>
      <c r="AK481" s="71"/>
      <c r="AL481" s="71"/>
      <c r="AM481" s="71"/>
      <c r="AN481" s="71"/>
      <c r="AO481" s="71"/>
      <c r="AP481" s="71"/>
      <c r="AQ481" s="72"/>
      <c r="AR481" s="71">
        <v>100</v>
      </c>
      <c r="AS481" s="71">
        <v>23</v>
      </c>
      <c r="AT481" s="71">
        <v>1</v>
      </c>
      <c r="AU481" s="71">
        <v>0</v>
      </c>
      <c r="AV481" s="71">
        <v>2</v>
      </c>
      <c r="AW481" s="71">
        <v>0</v>
      </c>
      <c r="AX481" s="71"/>
      <c r="AY481" s="72"/>
      <c r="AZ481" s="71">
        <v>477.91</v>
      </c>
      <c r="BA481" s="71">
        <v>1303.96</v>
      </c>
      <c r="BB481" s="71">
        <v>8500</v>
      </c>
      <c r="BC481" s="71">
        <v>0</v>
      </c>
      <c r="BD481" s="71">
        <v>2044.5</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2166</v>
      </c>
      <c r="B482" s="70">
        <v>369</v>
      </c>
      <c r="C482" s="70">
        <v>12</v>
      </c>
      <c r="D482" s="70">
        <v>22</v>
      </c>
      <c r="E482" s="70">
        <v>2015</v>
      </c>
      <c r="F482" s="70" t="s">
        <v>182</v>
      </c>
      <c r="G482" s="1064" t="s">
        <v>2155</v>
      </c>
      <c r="H482" s="70" t="s">
        <v>1754</v>
      </c>
      <c r="I482" s="148"/>
      <c r="J482" s="71">
        <v>2.0159871366018201</v>
      </c>
      <c r="K482" s="71">
        <v>0.60834627635651506</v>
      </c>
      <c r="L482" s="71">
        <v>2.7257735125818519</v>
      </c>
      <c r="M482" s="71">
        <v>11.729458572549319</v>
      </c>
      <c r="N482" s="71">
        <v>10.05434248515002</v>
      </c>
      <c r="O482" s="71">
        <v>7.8451975826229035</v>
      </c>
      <c r="P482" s="71">
        <v>11.372245305101771</v>
      </c>
      <c r="Q482" s="71">
        <v>0.54781164396384197</v>
      </c>
      <c r="R482" s="71">
        <v>0</v>
      </c>
      <c r="S482" s="71">
        <v>0</v>
      </c>
      <c r="T482" s="72"/>
      <c r="U482" s="71">
        <v>194215</v>
      </c>
      <c r="V482" s="71">
        <v>259</v>
      </c>
      <c r="W482" s="71">
        <v>63</v>
      </c>
      <c r="X482" s="71">
        <v>2542</v>
      </c>
      <c r="Y482" s="71">
        <v>3111</v>
      </c>
      <c r="Z482" s="71">
        <v>4558</v>
      </c>
      <c r="AA482" s="71">
        <v>2263</v>
      </c>
      <c r="AB482" s="71">
        <v>7540</v>
      </c>
      <c r="AC482" s="71">
        <v>0</v>
      </c>
      <c r="AD482" s="71">
        <v>0</v>
      </c>
      <c r="AE482" s="72"/>
      <c r="AF482" s="71">
        <v>2028538.942761465</v>
      </c>
      <c r="AG482" s="71">
        <v>459812.88886713679</v>
      </c>
      <c r="AH482" s="71">
        <v>567675.91255903419</v>
      </c>
      <c r="AI482" s="71">
        <v>15574489.7772741</v>
      </c>
      <c r="AJ482" s="71">
        <v>16722168.656386619</v>
      </c>
      <c r="AK482" s="71">
        <v>0</v>
      </c>
      <c r="AL482" s="71">
        <v>0</v>
      </c>
      <c r="AM482" s="71">
        <v>1033325.370889593</v>
      </c>
      <c r="AN482" s="71">
        <v>0</v>
      </c>
      <c r="AO482" s="71">
        <v>0</v>
      </c>
      <c r="AP482" s="71">
        <v>36386011.548737951</v>
      </c>
      <c r="AQ482" s="72"/>
      <c r="AR482" s="71">
        <v>107</v>
      </c>
      <c r="AS482" s="71">
        <v>33</v>
      </c>
      <c r="AT482" s="71">
        <v>1</v>
      </c>
      <c r="AU482" s="71">
        <v>0</v>
      </c>
      <c r="AV482" s="71">
        <v>2</v>
      </c>
      <c r="AW482" s="71">
        <v>0</v>
      </c>
      <c r="AX482" s="71"/>
      <c r="AY482" s="72"/>
      <c r="AZ482" s="71">
        <v>521.61</v>
      </c>
      <c r="BA482" s="71">
        <v>1993.26</v>
      </c>
      <c r="BB482" s="71">
        <v>8500</v>
      </c>
      <c r="BC482" s="71">
        <v>0</v>
      </c>
      <c r="BD482" s="71">
        <v>2044.5</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2167</v>
      </c>
      <c r="B483" s="70">
        <v>370</v>
      </c>
      <c r="C483" s="70">
        <v>13</v>
      </c>
      <c r="D483" s="70">
        <v>22</v>
      </c>
      <c r="E483" s="70">
        <v>2016</v>
      </c>
      <c r="F483" s="70" t="s">
        <v>155</v>
      </c>
      <c r="G483" s="1064" t="s">
        <v>2155</v>
      </c>
      <c r="H483" s="70" t="s">
        <v>1754</v>
      </c>
      <c r="I483" s="148"/>
      <c r="J483" s="71">
        <v>1.7615343088778734</v>
      </c>
      <c r="K483" s="71">
        <v>0.58453662684254371</v>
      </c>
      <c r="L483" s="71">
        <v>2.6630002635151331</v>
      </c>
      <c r="M483" s="71">
        <v>9.4059199143288712</v>
      </c>
      <c r="N483" s="71">
        <v>9.8721494395253444</v>
      </c>
      <c r="O483" s="71">
        <v>7.7890362828219555</v>
      </c>
      <c r="P483" s="71">
        <v>11.116755785130923</v>
      </c>
      <c r="Q483" s="71">
        <v>0.52408964665669111</v>
      </c>
      <c r="R483" s="71">
        <v>0</v>
      </c>
      <c r="S483" s="71">
        <v>0</v>
      </c>
      <c r="T483" s="72"/>
      <c r="U483" s="71">
        <v>180440</v>
      </c>
      <c r="V483" s="71">
        <v>259</v>
      </c>
      <c r="W483" s="71">
        <v>63</v>
      </c>
      <c r="X483" s="71">
        <v>2542</v>
      </c>
      <c r="Y483" s="71">
        <v>3096</v>
      </c>
      <c r="Z483" s="71">
        <v>4581</v>
      </c>
      <c r="AA483" s="71">
        <v>2288</v>
      </c>
      <c r="AB483" s="71">
        <v>7420</v>
      </c>
      <c r="AC483" s="71">
        <v>0</v>
      </c>
      <c r="AD483" s="71">
        <v>0</v>
      </c>
      <c r="AE483" s="72"/>
      <c r="AF483" s="71">
        <v>1914709.859012522</v>
      </c>
      <c r="AG483" s="71">
        <v>436803.43402393127</v>
      </c>
      <c r="AH483" s="71">
        <v>474003.0292610121</v>
      </c>
      <c r="AI483" s="71">
        <v>14829594.36364821</v>
      </c>
      <c r="AJ483" s="71">
        <v>16775639.16018364</v>
      </c>
      <c r="AK483" s="71">
        <v>0</v>
      </c>
      <c r="AL483" s="71">
        <v>0</v>
      </c>
      <c r="AM483" s="71">
        <v>1017669.8901576099</v>
      </c>
      <c r="AN483" s="71">
        <v>0</v>
      </c>
      <c r="AO483" s="71">
        <v>0</v>
      </c>
      <c r="AP483" s="71">
        <v>35448419.736286923</v>
      </c>
      <c r="AQ483" s="72"/>
      <c r="AR483" s="71">
        <v>107</v>
      </c>
      <c r="AS483" s="71">
        <v>35</v>
      </c>
      <c r="AT483" s="71">
        <v>1</v>
      </c>
      <c r="AU483" s="71">
        <v>1</v>
      </c>
      <c r="AV483" s="71">
        <v>2</v>
      </c>
      <c r="AW483" s="71">
        <v>0</v>
      </c>
      <c r="AX483" s="71"/>
      <c r="AY483" s="72"/>
      <c r="AZ483" s="71">
        <v>522.11</v>
      </c>
      <c r="BA483" s="71">
        <v>2056.2600000000002</v>
      </c>
      <c r="BB483" s="71">
        <v>8500</v>
      </c>
      <c r="BC483" s="71">
        <v>22</v>
      </c>
      <c r="BD483" s="71">
        <v>2044.5</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2168</v>
      </c>
      <c r="B484" s="70">
        <v>371</v>
      </c>
      <c r="C484" s="70">
        <v>14</v>
      </c>
      <c r="D484" s="70">
        <v>22</v>
      </c>
      <c r="E484" s="70">
        <v>2017</v>
      </c>
      <c r="F484" s="70" t="s">
        <v>156</v>
      </c>
      <c r="G484" s="70" t="s">
        <v>2155</v>
      </c>
      <c r="H484" s="70" t="s">
        <v>1754</v>
      </c>
      <c r="I484" s="148"/>
      <c r="J484" s="71">
        <v>1.8170492584401217</v>
      </c>
      <c r="K484" s="71">
        <v>0.56265431548563782</v>
      </c>
      <c r="L484" s="71">
        <v>2.4588391488008958</v>
      </c>
      <c r="M484" s="71">
        <v>8.5601229674127168</v>
      </c>
      <c r="N484" s="71">
        <v>9.2956777121108463</v>
      </c>
      <c r="O484" s="71">
        <v>7.6335044711018281</v>
      </c>
      <c r="P484" s="71">
        <v>10.87252913492072</v>
      </c>
      <c r="Q484" s="71">
        <v>0.49717566724489898</v>
      </c>
      <c r="R484" s="71">
        <v>0</v>
      </c>
      <c r="S484" s="71">
        <v>0</v>
      </c>
      <c r="T484" s="72"/>
      <c r="U484" s="71">
        <v>201735</v>
      </c>
      <c r="V484" s="71">
        <v>259</v>
      </c>
      <c r="W484" s="71">
        <v>63</v>
      </c>
      <c r="X484" s="71">
        <v>2542</v>
      </c>
      <c r="Y484" s="71">
        <v>3095</v>
      </c>
      <c r="Z484" s="71">
        <v>4564</v>
      </c>
      <c r="AA484" s="71">
        <v>2252</v>
      </c>
      <c r="AB484" s="71">
        <v>7279</v>
      </c>
      <c r="AC484" s="71">
        <v>0</v>
      </c>
      <c r="AD484" s="71">
        <v>0</v>
      </c>
      <c r="AE484" s="72"/>
      <c r="AF484" s="71">
        <v>2231882.8582150489</v>
      </c>
      <c r="AG484" s="71">
        <v>428989.14417043619</v>
      </c>
      <c r="AH484" s="71">
        <v>572420.20875809644</v>
      </c>
      <c r="AI484" s="71">
        <v>14286379.696026031</v>
      </c>
      <c r="AJ484" s="71">
        <v>17369633.336029619</v>
      </c>
      <c r="AK484" s="71">
        <v>0</v>
      </c>
      <c r="AL484" s="71">
        <v>0</v>
      </c>
      <c r="AM484" s="71">
        <v>999893.53535494814</v>
      </c>
      <c r="AN484" s="71">
        <v>0</v>
      </c>
      <c r="AO484" s="71">
        <v>0</v>
      </c>
      <c r="AP484" s="71">
        <v>35889198.778554179</v>
      </c>
      <c r="AQ484" s="72"/>
      <c r="AR484" s="71">
        <v>118</v>
      </c>
      <c r="AS484" s="71">
        <v>38</v>
      </c>
      <c r="AT484" s="71">
        <v>1</v>
      </c>
      <c r="AU484" s="71">
        <v>1</v>
      </c>
      <c r="AV484" s="71">
        <v>3</v>
      </c>
      <c r="AW484" s="71">
        <v>0</v>
      </c>
      <c r="AX484" s="71"/>
      <c r="AY484" s="72"/>
      <c r="AZ484" s="71">
        <v>591.31000000000006</v>
      </c>
      <c r="BA484" s="71">
        <v>2176.56</v>
      </c>
      <c r="BB484" s="71">
        <v>8500</v>
      </c>
      <c r="BC484" s="71">
        <v>22</v>
      </c>
      <c r="BD484" s="71">
        <v>2093.5</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2169</v>
      </c>
      <c r="B485" s="70">
        <v>372</v>
      </c>
      <c r="C485" s="70">
        <v>15</v>
      </c>
      <c r="D485" s="70">
        <v>22</v>
      </c>
      <c r="E485" s="70">
        <v>2018</v>
      </c>
      <c r="F485" s="70" t="s">
        <v>183</v>
      </c>
      <c r="G485" s="70" t="s">
        <v>2155</v>
      </c>
      <c r="H485" s="70" t="s">
        <v>1754</v>
      </c>
      <c r="I485" s="148"/>
      <c r="J485" s="71">
        <v>1.3498978336164325</v>
      </c>
      <c r="K485" s="71">
        <v>0.49270782743004304</v>
      </c>
      <c r="L485" s="71">
        <v>2.1556102553346363</v>
      </c>
      <c r="M485" s="71">
        <v>7.7606147196377577</v>
      </c>
      <c r="N485" s="71">
        <v>6.8941194491905744</v>
      </c>
      <c r="O485" s="71">
        <v>7.4244426424147125</v>
      </c>
      <c r="P485" s="71">
        <v>10.726062317894719</v>
      </c>
      <c r="Q485" s="71">
        <v>0.45228562700110098</v>
      </c>
      <c r="R485" s="71">
        <v>0</v>
      </c>
      <c r="S485" s="71">
        <v>0</v>
      </c>
      <c r="T485" s="72"/>
      <c r="U485" s="71">
        <v>165575</v>
      </c>
      <c r="V485" s="71">
        <v>259</v>
      </c>
      <c r="W485" s="71">
        <v>63</v>
      </c>
      <c r="X485" s="71">
        <v>2542</v>
      </c>
      <c r="Y485" s="71">
        <v>3059</v>
      </c>
      <c r="Z485" s="71">
        <v>4524</v>
      </c>
      <c r="AA485" s="71">
        <v>2244</v>
      </c>
      <c r="AB485" s="71">
        <v>7136</v>
      </c>
      <c r="AC485" s="71">
        <v>0</v>
      </c>
      <c r="AD485" s="71">
        <v>0</v>
      </c>
      <c r="AE485" s="72"/>
      <c r="AF485" s="71">
        <v>1950387.423048408</v>
      </c>
      <c r="AG485" s="71">
        <v>382014.77874129033</v>
      </c>
      <c r="AH485" s="71">
        <v>520870.04356598062</v>
      </c>
      <c r="AI485" s="71">
        <v>14027411.777177179</v>
      </c>
      <c r="AJ485" s="71">
        <v>15025335.40390287</v>
      </c>
      <c r="AK485" s="71">
        <v>0</v>
      </c>
      <c r="AL485" s="71">
        <v>0</v>
      </c>
      <c r="AM485" s="71">
        <v>982278.32603832625</v>
      </c>
      <c r="AN485" s="71">
        <v>0</v>
      </c>
      <c r="AO485" s="71">
        <v>0</v>
      </c>
      <c r="AP485" s="71">
        <v>32888297.752474055</v>
      </c>
      <c r="AQ485" s="72"/>
      <c r="AR485" s="71">
        <v>120</v>
      </c>
      <c r="AS485" s="71">
        <v>41</v>
      </c>
      <c r="AT485" s="71">
        <v>1</v>
      </c>
      <c r="AU485" s="71">
        <v>1</v>
      </c>
      <c r="AV485" s="71">
        <v>4</v>
      </c>
      <c r="AW485" s="71">
        <v>0</v>
      </c>
      <c r="AX485" s="71"/>
      <c r="AY485" s="72"/>
      <c r="AZ485" s="71">
        <v>603.90000000000009</v>
      </c>
      <c r="BA485" s="71">
        <v>17273.86</v>
      </c>
      <c r="BB485" s="71">
        <v>8500</v>
      </c>
      <c r="BC485" s="71">
        <v>22</v>
      </c>
      <c r="BD485" s="71">
        <v>2143</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2170</v>
      </c>
      <c r="B486" s="70">
        <v>373</v>
      </c>
      <c r="C486" s="70">
        <v>16</v>
      </c>
      <c r="D486" s="70">
        <v>22</v>
      </c>
      <c r="E486" s="70">
        <v>2019</v>
      </c>
      <c r="F486" s="70" t="s">
        <v>158</v>
      </c>
      <c r="G486" s="70" t="s">
        <v>2155</v>
      </c>
      <c r="H486" s="70" t="s">
        <v>1754</v>
      </c>
      <c r="I486" s="148"/>
      <c r="J486" s="71">
        <v>1.698769085019185</v>
      </c>
      <c r="K486" s="71">
        <v>0.46341224429892774</v>
      </c>
      <c r="L486" s="71">
        <v>2.1970311048649647</v>
      </c>
      <c r="M486" s="71">
        <v>8.6717163217035846</v>
      </c>
      <c r="N486" s="71">
        <v>6.6351527604158393</v>
      </c>
      <c r="O486" s="71">
        <v>7.2580089596137833</v>
      </c>
      <c r="P486" s="71">
        <v>10.556524615724037</v>
      </c>
      <c r="Q486" s="71">
        <v>0.43419310471140399</v>
      </c>
      <c r="R486" s="71">
        <v>0</v>
      </c>
      <c r="S486" s="71">
        <v>0</v>
      </c>
      <c r="T486" s="72"/>
      <c r="U486" s="71">
        <v>204518</v>
      </c>
      <c r="V486" s="71">
        <v>259</v>
      </c>
      <c r="W486" s="71">
        <v>63</v>
      </c>
      <c r="X486" s="71">
        <v>2542</v>
      </c>
      <c r="Y486" s="71">
        <v>3103</v>
      </c>
      <c r="Z486" s="71">
        <v>4544</v>
      </c>
      <c r="AA486" s="71">
        <v>2192</v>
      </c>
      <c r="AB486" s="71">
        <v>7036</v>
      </c>
      <c r="AC486" s="71">
        <v>0</v>
      </c>
      <c r="AD486" s="71">
        <v>0</v>
      </c>
      <c r="AE486" s="72"/>
      <c r="AF486" s="71">
        <v>2396724.8204398751</v>
      </c>
      <c r="AG486" s="71">
        <v>370153.25846531591</v>
      </c>
      <c r="AH486" s="71">
        <v>579136.64426063292</v>
      </c>
      <c r="AI486" s="71">
        <v>14139514.026099769</v>
      </c>
      <c r="AJ486" s="71">
        <v>14198075.3963241</v>
      </c>
      <c r="AK486" s="71">
        <v>0</v>
      </c>
      <c r="AL486" s="71">
        <v>0</v>
      </c>
      <c r="AM486" s="71">
        <v>958250.23302035837</v>
      </c>
      <c r="AN486" s="71">
        <v>0</v>
      </c>
      <c r="AO486" s="71">
        <v>0</v>
      </c>
      <c r="AP486" s="71">
        <v>32641854.378610052</v>
      </c>
      <c r="AQ486" s="72"/>
      <c r="AR486" s="71">
        <v>130</v>
      </c>
      <c r="AS486" s="71">
        <v>115</v>
      </c>
      <c r="AT486" s="71">
        <v>1</v>
      </c>
      <c r="AU486" s="71">
        <v>1</v>
      </c>
      <c r="AV486" s="71">
        <v>4</v>
      </c>
      <c r="AW486" s="71">
        <v>0</v>
      </c>
      <c r="AX486" s="71"/>
      <c r="AY486" s="72"/>
      <c r="AZ486" s="71">
        <v>651.1</v>
      </c>
      <c r="BA486" s="71">
        <v>20855.16</v>
      </c>
      <c r="BB486" s="71">
        <v>8500</v>
      </c>
      <c r="BC486" s="71">
        <v>22</v>
      </c>
      <c r="BD486" s="71">
        <v>2142.5</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2171</v>
      </c>
      <c r="B487" s="70">
        <v>374</v>
      </c>
      <c r="C487" s="70">
        <v>17</v>
      </c>
      <c r="D487" s="70">
        <v>22</v>
      </c>
      <c r="E487" s="70">
        <v>2020</v>
      </c>
      <c r="F487" s="70" t="s">
        <v>159</v>
      </c>
      <c r="G487" s="70" t="s">
        <v>2155</v>
      </c>
      <c r="H487" s="70" t="s">
        <v>1754</v>
      </c>
      <c r="I487" s="148"/>
      <c r="J487" s="71">
        <v>2.1510140442873258</v>
      </c>
      <c r="K487" s="71">
        <v>0.4738481170416296</v>
      </c>
      <c r="L487" s="71">
        <v>2.7932224845936906</v>
      </c>
      <c r="M487" s="71">
        <v>6.9943203282954585</v>
      </c>
      <c r="N487" s="71">
        <v>6.9006453117681383</v>
      </c>
      <c r="O487" s="71">
        <v>6.4332121718638211</v>
      </c>
      <c r="P487" s="71">
        <v>10.430268908116837</v>
      </c>
      <c r="Q487" s="71">
        <v>0.40741859868653602</v>
      </c>
      <c r="R487" s="71">
        <v>0</v>
      </c>
      <c r="S487" s="71">
        <v>0</v>
      </c>
      <c r="T487" s="72"/>
      <c r="U487" s="71">
        <v>259105</v>
      </c>
      <c r="V487" s="71">
        <v>243</v>
      </c>
      <c r="W487" s="71">
        <v>90</v>
      </c>
      <c r="X487" s="71">
        <v>2167</v>
      </c>
      <c r="Y487" s="71">
        <v>3073</v>
      </c>
      <c r="Z487" s="71">
        <v>4597</v>
      </c>
      <c r="AA487" s="71">
        <v>2302</v>
      </c>
      <c r="AB487" s="71">
        <v>6910</v>
      </c>
      <c r="AC487" s="71">
        <v>0</v>
      </c>
      <c r="AD487" s="71">
        <v>0</v>
      </c>
      <c r="AE487" s="72"/>
      <c r="AF487" s="71">
        <v>2988739.0684390771</v>
      </c>
      <c r="AG487" s="71">
        <v>348458.00405225641</v>
      </c>
      <c r="AH487" s="71">
        <v>856696.8122458841</v>
      </c>
      <c r="AI487" s="71">
        <v>11116933.826541299</v>
      </c>
      <c r="AJ487" s="71">
        <v>15280907.41789625</v>
      </c>
      <c r="AK487" s="71"/>
      <c r="AL487" s="71"/>
      <c r="AM487" s="71">
        <v>901831.77170123102</v>
      </c>
      <c r="AN487" s="71"/>
      <c r="AO487" s="71"/>
      <c r="AP487" s="71">
        <v>31493566.900876001</v>
      </c>
      <c r="AQ487" s="72"/>
      <c r="AR487" s="71">
        <v>135</v>
      </c>
      <c r="AS487" s="71">
        <v>117</v>
      </c>
      <c r="AT487" s="71">
        <v>1</v>
      </c>
      <c r="AU487" s="71">
        <v>1</v>
      </c>
      <c r="AV487" s="71">
        <v>5</v>
      </c>
      <c r="AW487" s="71">
        <v>0</v>
      </c>
      <c r="AX487" s="71"/>
      <c r="AY487" s="72"/>
      <c r="AZ487" s="71">
        <v>679.05</v>
      </c>
      <c r="BA487" s="71">
        <v>20954.160000000011</v>
      </c>
      <c r="BB487" s="71">
        <v>8500</v>
      </c>
      <c r="BC487" s="71">
        <v>22</v>
      </c>
      <c r="BD487" s="71">
        <v>2192.3000000000002</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2172</v>
      </c>
      <c r="B488" s="70">
        <v>374</v>
      </c>
      <c r="C488" s="70">
        <v>18</v>
      </c>
      <c r="D488" s="70">
        <v>22</v>
      </c>
      <c r="E488" s="70">
        <v>2021</v>
      </c>
      <c r="F488" s="70" t="s">
        <v>160</v>
      </c>
      <c r="G488" s="70" t="s">
        <v>2155</v>
      </c>
      <c r="H488" s="70" t="s">
        <v>1754</v>
      </c>
      <c r="I488" s="148"/>
      <c r="J488" s="71">
        <v>2.0935943917616977</v>
      </c>
      <c r="K488" s="71">
        <v>0.48508779255091711</v>
      </c>
      <c r="L488" s="71">
        <v>2.49552166778281</v>
      </c>
      <c r="M488" s="71">
        <v>6.4646765675913525</v>
      </c>
      <c r="N488" s="71">
        <v>5.4906141510726192</v>
      </c>
      <c r="O488" s="71">
        <v>6.1297018592868922</v>
      </c>
      <c r="P488" s="71">
        <v>10.459518888564507</v>
      </c>
      <c r="Q488" s="71">
        <v>0.39294523278474403</v>
      </c>
      <c r="R488" s="71">
        <v>0</v>
      </c>
      <c r="S488" s="71">
        <v>0</v>
      </c>
      <c r="T488" s="72"/>
      <c r="U488" s="71">
        <v>322261</v>
      </c>
      <c r="V488" s="71">
        <v>243</v>
      </c>
      <c r="W488" s="71">
        <v>90</v>
      </c>
      <c r="X488" s="71">
        <v>2167</v>
      </c>
      <c r="Y488" s="71">
        <v>3001</v>
      </c>
      <c r="Z488" s="71">
        <v>4510</v>
      </c>
      <c r="AA488" s="71">
        <v>2251</v>
      </c>
      <c r="AB488" s="71">
        <v>6730</v>
      </c>
      <c r="AC488" s="71">
        <v>0</v>
      </c>
      <c r="AD488" s="71">
        <v>0</v>
      </c>
      <c r="AE488" s="72"/>
      <c r="AF488" s="71">
        <v>3240361.6948039643</v>
      </c>
      <c r="AG488" s="71">
        <v>372998.66920973366</v>
      </c>
      <c r="AH488" s="71">
        <v>792582.06988260709</v>
      </c>
      <c r="AI488" s="71">
        <v>12324483.256581867</v>
      </c>
      <c r="AJ488" s="71">
        <v>13903961.257316031</v>
      </c>
      <c r="AK488" s="71">
        <v>0</v>
      </c>
      <c r="AL488" s="71">
        <v>0</v>
      </c>
      <c r="AM488" s="71">
        <v>883405.96494651365</v>
      </c>
      <c r="AN488" s="71">
        <v>0</v>
      </c>
      <c r="AO488" s="71">
        <v>0</v>
      </c>
      <c r="AP488" s="71">
        <v>31517792.912740715</v>
      </c>
      <c r="AQ488" s="72"/>
      <c r="AR488" s="71">
        <v>138</v>
      </c>
      <c r="AS488" s="71">
        <v>120</v>
      </c>
      <c r="AT488" s="71">
        <v>1</v>
      </c>
      <c r="AU488" s="71">
        <v>1</v>
      </c>
      <c r="AV488" s="71">
        <v>7</v>
      </c>
      <c r="AW488" s="71">
        <v>0</v>
      </c>
      <c r="AX488" s="71"/>
      <c r="AY488" s="72"/>
      <c r="AZ488" s="71">
        <v>699.65</v>
      </c>
      <c r="BA488" s="71">
        <v>20790.660000000011</v>
      </c>
      <c r="BB488" s="71">
        <v>8500</v>
      </c>
      <c r="BC488" s="71">
        <v>22</v>
      </c>
      <c r="BD488" s="71">
        <v>2291.3000000000002</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2173</v>
      </c>
      <c r="B489" s="70">
        <v>374</v>
      </c>
      <c r="C489" s="70">
        <v>19</v>
      </c>
      <c r="D489" s="70">
        <v>22</v>
      </c>
      <c r="E489" s="70">
        <v>2022</v>
      </c>
      <c r="F489" s="70" t="s">
        <v>161</v>
      </c>
      <c r="G489" s="70" t="s">
        <v>2155</v>
      </c>
      <c r="H489" s="70" t="s">
        <v>1754</v>
      </c>
      <c r="I489" s="148"/>
      <c r="J489" s="71">
        <v>2.6082945267029647</v>
      </c>
      <c r="K489" s="71">
        <v>0.49618254052234162</v>
      </c>
      <c r="L489" s="71">
        <v>2.2310085200321113</v>
      </c>
      <c r="M489" s="71">
        <v>7.0059201303503924</v>
      </c>
      <c r="N489" s="71">
        <v>7.5507016879880844</v>
      </c>
      <c r="O489" s="71">
        <v>6.3500192667528292</v>
      </c>
      <c r="P489" s="71">
        <v>10.270425920248343</v>
      </c>
      <c r="Q489" s="71">
        <v>0.390542535191997</v>
      </c>
      <c r="R489" s="71">
        <v>0</v>
      </c>
      <c r="S489" s="71">
        <v>0</v>
      </c>
      <c r="T489" s="72"/>
      <c r="U489" s="71">
        <v>391948</v>
      </c>
      <c r="V489" s="71">
        <v>243</v>
      </c>
      <c r="W489" s="71">
        <v>90</v>
      </c>
      <c r="X489" s="71">
        <v>2167</v>
      </c>
      <c r="Y489" s="71">
        <v>3029</v>
      </c>
      <c r="Z489" s="71">
        <v>4439</v>
      </c>
      <c r="AA489" s="71">
        <v>2244</v>
      </c>
      <c r="AB489" s="71">
        <v>6634</v>
      </c>
      <c r="AC489" s="71">
        <v>0</v>
      </c>
      <c r="AD489" s="71">
        <v>0</v>
      </c>
      <c r="AE489" s="72"/>
      <c r="AF489" s="71">
        <v>3333227.0131323389</v>
      </c>
      <c r="AG489" s="71">
        <v>380224.18485496083</v>
      </c>
      <c r="AH489" s="71">
        <v>794165.68647248461</v>
      </c>
      <c r="AI489" s="71">
        <v>11564189.190488577</v>
      </c>
      <c r="AJ489" s="71">
        <v>14823597.661987307</v>
      </c>
      <c r="AK489" s="71">
        <v>0</v>
      </c>
      <c r="AL489" s="71">
        <v>0</v>
      </c>
      <c r="AM489" s="71">
        <v>856630.47109680471</v>
      </c>
      <c r="AN489" s="71">
        <v>0</v>
      </c>
      <c r="AO489" s="71">
        <v>0</v>
      </c>
      <c r="AP489" s="71">
        <v>31752034.208032474</v>
      </c>
      <c r="AQ489" s="72"/>
      <c r="AR489" s="71">
        <v>145</v>
      </c>
      <c r="AS489" s="71">
        <v>120</v>
      </c>
      <c r="AT489" s="71">
        <v>1</v>
      </c>
      <c r="AU489" s="71">
        <v>1</v>
      </c>
      <c r="AV489" s="71">
        <v>7</v>
      </c>
      <c r="AW489" s="71">
        <v>0</v>
      </c>
      <c r="AX489" s="71"/>
      <c r="AY489" s="72"/>
      <c r="AZ489" s="71">
        <v>740.58999999999992</v>
      </c>
      <c r="BA489" s="71">
        <v>20682.760000000006</v>
      </c>
      <c r="BB489" s="71">
        <v>8500</v>
      </c>
      <c r="BC489" s="71">
        <v>22</v>
      </c>
      <c r="BD489" s="71">
        <v>2314.3000000000002</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2174</v>
      </c>
      <c r="B490" s="70">
        <v>374</v>
      </c>
      <c r="C490" s="70">
        <v>20</v>
      </c>
      <c r="D490" s="70">
        <v>22</v>
      </c>
      <c r="E490" s="70">
        <v>2023</v>
      </c>
      <c r="F490" s="70" t="s">
        <v>1539</v>
      </c>
      <c r="G490" s="70" t="s">
        <v>2155</v>
      </c>
      <c r="H490" s="70" t="s">
        <v>1754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150</v>
      </c>
      <c r="AS490" s="71">
        <v>121</v>
      </c>
      <c r="AT490" s="71">
        <v>1</v>
      </c>
      <c r="AU490" s="71">
        <v>1</v>
      </c>
      <c r="AV490" s="71">
        <v>8</v>
      </c>
      <c r="AW490" s="71">
        <v>0</v>
      </c>
      <c r="AX490" s="71"/>
      <c r="AY490" s="72"/>
      <c r="AZ490" s="71">
        <v>765.88999999999987</v>
      </c>
      <c r="BA490" s="71">
        <v>30682.760000000009</v>
      </c>
      <c r="BB490" s="71">
        <v>8500</v>
      </c>
      <c r="BC490" s="71">
        <v>22</v>
      </c>
      <c r="BD490" s="71">
        <v>7304.3</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2175</v>
      </c>
      <c r="B491" s="70">
        <v>374</v>
      </c>
      <c r="C491" s="70">
        <v>21</v>
      </c>
      <c r="D491" s="70">
        <v>22</v>
      </c>
      <c r="E491" s="70">
        <v>2024</v>
      </c>
      <c r="F491" s="70" t="s">
        <v>1554</v>
      </c>
      <c r="G491" s="70" t="s">
        <v>2155</v>
      </c>
      <c r="H491" s="70" t="s">
        <v>1754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2176</v>
      </c>
      <c r="B492" s="70">
        <v>409</v>
      </c>
      <c r="C492" s="70">
        <v>1</v>
      </c>
      <c r="D492" s="70">
        <v>25</v>
      </c>
      <c r="E492" s="70">
        <v>1990</v>
      </c>
      <c r="F492" s="70" t="s">
        <v>787</v>
      </c>
      <c r="G492" s="70" t="s">
        <v>2177</v>
      </c>
      <c r="H492" s="70" t="s">
        <v>2178</v>
      </c>
      <c r="I492" s="148"/>
      <c r="J492" s="71">
        <v>3.3031541086041361</v>
      </c>
      <c r="K492" s="71">
        <v>3.283815970072951</v>
      </c>
      <c r="L492" s="71">
        <v>7.6151026669348427</v>
      </c>
      <c r="M492" s="71">
        <v>4.4232786548698586</v>
      </c>
      <c r="N492" s="71">
        <v>6.7887683673857984</v>
      </c>
      <c r="O492" s="71">
        <v>5.1761231990059082</v>
      </c>
      <c r="P492" s="71">
        <v>12.28938908028908</v>
      </c>
      <c r="Q492" s="71">
        <v>0.50004286549994503</v>
      </c>
      <c r="R492" s="71">
        <v>7.0392253471089239</v>
      </c>
      <c r="S492" s="71">
        <v>0.39944454503332921</v>
      </c>
      <c r="T492" s="72"/>
      <c r="U492" s="71">
        <v>345205</v>
      </c>
      <c r="V492" s="71">
        <v>817</v>
      </c>
      <c r="W492" s="71">
        <v>84</v>
      </c>
      <c r="X492" s="71">
        <v>1652</v>
      </c>
      <c r="Y492" s="71">
        <v>3217</v>
      </c>
      <c r="Z492" s="71">
        <v>2129</v>
      </c>
      <c r="AA492" s="71">
        <v>2984</v>
      </c>
      <c r="AB492" s="71">
        <v>8119</v>
      </c>
      <c r="AC492" s="71">
        <v>1219206.5</v>
      </c>
      <c r="AD492" s="71">
        <v>0.39944454503332921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2179</v>
      </c>
      <c r="B493" s="70">
        <v>410</v>
      </c>
      <c r="C493" s="70">
        <v>2</v>
      </c>
      <c r="D493" s="70">
        <v>25</v>
      </c>
      <c r="E493" s="70">
        <v>2005</v>
      </c>
      <c r="F493" s="70" t="s">
        <v>789</v>
      </c>
      <c r="G493" s="70" t="s">
        <v>2177</v>
      </c>
      <c r="H493" s="70" t="s">
        <v>2178</v>
      </c>
      <c r="I493" s="148"/>
      <c r="J493" s="71">
        <v>3.013055486475718</v>
      </c>
      <c r="K493" s="71">
        <v>0.77241286423308986</v>
      </c>
      <c r="L493" s="71">
        <v>11.658716966831371</v>
      </c>
      <c r="M493" s="71">
        <v>6.5120465546069504</v>
      </c>
      <c r="N493" s="71">
        <v>8.0439698596750304</v>
      </c>
      <c r="O493" s="71">
        <v>7.9207329262533701</v>
      </c>
      <c r="P493" s="71">
        <v>12.59177342411769</v>
      </c>
      <c r="Q493" s="71">
        <v>0.43867600393879103</v>
      </c>
      <c r="R493" s="71">
        <v>6.6439783401457606E-2</v>
      </c>
      <c r="S493" s="71">
        <v>0.92756291793453582</v>
      </c>
      <c r="T493" s="72"/>
      <c r="U493" s="71">
        <v>325355</v>
      </c>
      <c r="V493" s="71">
        <v>287</v>
      </c>
      <c r="W493" s="71">
        <v>124</v>
      </c>
      <c r="X493" s="71">
        <v>1396</v>
      </c>
      <c r="Y493" s="71">
        <v>3222</v>
      </c>
      <c r="Z493" s="71">
        <v>3770</v>
      </c>
      <c r="AA493" s="71">
        <v>2504</v>
      </c>
      <c r="AB493" s="71">
        <v>7446</v>
      </c>
      <c r="AC493" s="71">
        <v>11748.5</v>
      </c>
      <c r="AD493" s="71">
        <v>0.92756291793453582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2180</v>
      </c>
      <c r="B494" s="70">
        <v>411</v>
      </c>
      <c r="C494" s="70">
        <v>3</v>
      </c>
      <c r="D494" s="70">
        <v>25</v>
      </c>
      <c r="E494" s="70">
        <v>2006</v>
      </c>
      <c r="F494" s="70" t="s">
        <v>790</v>
      </c>
      <c r="G494" s="70" t="s">
        <v>2177</v>
      </c>
      <c r="H494" s="70" t="s">
        <v>2178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2181</v>
      </c>
      <c r="B495" s="70">
        <v>412</v>
      </c>
      <c r="C495" s="70">
        <v>4</v>
      </c>
      <c r="D495" s="70">
        <v>25</v>
      </c>
      <c r="E495" s="70">
        <v>2007</v>
      </c>
      <c r="F495" s="70" t="s">
        <v>791</v>
      </c>
      <c r="G495" s="70" t="s">
        <v>2177</v>
      </c>
      <c r="H495" s="70" t="s">
        <v>2178</v>
      </c>
      <c r="I495" s="148"/>
      <c r="J495" s="71">
        <v>2.362926782562369</v>
      </c>
      <c r="K495" s="71">
        <v>0.74582606587643085</v>
      </c>
      <c r="L495" s="71">
        <v>14.4823956430407</v>
      </c>
      <c r="M495" s="71">
        <v>6.6018639794133742</v>
      </c>
      <c r="N495" s="71">
        <v>8.039370746496493</v>
      </c>
      <c r="O495" s="71">
        <v>7.7911639845198311</v>
      </c>
      <c r="P495" s="71">
        <v>12.495608951218911</v>
      </c>
      <c r="Q495" s="71">
        <v>0.45004323148056902</v>
      </c>
      <c r="R495" s="71">
        <v>0.44851656280200197</v>
      </c>
      <c r="S495" s="71">
        <v>0.8939623324298468</v>
      </c>
      <c r="T495" s="72"/>
      <c r="U495" s="71">
        <v>318755</v>
      </c>
      <c r="V495" s="71">
        <v>286</v>
      </c>
      <c r="W495" s="71">
        <v>207</v>
      </c>
      <c r="X495" s="71">
        <v>1657</v>
      </c>
      <c r="Y495" s="71">
        <v>3241</v>
      </c>
      <c r="Z495" s="71">
        <v>3855</v>
      </c>
      <c r="AA495" s="71">
        <v>2447</v>
      </c>
      <c r="AB495" s="71">
        <v>7235</v>
      </c>
      <c r="AC495" s="71">
        <v>81586.5</v>
      </c>
      <c r="AD495" s="71">
        <v>0.8939623324298468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2182</v>
      </c>
      <c r="B496" s="70">
        <v>413</v>
      </c>
      <c r="C496" s="70">
        <v>5</v>
      </c>
      <c r="D496" s="70">
        <v>25</v>
      </c>
      <c r="E496" s="70">
        <v>2008</v>
      </c>
      <c r="F496" s="70" t="s">
        <v>792</v>
      </c>
      <c r="G496" s="70" t="s">
        <v>2177</v>
      </c>
      <c r="H496" s="70" t="s">
        <v>2178</v>
      </c>
      <c r="I496" s="148"/>
      <c r="J496" s="71">
        <v>2.4684716618265532</v>
      </c>
      <c r="K496" s="71">
        <v>0.58177863900583671</v>
      </c>
      <c r="L496" s="71">
        <v>12.51838971172009</v>
      </c>
      <c r="M496" s="71">
        <v>7.027854679163136</v>
      </c>
      <c r="N496" s="71">
        <v>7.2512722285801363</v>
      </c>
      <c r="O496" s="71">
        <v>7.6421790897218216</v>
      </c>
      <c r="P496" s="71">
        <v>12.302844492341769</v>
      </c>
      <c r="Q496" s="71">
        <v>0.43866055785128399</v>
      </c>
      <c r="R496" s="71">
        <v>7.1511296600999405E-2</v>
      </c>
      <c r="S496" s="71">
        <v>0.86355496470848681</v>
      </c>
      <c r="T496" s="72"/>
      <c r="U496" s="71">
        <v>360148</v>
      </c>
      <c r="V496" s="71">
        <v>286</v>
      </c>
      <c r="W496" s="71">
        <v>207</v>
      </c>
      <c r="X496" s="71">
        <v>1657</v>
      </c>
      <c r="Y496" s="71">
        <v>3247</v>
      </c>
      <c r="Z496" s="71">
        <v>3914</v>
      </c>
      <c r="AA496" s="71">
        <v>2412</v>
      </c>
      <c r="AB496" s="71">
        <v>7168</v>
      </c>
      <c r="AC496" s="71">
        <v>13507.5</v>
      </c>
      <c r="AD496" s="71">
        <v>0.86355496470848681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2183</v>
      </c>
      <c r="B497" s="70">
        <v>414</v>
      </c>
      <c r="C497" s="70">
        <v>6</v>
      </c>
      <c r="D497" s="70">
        <v>25</v>
      </c>
      <c r="E497" s="70">
        <v>2009</v>
      </c>
      <c r="F497" s="70" t="s">
        <v>176</v>
      </c>
      <c r="G497" s="70" t="s">
        <v>2177</v>
      </c>
      <c r="H497" s="70" t="s">
        <v>2178</v>
      </c>
      <c r="I497" s="148"/>
      <c r="J497" s="71">
        <v>2.323521641419187</v>
      </c>
      <c r="K497" s="71">
        <v>0.64479618884495515</v>
      </c>
      <c r="L497" s="71">
        <v>8.7535962375767546</v>
      </c>
      <c r="M497" s="71">
        <v>6.1306134288782497</v>
      </c>
      <c r="N497" s="71">
        <v>6.8607271481390626</v>
      </c>
      <c r="O497" s="71">
        <v>7.8888374329198161</v>
      </c>
      <c r="P497" s="71">
        <v>11.810021999906819</v>
      </c>
      <c r="Q497" s="71">
        <v>0.41618484130772798</v>
      </c>
      <c r="R497" s="71">
        <v>1.2607986928487189</v>
      </c>
      <c r="S497" s="71">
        <v>0.76276662889939884</v>
      </c>
      <c r="T497" s="72"/>
      <c r="U497" s="71">
        <v>322249</v>
      </c>
      <c r="V497" s="71">
        <v>299</v>
      </c>
      <c r="W497" s="71">
        <v>214</v>
      </c>
      <c r="X497" s="71">
        <v>1611</v>
      </c>
      <c r="Y497" s="71">
        <v>3271</v>
      </c>
      <c r="Z497" s="71">
        <v>3988</v>
      </c>
      <c r="AA497" s="71">
        <v>2377</v>
      </c>
      <c r="AB497" s="71">
        <v>7139</v>
      </c>
      <c r="AC497" s="71">
        <v>232332</v>
      </c>
      <c r="AD497" s="71">
        <v>0.76276662889939884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2184</v>
      </c>
      <c r="B498" s="70">
        <v>415</v>
      </c>
      <c r="C498" s="70">
        <v>7</v>
      </c>
      <c r="D498" s="70">
        <v>25</v>
      </c>
      <c r="E498" s="70">
        <v>2010</v>
      </c>
      <c r="F498" s="70" t="s">
        <v>177</v>
      </c>
      <c r="G498" s="70" t="s">
        <v>2177</v>
      </c>
      <c r="H498" s="70" t="s">
        <v>2178</v>
      </c>
      <c r="I498" s="148"/>
      <c r="J498" s="71">
        <v>2.4040347303482839</v>
      </c>
      <c r="K498" s="71">
        <v>0.68514876441477923</v>
      </c>
      <c r="L498" s="71">
        <v>8.0588352302751591</v>
      </c>
      <c r="M498" s="71">
        <v>6.6075161809418486</v>
      </c>
      <c r="N498" s="71">
        <v>8.0758085418142009</v>
      </c>
      <c r="O498" s="71">
        <v>7.8936980202277152</v>
      </c>
      <c r="P498" s="71">
        <v>12.005506189394749</v>
      </c>
      <c r="Q498" s="71">
        <v>0.43347763418240098</v>
      </c>
      <c r="R498" s="71">
        <v>0.38428707042914412</v>
      </c>
      <c r="S498" s="71">
        <v>0.78890176712807214</v>
      </c>
      <c r="T498" s="72"/>
      <c r="U498" s="71">
        <v>350911</v>
      </c>
      <c r="V498" s="71">
        <v>299</v>
      </c>
      <c r="W498" s="71">
        <v>214</v>
      </c>
      <c r="X498" s="71">
        <v>1611</v>
      </c>
      <c r="Y498" s="71">
        <v>3267</v>
      </c>
      <c r="Z498" s="71">
        <v>4009</v>
      </c>
      <c r="AA498" s="71">
        <v>2356</v>
      </c>
      <c r="AB498" s="71">
        <v>7125</v>
      </c>
      <c r="AC498" s="71">
        <v>67107.5</v>
      </c>
      <c r="AD498" s="71">
        <v>0.78890176712807214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2185</v>
      </c>
      <c r="B499" s="70">
        <v>416</v>
      </c>
      <c r="C499" s="70">
        <v>8</v>
      </c>
      <c r="D499" s="70">
        <v>25</v>
      </c>
      <c r="E499" s="70">
        <v>2011</v>
      </c>
      <c r="F499" s="70" t="s">
        <v>178</v>
      </c>
      <c r="G499" s="70" t="s">
        <v>2177</v>
      </c>
      <c r="H499" s="70" t="s">
        <v>2178</v>
      </c>
      <c r="I499" s="148"/>
      <c r="J499" s="71">
        <v>2.8330339111853582</v>
      </c>
      <c r="K499" s="71">
        <v>0.90639122997216059</v>
      </c>
      <c r="L499" s="71">
        <v>10.8432477184923</v>
      </c>
      <c r="M499" s="71">
        <v>7.8648485963740322</v>
      </c>
      <c r="N499" s="71">
        <v>9.9348033456185831</v>
      </c>
      <c r="O499" s="71">
        <v>7.7624692781838931</v>
      </c>
      <c r="P499" s="71">
        <v>11.614030311539414</v>
      </c>
      <c r="Q499" s="71">
        <v>0.494748144715699</v>
      </c>
      <c r="R499" s="71">
        <v>1.2425393382604</v>
      </c>
      <c r="S499" s="71">
        <v>0.89604762459258214</v>
      </c>
      <c r="T499" s="72"/>
      <c r="U499" s="71">
        <v>348507</v>
      </c>
      <c r="V499" s="71">
        <v>299</v>
      </c>
      <c r="W499" s="71">
        <v>214</v>
      </c>
      <c r="X499" s="71">
        <v>1611</v>
      </c>
      <c r="Y499" s="71">
        <v>3264</v>
      </c>
      <c r="Z499" s="71">
        <v>4028</v>
      </c>
      <c r="AA499" s="71">
        <v>2347</v>
      </c>
      <c r="AB499" s="71">
        <v>7050</v>
      </c>
      <c r="AC499" s="71">
        <v>216624</v>
      </c>
      <c r="AD499" s="71">
        <v>0.89604762459258214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2186</v>
      </c>
      <c r="B500" s="70">
        <v>417</v>
      </c>
      <c r="C500" s="70">
        <v>9</v>
      </c>
      <c r="D500" s="70">
        <v>25</v>
      </c>
      <c r="E500" s="70">
        <v>2012</v>
      </c>
      <c r="F500" s="70" t="s">
        <v>179</v>
      </c>
      <c r="G500" s="70" t="s">
        <v>2177</v>
      </c>
      <c r="H500" s="70" t="s">
        <v>2178</v>
      </c>
      <c r="I500" s="148"/>
      <c r="J500" s="71">
        <v>2.6430211814592051</v>
      </c>
      <c r="K500" s="71">
        <v>0.92826839898355951</v>
      </c>
      <c r="L500" s="71">
        <v>10.988578681732591</v>
      </c>
      <c r="M500" s="71">
        <v>8.797354328055869</v>
      </c>
      <c r="N500" s="71">
        <v>10.32488032798979</v>
      </c>
      <c r="O500" s="71">
        <v>7.8161029722684257</v>
      </c>
      <c r="P500" s="71">
        <v>11.466114070450811</v>
      </c>
      <c r="Q500" s="71">
        <v>0.537305152238158</v>
      </c>
      <c r="R500" s="71">
        <v>1.4151456857705149</v>
      </c>
      <c r="S500" s="71">
        <v>0.6929689597166202</v>
      </c>
      <c r="T500" s="72"/>
      <c r="U500" s="71">
        <v>315623</v>
      </c>
      <c r="V500" s="71">
        <v>299</v>
      </c>
      <c r="W500" s="71">
        <v>214</v>
      </c>
      <c r="X500" s="71">
        <v>1611</v>
      </c>
      <c r="Y500" s="71">
        <v>3291</v>
      </c>
      <c r="Z500" s="71">
        <v>4088</v>
      </c>
      <c r="AA500" s="71">
        <v>2304</v>
      </c>
      <c r="AB500" s="71">
        <v>7047</v>
      </c>
      <c r="AC500" s="71">
        <v>240326</v>
      </c>
      <c r="AD500" s="71">
        <v>0.6929689597166202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2187</v>
      </c>
      <c r="B501" s="70">
        <v>418</v>
      </c>
      <c r="C501" s="70">
        <v>10</v>
      </c>
      <c r="D501" s="70">
        <v>25</v>
      </c>
      <c r="E501" s="70">
        <v>2013</v>
      </c>
      <c r="F501" s="70" t="s">
        <v>180</v>
      </c>
      <c r="G501" s="1064" t="s">
        <v>2177</v>
      </c>
      <c r="H501" s="70" t="s">
        <v>2178</v>
      </c>
      <c r="I501" s="148"/>
      <c r="J501" s="71">
        <v>3.2518409197800451</v>
      </c>
      <c r="K501" s="71">
        <v>0.81739253653685073</v>
      </c>
      <c r="L501" s="71">
        <v>10.057662599337419</v>
      </c>
      <c r="M501" s="71">
        <v>8.8116262118122979</v>
      </c>
      <c r="N501" s="71">
        <v>11.123904306923031</v>
      </c>
      <c r="O501" s="71">
        <v>7.529629901222223</v>
      </c>
      <c r="P501" s="71">
        <v>11.484341651820975</v>
      </c>
      <c r="Q501" s="71">
        <v>0.54326341914336396</v>
      </c>
      <c r="R501" s="71">
        <v>2.2861275425709731</v>
      </c>
      <c r="S501" s="71">
        <v>0.67489976711068567</v>
      </c>
      <c r="T501" s="72"/>
      <c r="U501" s="71">
        <v>348975</v>
      </c>
      <c r="V501" s="71">
        <v>299</v>
      </c>
      <c r="W501" s="71">
        <v>214</v>
      </c>
      <c r="X501" s="71">
        <v>1611</v>
      </c>
      <c r="Y501" s="71">
        <v>3304</v>
      </c>
      <c r="Z501" s="71">
        <v>4114</v>
      </c>
      <c r="AA501" s="71">
        <v>2299</v>
      </c>
      <c r="AB501" s="71">
        <v>7023</v>
      </c>
      <c r="AC501" s="71">
        <v>378975.5</v>
      </c>
      <c r="AD501" s="71">
        <v>0.67489976711068567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2188</v>
      </c>
      <c r="B502" s="70">
        <v>419</v>
      </c>
      <c r="C502" s="70">
        <v>11</v>
      </c>
      <c r="D502" s="70">
        <v>25</v>
      </c>
      <c r="E502" s="70">
        <v>2014</v>
      </c>
      <c r="F502" s="70" t="s">
        <v>181</v>
      </c>
      <c r="G502" s="1064" t="s">
        <v>2177</v>
      </c>
      <c r="H502" s="70" t="s">
        <v>2178</v>
      </c>
      <c r="I502" s="148"/>
      <c r="J502" s="71">
        <v>3.2753829489080739</v>
      </c>
      <c r="K502" s="71">
        <v>0.80471650765049174</v>
      </c>
      <c r="L502" s="71">
        <v>10.324412014486709</v>
      </c>
      <c r="M502" s="71">
        <v>8.4886997356607754</v>
      </c>
      <c r="N502" s="71">
        <v>10.65834549099009</v>
      </c>
      <c r="O502" s="71">
        <v>7.1300194039037761</v>
      </c>
      <c r="P502" s="71">
        <v>11.443608924562415</v>
      </c>
      <c r="Q502" s="71">
        <v>0.51944767418953297</v>
      </c>
      <c r="R502" s="71">
        <v>0.66877415715949529</v>
      </c>
      <c r="S502" s="71">
        <v>0.67085892337552755</v>
      </c>
      <c r="T502" s="72"/>
      <c r="U502" s="71">
        <v>408111</v>
      </c>
      <c r="V502" s="71">
        <v>257</v>
      </c>
      <c r="W502" s="71">
        <v>221</v>
      </c>
      <c r="X502" s="71">
        <v>1672</v>
      </c>
      <c r="Y502" s="71">
        <v>3303</v>
      </c>
      <c r="Z502" s="71">
        <v>4103</v>
      </c>
      <c r="AA502" s="71">
        <v>2279</v>
      </c>
      <c r="AB502" s="71">
        <v>6999</v>
      </c>
      <c r="AC502" s="71">
        <v>111212.5</v>
      </c>
      <c r="AD502" s="71">
        <v>0.67085892337552755</v>
      </c>
      <c r="AE502" s="72"/>
      <c r="AF502" s="71"/>
      <c r="AG502" s="71"/>
      <c r="AH502" s="71"/>
      <c r="AI502" s="71"/>
      <c r="AJ502" s="71"/>
      <c r="AK502" s="71"/>
      <c r="AL502" s="71"/>
      <c r="AM502" s="71"/>
      <c r="AN502" s="71"/>
      <c r="AO502" s="71"/>
      <c r="AP502" s="71"/>
      <c r="AQ502" s="72"/>
      <c r="AR502" s="71">
        <v>186</v>
      </c>
      <c r="AS502" s="71">
        <v>81</v>
      </c>
      <c r="AT502" s="71">
        <v>0</v>
      </c>
      <c r="AU502" s="71">
        <v>0</v>
      </c>
      <c r="AV502" s="71">
        <v>0</v>
      </c>
      <c r="AW502" s="71">
        <v>0</v>
      </c>
      <c r="AX502" s="71"/>
      <c r="AY502" s="72"/>
      <c r="AZ502" s="71">
        <v>904.59999999999991</v>
      </c>
      <c r="BA502" s="71">
        <v>4085.1</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2189</v>
      </c>
      <c r="B503" s="70">
        <v>420</v>
      </c>
      <c r="C503" s="70">
        <v>12</v>
      </c>
      <c r="D503" s="70">
        <v>25</v>
      </c>
      <c r="E503" s="70">
        <v>2015</v>
      </c>
      <c r="F503" s="70" t="s">
        <v>182</v>
      </c>
      <c r="G503" s="70" t="s">
        <v>2177</v>
      </c>
      <c r="H503" s="70" t="s">
        <v>2178</v>
      </c>
      <c r="I503" s="148"/>
      <c r="J503" s="71">
        <v>3.223206192154537</v>
      </c>
      <c r="K503" s="71">
        <v>0.672870015186387</v>
      </c>
      <c r="L503" s="71">
        <v>11.086810582115669</v>
      </c>
      <c r="M503" s="71">
        <v>8.4965700872636862</v>
      </c>
      <c r="N503" s="71">
        <v>9.2382881788647087</v>
      </c>
      <c r="O503" s="71">
        <v>7.1102481820568704</v>
      </c>
      <c r="P503" s="71">
        <v>11.276764677263975</v>
      </c>
      <c r="Q503" s="71">
        <v>0.50145835101305503</v>
      </c>
      <c r="R503" s="71">
        <v>3.0561764678970662</v>
      </c>
      <c r="S503" s="71">
        <v>0.99296051621915449</v>
      </c>
      <c r="T503" s="72"/>
      <c r="U503" s="71">
        <v>461510</v>
      </c>
      <c r="V503" s="71">
        <v>257</v>
      </c>
      <c r="W503" s="71">
        <v>221</v>
      </c>
      <c r="X503" s="71">
        <v>1672</v>
      </c>
      <c r="Y503" s="71">
        <v>3281</v>
      </c>
      <c r="Z503" s="71">
        <v>4131</v>
      </c>
      <c r="AA503" s="71">
        <v>2244</v>
      </c>
      <c r="AB503" s="71">
        <v>6902</v>
      </c>
      <c r="AC503" s="71">
        <v>522403.5</v>
      </c>
      <c r="AD503" s="71">
        <v>0.99296051621915449</v>
      </c>
      <c r="AE503" s="72"/>
      <c r="AF503" s="71">
        <v>4362439.614103185</v>
      </c>
      <c r="AG503" s="71">
        <v>577559.83300068928</v>
      </c>
      <c r="AH503" s="71">
        <v>1854140.0229199789</v>
      </c>
      <c r="AI503" s="71">
        <v>10270262.106046639</v>
      </c>
      <c r="AJ503" s="71">
        <v>14837318.34669912</v>
      </c>
      <c r="AK503" s="71">
        <v>0</v>
      </c>
      <c r="AL503" s="71">
        <v>0</v>
      </c>
      <c r="AM503" s="71">
        <v>945890.14719893574</v>
      </c>
      <c r="AN503" s="71">
        <v>0</v>
      </c>
      <c r="AO503" s="71">
        <v>0</v>
      </c>
      <c r="AP503" s="71">
        <v>32847610.069968548</v>
      </c>
      <c r="AQ503" s="72"/>
      <c r="AR503" s="71">
        <v>201</v>
      </c>
      <c r="AS503" s="71">
        <v>101</v>
      </c>
      <c r="AT503" s="71">
        <v>0</v>
      </c>
      <c r="AU503" s="71">
        <v>0</v>
      </c>
      <c r="AV503" s="71">
        <v>0</v>
      </c>
      <c r="AW503" s="71">
        <v>0</v>
      </c>
      <c r="AX503" s="71"/>
      <c r="AY503" s="72"/>
      <c r="AZ503" s="71">
        <v>1026.81</v>
      </c>
      <c r="BA503" s="71">
        <v>6151</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2190</v>
      </c>
      <c r="B504" s="70">
        <v>421</v>
      </c>
      <c r="C504" s="70">
        <v>13</v>
      </c>
      <c r="D504" s="70">
        <v>25</v>
      </c>
      <c r="E504" s="70">
        <v>2016</v>
      </c>
      <c r="F504" s="70" t="s">
        <v>155</v>
      </c>
      <c r="G504" s="70" t="s">
        <v>2177</v>
      </c>
      <c r="H504" s="70" t="s">
        <v>2178</v>
      </c>
      <c r="I504" s="148"/>
      <c r="J504" s="71">
        <v>3.6519590209510313</v>
      </c>
      <c r="K504" s="71">
        <v>0.65091918113421621</v>
      </c>
      <c r="L504" s="71">
        <v>9.7878288623508514</v>
      </c>
      <c r="M504" s="71">
        <v>6.6031432207604794</v>
      </c>
      <c r="N504" s="71">
        <v>8.4561880263122617</v>
      </c>
      <c r="O504" s="71">
        <v>7.0324064758244074</v>
      </c>
      <c r="P504" s="71">
        <v>11.393702935372383</v>
      </c>
      <c r="Q504" s="71">
        <v>0.48058031750028651</v>
      </c>
      <c r="R504" s="71">
        <v>1.1082115600570603</v>
      </c>
      <c r="S504" s="71">
        <v>0.88150774931285947</v>
      </c>
      <c r="T504" s="72"/>
      <c r="U504" s="71">
        <v>560492</v>
      </c>
      <c r="V504" s="71">
        <v>257</v>
      </c>
      <c r="W504" s="71">
        <v>221</v>
      </c>
      <c r="X504" s="71">
        <v>1672</v>
      </c>
      <c r="Y504" s="71">
        <v>3267</v>
      </c>
      <c r="Z504" s="71">
        <v>4136</v>
      </c>
      <c r="AA504" s="71">
        <v>2345</v>
      </c>
      <c r="AB504" s="71">
        <v>6804</v>
      </c>
      <c r="AC504" s="71">
        <v>189271.62579936619</v>
      </c>
      <c r="AD504" s="71">
        <v>0.88150774931285947</v>
      </c>
      <c r="AE504" s="72"/>
      <c r="AF504" s="71">
        <v>5096756.9432367347</v>
      </c>
      <c r="AG504" s="71">
        <v>556577.82531032537</v>
      </c>
      <c r="AH504" s="71">
        <v>1562550.03244661</v>
      </c>
      <c r="AI504" s="71">
        <v>10336933.787365019</v>
      </c>
      <c r="AJ504" s="71">
        <v>13939282.19038686</v>
      </c>
      <c r="AK504" s="71">
        <v>0</v>
      </c>
      <c r="AL504" s="71">
        <v>0</v>
      </c>
      <c r="AM504" s="71">
        <v>933184.08795584657</v>
      </c>
      <c r="AN504" s="71">
        <v>0</v>
      </c>
      <c r="AO504" s="71">
        <v>0</v>
      </c>
      <c r="AP504" s="71">
        <v>32425284.866701394</v>
      </c>
      <c r="AQ504" s="72"/>
      <c r="AR504" s="71">
        <v>212</v>
      </c>
      <c r="AS504" s="71">
        <v>126</v>
      </c>
      <c r="AT504" s="71">
        <v>1</v>
      </c>
      <c r="AU504" s="71">
        <v>0</v>
      </c>
      <c r="AV504" s="71">
        <v>0</v>
      </c>
      <c r="AW504" s="71">
        <v>0</v>
      </c>
      <c r="AX504" s="71"/>
      <c r="AY504" s="72"/>
      <c r="AZ504" s="71">
        <v>1115.81</v>
      </c>
      <c r="BA504" s="71">
        <v>8525.2000000000007</v>
      </c>
      <c r="BB504" s="71">
        <v>19</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2191</v>
      </c>
      <c r="B505" s="70">
        <v>422</v>
      </c>
      <c r="C505" s="70">
        <v>14</v>
      </c>
      <c r="D505" s="70">
        <v>25</v>
      </c>
      <c r="E505" s="70">
        <v>2017</v>
      </c>
      <c r="F505" s="70" t="s">
        <v>156</v>
      </c>
      <c r="G505" s="70" t="s">
        <v>2177</v>
      </c>
      <c r="H505" s="70" t="s">
        <v>2178</v>
      </c>
      <c r="I505" s="148"/>
      <c r="J505" s="71">
        <v>3.405869173140311</v>
      </c>
      <c r="K505" s="71">
        <v>0.67532892448394177</v>
      </c>
      <c r="L505" s="71">
        <v>8.9308845367565368</v>
      </c>
      <c r="M505" s="71">
        <v>5.9807349920872079</v>
      </c>
      <c r="N505" s="71">
        <v>8.6755610745138885</v>
      </c>
      <c r="O505" s="71">
        <v>6.9126367175862962</v>
      </c>
      <c r="P505" s="71">
        <v>11.186345473184417</v>
      </c>
      <c r="Q505" s="71">
        <v>0.45878952560571301</v>
      </c>
      <c r="R505" s="71">
        <v>1.0763841336512465</v>
      </c>
      <c r="S505" s="71">
        <v>1.0861732069105519</v>
      </c>
      <c r="T505" s="72"/>
      <c r="U505" s="71">
        <v>602685</v>
      </c>
      <c r="V505" s="71">
        <v>257</v>
      </c>
      <c r="W505" s="71">
        <v>221</v>
      </c>
      <c r="X505" s="71">
        <v>1672</v>
      </c>
      <c r="Y505" s="71">
        <v>3250</v>
      </c>
      <c r="Z505" s="71">
        <v>4133</v>
      </c>
      <c r="AA505" s="71">
        <v>2317</v>
      </c>
      <c r="AB505" s="71">
        <v>6717</v>
      </c>
      <c r="AC505" s="71">
        <v>187483.49999999991</v>
      </c>
      <c r="AD505" s="71">
        <v>1.0861732069105521</v>
      </c>
      <c r="AE505" s="72"/>
      <c r="AF505" s="71">
        <v>5098379.746251219</v>
      </c>
      <c r="AG505" s="71">
        <v>578773.51659497106</v>
      </c>
      <c r="AH505" s="71">
        <v>1837743.4859744981</v>
      </c>
      <c r="AI505" s="71">
        <v>9878656.5498486161</v>
      </c>
      <c r="AJ505" s="71">
        <v>15945807.36764814</v>
      </c>
      <c r="AK505" s="71">
        <v>0</v>
      </c>
      <c r="AL505" s="71">
        <v>0</v>
      </c>
      <c r="AM505" s="71">
        <v>922693.34757235704</v>
      </c>
      <c r="AN505" s="71">
        <v>0</v>
      </c>
      <c r="AO505" s="71">
        <v>0</v>
      </c>
      <c r="AP505" s="71">
        <v>34262054.013889804</v>
      </c>
      <c r="AQ505" s="72"/>
      <c r="AR505" s="71">
        <v>224</v>
      </c>
      <c r="AS505" s="71">
        <v>133</v>
      </c>
      <c r="AT505" s="71">
        <v>1</v>
      </c>
      <c r="AU505" s="71">
        <v>0</v>
      </c>
      <c r="AV505" s="71">
        <v>0</v>
      </c>
      <c r="AW505" s="71">
        <v>0</v>
      </c>
      <c r="AX505" s="71"/>
      <c r="AY505" s="72"/>
      <c r="AZ505" s="71">
        <v>1199.45</v>
      </c>
      <c r="BA505" s="71">
        <v>8847.2999999999993</v>
      </c>
      <c r="BB505" s="71">
        <v>19</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2192</v>
      </c>
      <c r="B506" s="70">
        <v>423</v>
      </c>
      <c r="C506" s="70">
        <v>15</v>
      </c>
      <c r="D506" s="70">
        <v>25</v>
      </c>
      <c r="E506" s="70">
        <v>2018</v>
      </c>
      <c r="F506" s="70" t="s">
        <v>183</v>
      </c>
      <c r="G506" s="70" t="s">
        <v>2177</v>
      </c>
      <c r="H506" s="70" t="s">
        <v>2178</v>
      </c>
      <c r="I506" s="148"/>
      <c r="J506" s="71">
        <v>2.7126999669672629</v>
      </c>
      <c r="K506" s="71">
        <v>0.58644399766939259</v>
      </c>
      <c r="L506" s="71">
        <v>7.9407592872625061</v>
      </c>
      <c r="M506" s="71">
        <v>5.3464908713370045</v>
      </c>
      <c r="N506" s="71">
        <v>6.1235665988886785</v>
      </c>
      <c r="O506" s="71">
        <v>6.8254325706902721</v>
      </c>
      <c r="P506" s="71">
        <v>11.108453131366902</v>
      </c>
      <c r="Q506" s="71">
        <v>0.42332058614634999</v>
      </c>
      <c r="R506" s="71">
        <v>1.6523171125907234</v>
      </c>
      <c r="S506" s="71">
        <v>0.89846708881571813</v>
      </c>
      <c r="T506" s="72"/>
      <c r="U506" s="71">
        <v>559088</v>
      </c>
      <c r="V506" s="71">
        <v>257</v>
      </c>
      <c r="W506" s="71">
        <v>221</v>
      </c>
      <c r="X506" s="71">
        <v>1672</v>
      </c>
      <c r="Y506" s="71">
        <v>3247</v>
      </c>
      <c r="Z506" s="71">
        <v>4159</v>
      </c>
      <c r="AA506" s="71">
        <v>2324</v>
      </c>
      <c r="AB506" s="71">
        <v>6679</v>
      </c>
      <c r="AC506" s="71">
        <v>286671</v>
      </c>
      <c r="AD506" s="71">
        <v>0.89846708881571813</v>
      </c>
      <c r="AE506" s="72"/>
      <c r="AF506" s="71">
        <v>4821386.5899354061</v>
      </c>
      <c r="AG506" s="71">
        <v>530596.47445077391</v>
      </c>
      <c r="AH506" s="71">
        <v>1631075.912148003</v>
      </c>
      <c r="AI506" s="71">
        <v>9454852.3016209044</v>
      </c>
      <c r="AJ506" s="71">
        <v>14632821.99625989</v>
      </c>
      <c r="AK506" s="71">
        <v>0</v>
      </c>
      <c r="AL506" s="71">
        <v>0</v>
      </c>
      <c r="AM506" s="71">
        <v>919371.76844310272</v>
      </c>
      <c r="AN506" s="71">
        <v>0</v>
      </c>
      <c r="AO506" s="71">
        <v>0</v>
      </c>
      <c r="AP506" s="71">
        <v>31990105.042858083</v>
      </c>
      <c r="AQ506" s="72"/>
      <c r="AR506" s="71">
        <v>239</v>
      </c>
      <c r="AS506" s="71">
        <v>140</v>
      </c>
      <c r="AT506" s="71">
        <v>1</v>
      </c>
      <c r="AU506" s="71">
        <v>0</v>
      </c>
      <c r="AV506" s="71">
        <v>0</v>
      </c>
      <c r="AW506" s="71">
        <v>0</v>
      </c>
      <c r="AX506" s="71"/>
      <c r="AY506" s="72"/>
      <c r="AZ506" s="71">
        <v>1296.05</v>
      </c>
      <c r="BA506" s="71">
        <v>9181</v>
      </c>
      <c r="BB506" s="71">
        <v>19</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2193</v>
      </c>
      <c r="B507" s="70">
        <v>424</v>
      </c>
      <c r="C507" s="70">
        <v>16</v>
      </c>
      <c r="D507" s="70">
        <v>25</v>
      </c>
      <c r="E507" s="70">
        <v>2019</v>
      </c>
      <c r="F507" s="70" t="s">
        <v>158</v>
      </c>
      <c r="G507" s="70" t="s">
        <v>2177</v>
      </c>
      <c r="H507" s="70" t="s">
        <v>2178</v>
      </c>
      <c r="I507" s="148"/>
      <c r="J507" s="71">
        <v>3.2974159677860388</v>
      </c>
      <c r="K507" s="71">
        <v>0.56038486295483014</v>
      </c>
      <c r="L507" s="71">
        <v>8.1106187169520396</v>
      </c>
      <c r="M507" s="71">
        <v>5.7729373310723249</v>
      </c>
      <c r="N507" s="71">
        <v>6.7284257307688105</v>
      </c>
      <c r="O507" s="71">
        <v>6.651045182181293</v>
      </c>
      <c r="P507" s="71">
        <v>10.705818531366122</v>
      </c>
      <c r="Q507" s="71">
        <v>0.40580640372117499</v>
      </c>
      <c r="R507" s="71">
        <v>0.38290381054777162</v>
      </c>
      <c r="S507" s="71">
        <v>0.90106588123959508</v>
      </c>
      <c r="T507" s="72"/>
      <c r="U507" s="71">
        <v>638475</v>
      </c>
      <c r="V507" s="71">
        <v>257</v>
      </c>
      <c r="W507" s="71">
        <v>221</v>
      </c>
      <c r="X507" s="71">
        <v>1672</v>
      </c>
      <c r="Y507" s="71">
        <v>3241</v>
      </c>
      <c r="Z507" s="71">
        <v>4164</v>
      </c>
      <c r="AA507" s="71">
        <v>2223</v>
      </c>
      <c r="AB507" s="71">
        <v>6576</v>
      </c>
      <c r="AC507" s="71">
        <v>67520.5</v>
      </c>
      <c r="AD507" s="71">
        <v>0.90106588123959508</v>
      </c>
      <c r="AE507" s="72"/>
      <c r="AF507" s="71">
        <v>5720464.5104051791</v>
      </c>
      <c r="AG507" s="71">
        <v>517356.18818019488</v>
      </c>
      <c r="AH507" s="71">
        <v>1886654.874184395</v>
      </c>
      <c r="AI507" s="71">
        <v>9552244.4833066408</v>
      </c>
      <c r="AJ507" s="71">
        <v>15475780.76694254</v>
      </c>
      <c r="AK507" s="71">
        <v>0</v>
      </c>
      <c r="AL507" s="71">
        <v>0</v>
      </c>
      <c r="AM507" s="71">
        <v>895601.69589850435</v>
      </c>
      <c r="AN507" s="71">
        <v>0</v>
      </c>
      <c r="AO507" s="71">
        <v>0</v>
      </c>
      <c r="AP507" s="71">
        <v>34048102.518917449</v>
      </c>
      <c r="AQ507" s="72"/>
      <c r="AR507" s="71">
        <v>247</v>
      </c>
      <c r="AS507" s="71">
        <v>153</v>
      </c>
      <c r="AT507" s="71">
        <v>1</v>
      </c>
      <c r="AU507" s="71">
        <v>0</v>
      </c>
      <c r="AV507" s="71">
        <v>0</v>
      </c>
      <c r="AW507" s="71">
        <v>0</v>
      </c>
      <c r="AX507" s="71"/>
      <c r="AY507" s="72"/>
      <c r="AZ507" s="71">
        <v>1346.75</v>
      </c>
      <c r="BA507" s="71">
        <v>9811.6999999999971</v>
      </c>
      <c r="BB507" s="71">
        <v>19</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2194</v>
      </c>
      <c r="B508" s="70">
        <v>425</v>
      </c>
      <c r="C508" s="70">
        <v>17</v>
      </c>
      <c r="D508" s="70">
        <v>25</v>
      </c>
      <c r="E508" s="70">
        <v>2020</v>
      </c>
      <c r="F508" s="70" t="s">
        <v>159</v>
      </c>
      <c r="G508" s="70" t="s">
        <v>2177</v>
      </c>
      <c r="H508" s="70" t="s">
        <v>2178</v>
      </c>
      <c r="I508" s="148"/>
      <c r="J508" s="71">
        <v>4.5869805735014344</v>
      </c>
      <c r="K508" s="71">
        <v>0.63182228798087881</v>
      </c>
      <c r="L508" s="71">
        <v>9.7960817367129351</v>
      </c>
      <c r="M508" s="71">
        <v>6.028880329001276</v>
      </c>
      <c r="N508" s="71">
        <v>6.5913008877411148</v>
      </c>
      <c r="O508" s="71">
        <v>5.7936694347435758</v>
      </c>
      <c r="P508" s="71">
        <v>10.113101738886526</v>
      </c>
      <c r="Q508" s="71">
        <v>0.385485209582138</v>
      </c>
      <c r="R508" s="71">
        <v>1.3897152611763455</v>
      </c>
      <c r="S508" s="71">
        <v>0.98912555638294786</v>
      </c>
      <c r="T508" s="72"/>
      <c r="U508" s="71">
        <v>910252</v>
      </c>
      <c r="V508" s="71">
        <v>257</v>
      </c>
      <c r="W508" s="71">
        <v>233</v>
      </c>
      <c r="X508" s="71">
        <v>1785</v>
      </c>
      <c r="Y508" s="71">
        <v>3254</v>
      </c>
      <c r="Z508" s="71">
        <v>4140</v>
      </c>
      <c r="AA508" s="71">
        <v>2232</v>
      </c>
      <c r="AB508" s="71">
        <v>6538</v>
      </c>
      <c r="AC508" s="71">
        <v>246354.49999999997</v>
      </c>
      <c r="AD508" s="71">
        <v>0.98912555638294786</v>
      </c>
      <c r="AE508" s="72"/>
      <c r="AF508" s="71">
        <v>7694377.931166078</v>
      </c>
      <c r="AG508" s="71">
        <v>542117.15154348034</v>
      </c>
      <c r="AH508" s="71">
        <v>2640039.4096532515</v>
      </c>
      <c r="AI508" s="71">
        <v>9609413.5697531644</v>
      </c>
      <c r="AJ508" s="71">
        <v>14310794.36305389</v>
      </c>
      <c r="AK508" s="71"/>
      <c r="AL508" s="71"/>
      <c r="AM508" s="71">
        <v>853281.63869502861</v>
      </c>
      <c r="AN508" s="71"/>
      <c r="AO508" s="71"/>
      <c r="AP508" s="71">
        <v>35650024.063864894</v>
      </c>
      <c r="AQ508" s="72"/>
      <c r="AR508" s="71">
        <v>255</v>
      </c>
      <c r="AS508" s="71">
        <v>156</v>
      </c>
      <c r="AT508" s="71">
        <v>1</v>
      </c>
      <c r="AU508" s="71">
        <v>0</v>
      </c>
      <c r="AV508" s="71">
        <v>0</v>
      </c>
      <c r="AW508" s="71">
        <v>0</v>
      </c>
      <c r="AX508" s="71"/>
      <c r="AY508" s="72"/>
      <c r="AZ508" s="71">
        <v>1392.03</v>
      </c>
      <c r="BA508" s="71">
        <v>9921.600000000004</v>
      </c>
      <c r="BB508" s="71">
        <v>19</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2195</v>
      </c>
      <c r="B509" s="70">
        <v>425</v>
      </c>
      <c r="C509" s="70">
        <v>18</v>
      </c>
      <c r="D509" s="70">
        <v>25</v>
      </c>
      <c r="E509" s="70">
        <v>2021</v>
      </c>
      <c r="F509" s="70" t="s">
        <v>160</v>
      </c>
      <c r="G509" s="70" t="s">
        <v>2177</v>
      </c>
      <c r="H509" s="70" t="s">
        <v>2178</v>
      </c>
      <c r="I509" s="148"/>
      <c r="J509" s="71">
        <v>3.4869415161228257</v>
      </c>
      <c r="K509" s="71">
        <v>0.64118449201824812</v>
      </c>
      <c r="L509" s="71">
        <v>8.5729298199471877</v>
      </c>
      <c r="M509" s="71">
        <v>5.684174562028363</v>
      </c>
      <c r="N509" s="71">
        <v>5.979931178915618</v>
      </c>
      <c r="O509" s="71">
        <v>5.6132303057327855</v>
      </c>
      <c r="P509" s="71">
        <v>10.292240932105901</v>
      </c>
      <c r="Q509" s="71">
        <v>0.38185168237923101</v>
      </c>
      <c r="R509" s="71">
        <v>2.3623956329807774</v>
      </c>
      <c r="S509" s="71">
        <v>0.75204564292545406</v>
      </c>
      <c r="T509" s="72"/>
      <c r="U509" s="71">
        <v>898311</v>
      </c>
      <c r="V509" s="71">
        <v>257</v>
      </c>
      <c r="W509" s="71">
        <v>233</v>
      </c>
      <c r="X509" s="71">
        <v>1785</v>
      </c>
      <c r="Y509" s="71">
        <v>3249</v>
      </c>
      <c r="Z509" s="71">
        <v>4130</v>
      </c>
      <c r="AA509" s="71">
        <v>2215</v>
      </c>
      <c r="AB509" s="71">
        <v>6540</v>
      </c>
      <c r="AC509" s="71">
        <v>406266.99999999994</v>
      </c>
      <c r="AD509" s="71">
        <v>0.75204564292545406</v>
      </c>
      <c r="AE509" s="72"/>
      <c r="AF509" s="71">
        <v>6683389.9634106122</v>
      </c>
      <c r="AG509" s="71">
        <v>549970.31272519729</v>
      </c>
      <c r="AH509" s="71">
        <v>2436061.3666013591</v>
      </c>
      <c r="AI509" s="71">
        <v>10805178.149907459</v>
      </c>
      <c r="AJ509" s="71">
        <v>15460995.912614159</v>
      </c>
      <c r="AK509" s="71">
        <v>0</v>
      </c>
      <c r="AL509" s="71">
        <v>0</v>
      </c>
      <c r="AM509" s="71">
        <v>858465.82626303111</v>
      </c>
      <c r="AN509" s="71">
        <v>0</v>
      </c>
      <c r="AO509" s="71">
        <v>0</v>
      </c>
      <c r="AP509" s="71">
        <v>36794061.53152182</v>
      </c>
      <c r="AQ509" s="72"/>
      <c r="AR509" s="71">
        <v>271</v>
      </c>
      <c r="AS509" s="71">
        <v>158</v>
      </c>
      <c r="AT509" s="71">
        <v>1</v>
      </c>
      <c r="AU509" s="71">
        <v>0</v>
      </c>
      <c r="AV509" s="71">
        <v>0</v>
      </c>
      <c r="AW509" s="71">
        <v>0</v>
      </c>
      <c r="AX509" s="71"/>
      <c r="AY509" s="72"/>
      <c r="AZ509" s="71">
        <v>1489.11</v>
      </c>
      <c r="BA509" s="71">
        <v>10020.6</v>
      </c>
      <c r="BB509" s="71">
        <v>19</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2196</v>
      </c>
      <c r="B510" s="70">
        <v>425</v>
      </c>
      <c r="C510" s="70">
        <v>19</v>
      </c>
      <c r="D510" s="70">
        <v>25</v>
      </c>
      <c r="E510" s="70">
        <v>2022</v>
      </c>
      <c r="F510" s="70" t="s">
        <v>161</v>
      </c>
      <c r="G510" s="70" t="s">
        <v>2177</v>
      </c>
      <c r="H510" s="70" t="s">
        <v>2178</v>
      </c>
      <c r="I510" s="148"/>
      <c r="J510" s="71">
        <v>4.5331381338561192</v>
      </c>
      <c r="K510" s="71">
        <v>0.5927102470943878</v>
      </c>
      <c r="L510" s="71">
        <v>8.4865278648756544</v>
      </c>
      <c r="M510" s="71">
        <v>6.2067208602159942</v>
      </c>
      <c r="N510" s="71">
        <v>8.19954838339304</v>
      </c>
      <c r="O510" s="71">
        <v>5.8421893862172896</v>
      </c>
      <c r="P510" s="71">
        <v>10.320771145347598</v>
      </c>
      <c r="Q510" s="71">
        <v>0.38324267472111856</v>
      </c>
      <c r="R510" s="71">
        <v>2.4525914676106013</v>
      </c>
      <c r="S510" s="71">
        <v>0.92598868952353641</v>
      </c>
      <c r="T510" s="72"/>
      <c r="U510" s="71">
        <v>1027985</v>
      </c>
      <c r="V510" s="71">
        <v>257</v>
      </c>
      <c r="W510" s="71">
        <v>233</v>
      </c>
      <c r="X510" s="71">
        <v>1785</v>
      </c>
      <c r="Y510" s="71">
        <v>3290</v>
      </c>
      <c r="Z510" s="71">
        <v>4084</v>
      </c>
      <c r="AA510" s="71">
        <v>2255</v>
      </c>
      <c r="AB510" s="71">
        <v>6510</v>
      </c>
      <c r="AC510" s="71">
        <v>427075.49999999994</v>
      </c>
      <c r="AD510" s="71">
        <v>0.92598868952353641</v>
      </c>
      <c r="AE510" s="72"/>
      <c r="AF510" s="71">
        <v>6994960.197146615</v>
      </c>
      <c r="AG510" s="71">
        <v>441051.08441620279</v>
      </c>
      <c r="AH510" s="71">
        <v>2705413.7281524395</v>
      </c>
      <c r="AI510" s="71">
        <v>9837690.4381256234</v>
      </c>
      <c r="AJ510" s="71">
        <v>16105183.203210156</v>
      </c>
      <c r="AK510" s="71">
        <v>0</v>
      </c>
      <c r="AL510" s="71">
        <v>0</v>
      </c>
      <c r="AM510" s="71">
        <v>840618.68659032229</v>
      </c>
      <c r="AN510" s="71">
        <v>0</v>
      </c>
      <c r="AO510" s="71">
        <v>0</v>
      </c>
      <c r="AP510" s="71">
        <v>36924917.337641358</v>
      </c>
      <c r="AQ510" s="72"/>
      <c r="AR510" s="71">
        <v>288</v>
      </c>
      <c r="AS510" s="71">
        <v>159</v>
      </c>
      <c r="AT510" s="71">
        <v>1</v>
      </c>
      <c r="AU510" s="71">
        <v>0</v>
      </c>
      <c r="AV510" s="71">
        <v>0</v>
      </c>
      <c r="AW510" s="71">
        <v>0</v>
      </c>
      <c r="AX510" s="71"/>
      <c r="AY510" s="72"/>
      <c r="AZ510" s="71">
        <v>1611.8899999999996</v>
      </c>
      <c r="BA510" s="71">
        <v>10070.100000000004</v>
      </c>
      <c r="BB510" s="71">
        <v>19</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2197</v>
      </c>
      <c r="B511" s="70">
        <v>425</v>
      </c>
      <c r="C511" s="70">
        <v>20</v>
      </c>
      <c r="D511" s="70">
        <v>25</v>
      </c>
      <c r="E511" s="70">
        <v>2023</v>
      </c>
      <c r="F511" s="70" t="s">
        <v>1539</v>
      </c>
      <c r="G511" s="70" t="s">
        <v>2177</v>
      </c>
      <c r="H511" s="70" t="s">
        <v>2178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302</v>
      </c>
      <c r="AS511" s="71">
        <v>161</v>
      </c>
      <c r="AT511" s="71">
        <v>1</v>
      </c>
      <c r="AU511" s="71">
        <v>0</v>
      </c>
      <c r="AV511" s="71">
        <v>0</v>
      </c>
      <c r="AW511" s="71">
        <v>0</v>
      </c>
      <c r="AX511" s="71"/>
      <c r="AY511" s="72"/>
      <c r="AZ511" s="71">
        <v>1702.9100000000003</v>
      </c>
      <c r="BA511" s="71">
        <v>10201.300000000003</v>
      </c>
      <c r="BB511" s="71">
        <v>19</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2198</v>
      </c>
      <c r="B512" s="70">
        <v>425</v>
      </c>
      <c r="C512" s="70">
        <v>21</v>
      </c>
      <c r="D512" s="70">
        <v>25</v>
      </c>
      <c r="E512" s="70">
        <v>2024</v>
      </c>
      <c r="F512" s="70" t="s">
        <v>1554</v>
      </c>
      <c r="G512" s="70" t="s">
        <v>2177</v>
      </c>
      <c r="H512" s="70" t="s">
        <v>2178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2199</v>
      </c>
      <c r="B513" s="70">
        <v>256</v>
      </c>
      <c r="C513" s="70">
        <v>1</v>
      </c>
      <c r="D513" s="70">
        <v>16</v>
      </c>
      <c r="E513" s="70">
        <v>1990</v>
      </c>
      <c r="F513" s="70" t="s">
        <v>787</v>
      </c>
      <c r="G513" s="70" t="s">
        <v>2200</v>
      </c>
      <c r="H513" s="70" t="s">
        <v>2201</v>
      </c>
      <c r="I513" s="148"/>
      <c r="J513" s="71">
        <v>50.630127360437768</v>
      </c>
      <c r="K513" s="71">
        <v>0.79346326519668653</v>
      </c>
      <c r="L513" s="71">
        <v>0</v>
      </c>
      <c r="M513" s="71">
        <v>3.4473076097664519</v>
      </c>
      <c r="N513" s="71">
        <v>7.6341450831129816</v>
      </c>
      <c r="O513" s="71">
        <v>5.1274982746376052</v>
      </c>
      <c r="P513" s="71">
        <v>7.6479207513729301</v>
      </c>
      <c r="Q513" s="71">
        <v>0.54937582956762099</v>
      </c>
      <c r="R513" s="71">
        <v>3.16667898558849</v>
      </c>
      <c r="S513" s="71">
        <v>0.6608375554883299</v>
      </c>
      <c r="T513" s="72"/>
      <c r="U513" s="71">
        <v>1064258</v>
      </c>
      <c r="V513" s="71">
        <v>322</v>
      </c>
      <c r="W513" s="71">
        <v>0</v>
      </c>
      <c r="X513" s="71">
        <v>1395</v>
      </c>
      <c r="Y513" s="71">
        <v>2854</v>
      </c>
      <c r="Z513" s="71">
        <v>2109</v>
      </c>
      <c r="AA513" s="71">
        <v>1857</v>
      </c>
      <c r="AB513" s="71">
        <v>8920</v>
      </c>
      <c r="AC513" s="71">
        <v>548474.5</v>
      </c>
      <c r="AD513" s="71">
        <v>0.6608375554883299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2202</v>
      </c>
      <c r="B514" s="70">
        <v>257</v>
      </c>
      <c r="C514" s="70">
        <v>2</v>
      </c>
      <c r="D514" s="70">
        <v>16</v>
      </c>
      <c r="E514" s="70">
        <v>2005</v>
      </c>
      <c r="F514" s="70" t="s">
        <v>789</v>
      </c>
      <c r="G514" s="70" t="s">
        <v>2200</v>
      </c>
      <c r="H514" s="70" t="s">
        <v>2201</v>
      </c>
      <c r="I514" s="148"/>
      <c r="J514" s="71">
        <v>16.701094696260579</v>
      </c>
      <c r="K514" s="71">
        <v>0.5526974949783543</v>
      </c>
      <c r="L514" s="71">
        <v>0</v>
      </c>
      <c r="M514" s="71">
        <v>4.9866534446462243</v>
      </c>
      <c r="N514" s="71">
        <v>11.31408344269491</v>
      </c>
      <c r="O514" s="71">
        <v>8.3472339299747063</v>
      </c>
      <c r="P514" s="71">
        <v>6.738409100765856</v>
      </c>
      <c r="Q514" s="71">
        <v>0.50047712240935105</v>
      </c>
      <c r="R514" s="71">
        <v>0.89859545498785476</v>
      </c>
      <c r="S514" s="71">
        <v>0.89860913697297096</v>
      </c>
      <c r="T514" s="72"/>
      <c r="U514" s="71">
        <v>453552</v>
      </c>
      <c r="V514" s="71">
        <v>277</v>
      </c>
      <c r="W514" s="71">
        <v>0</v>
      </c>
      <c r="X514" s="71">
        <v>986</v>
      </c>
      <c r="Y514" s="71">
        <v>3188</v>
      </c>
      <c r="Z514" s="71">
        <v>3973</v>
      </c>
      <c r="AA514" s="71">
        <v>1340</v>
      </c>
      <c r="AB514" s="71">
        <v>8495</v>
      </c>
      <c r="AC514" s="71">
        <v>158898</v>
      </c>
      <c r="AD514" s="71">
        <v>0.89860913697297096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2203</v>
      </c>
      <c r="B515" s="70">
        <v>258</v>
      </c>
      <c r="C515" s="70">
        <v>3</v>
      </c>
      <c r="D515" s="70">
        <v>16</v>
      </c>
      <c r="E515" s="70">
        <v>2006</v>
      </c>
      <c r="F515" s="70" t="s">
        <v>790</v>
      </c>
      <c r="G515" s="70" t="s">
        <v>2200</v>
      </c>
      <c r="H515" s="70" t="s">
        <v>2201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2204</v>
      </c>
      <c r="B516" s="70">
        <v>259</v>
      </c>
      <c r="C516" s="70">
        <v>4</v>
      </c>
      <c r="D516" s="70">
        <v>16</v>
      </c>
      <c r="E516" s="70">
        <v>2007</v>
      </c>
      <c r="F516" s="70" t="s">
        <v>791</v>
      </c>
      <c r="G516" s="70" t="s">
        <v>2200</v>
      </c>
      <c r="H516" s="70" t="s">
        <v>2201</v>
      </c>
      <c r="I516" s="148"/>
      <c r="J516" s="71">
        <v>10.98908123423946</v>
      </c>
      <c r="K516" s="71">
        <v>0.5748960213133778</v>
      </c>
      <c r="L516" s="71">
        <v>0</v>
      </c>
      <c r="M516" s="71">
        <v>6.6004122963339524</v>
      </c>
      <c r="N516" s="71">
        <v>12.35596298740237</v>
      </c>
      <c r="O516" s="71">
        <v>8.1165537125373906</v>
      </c>
      <c r="P516" s="71">
        <v>6.5465348081171397</v>
      </c>
      <c r="Q516" s="71">
        <v>0.51753416529624496</v>
      </c>
      <c r="R516" s="71">
        <v>2.1955769874303859</v>
      </c>
      <c r="S516" s="71">
        <v>0.64084597887332273</v>
      </c>
      <c r="T516" s="72"/>
      <c r="U516" s="71">
        <v>346727</v>
      </c>
      <c r="V516" s="71">
        <v>280</v>
      </c>
      <c r="W516" s="71">
        <v>0</v>
      </c>
      <c r="X516" s="71">
        <v>1755</v>
      </c>
      <c r="Y516" s="71">
        <v>3204</v>
      </c>
      <c r="Z516" s="71">
        <v>4016</v>
      </c>
      <c r="AA516" s="71">
        <v>1282</v>
      </c>
      <c r="AB516" s="71">
        <v>8320</v>
      </c>
      <c r="AC516" s="71">
        <v>399382</v>
      </c>
      <c r="AD516" s="71">
        <v>0.64084597887332273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2205</v>
      </c>
      <c r="B517" s="70">
        <v>260</v>
      </c>
      <c r="C517" s="70">
        <v>5</v>
      </c>
      <c r="D517" s="70">
        <v>16</v>
      </c>
      <c r="E517" s="70">
        <v>2008</v>
      </c>
      <c r="F517" s="70" t="s">
        <v>792</v>
      </c>
      <c r="G517" s="70" t="s">
        <v>2200</v>
      </c>
      <c r="H517" s="70" t="s">
        <v>2201</v>
      </c>
      <c r="I517" s="148"/>
      <c r="J517" s="71">
        <v>9.8606076527857667</v>
      </c>
      <c r="K517" s="71">
        <v>0.41789490155695952</v>
      </c>
      <c r="L517" s="71">
        <v>0</v>
      </c>
      <c r="M517" s="71">
        <v>7.2338595842708306</v>
      </c>
      <c r="N517" s="71">
        <v>11.297626900014761</v>
      </c>
      <c r="O517" s="71">
        <v>7.7886183926674368</v>
      </c>
      <c r="P517" s="71">
        <v>6.2330331549094691</v>
      </c>
      <c r="Q517" s="71">
        <v>0.50695648175781804</v>
      </c>
      <c r="R517" s="71">
        <v>3.0744219224094729</v>
      </c>
      <c r="S517" s="71">
        <v>0.76856770081105097</v>
      </c>
      <c r="T517" s="72"/>
      <c r="U517" s="71">
        <v>339714</v>
      </c>
      <c r="V517" s="71">
        <v>280</v>
      </c>
      <c r="W517" s="71">
        <v>0</v>
      </c>
      <c r="X517" s="71">
        <v>1755</v>
      </c>
      <c r="Y517" s="71">
        <v>3206</v>
      </c>
      <c r="Z517" s="71">
        <v>3989</v>
      </c>
      <c r="AA517" s="71">
        <v>1222</v>
      </c>
      <c r="AB517" s="71">
        <v>8284</v>
      </c>
      <c r="AC517" s="71">
        <v>580716</v>
      </c>
      <c r="AD517" s="71">
        <v>0.76856770081105097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2206</v>
      </c>
      <c r="B518" s="70">
        <v>261</v>
      </c>
      <c r="C518" s="70">
        <v>6</v>
      </c>
      <c r="D518" s="70">
        <v>16</v>
      </c>
      <c r="E518" s="70">
        <v>2009</v>
      </c>
      <c r="F518" s="70" t="s">
        <v>176</v>
      </c>
      <c r="G518" s="70" t="s">
        <v>2200</v>
      </c>
      <c r="H518" s="70" t="s">
        <v>2201</v>
      </c>
      <c r="I518" s="148"/>
      <c r="J518" s="71">
        <v>7.6750162341903767</v>
      </c>
      <c r="K518" s="71">
        <v>0.30486527232745231</v>
      </c>
      <c r="L518" s="71">
        <v>0</v>
      </c>
      <c r="M518" s="71">
        <v>6.4537075450755994</v>
      </c>
      <c r="N518" s="71">
        <v>9.4494982498373599</v>
      </c>
      <c r="O518" s="71">
        <v>8.0470889360877162</v>
      </c>
      <c r="P518" s="71">
        <v>5.8528422027304297</v>
      </c>
      <c r="Q518" s="71">
        <v>0.47780514909064797</v>
      </c>
      <c r="R518" s="71">
        <v>1.0952921378591061</v>
      </c>
      <c r="S518" s="71">
        <v>0.58452380992384756</v>
      </c>
      <c r="T518" s="72"/>
      <c r="U518" s="71">
        <v>200461</v>
      </c>
      <c r="V518" s="71">
        <v>223</v>
      </c>
      <c r="W518" s="71">
        <v>0</v>
      </c>
      <c r="X518" s="71">
        <v>1781</v>
      </c>
      <c r="Y518" s="71">
        <v>3223</v>
      </c>
      <c r="Z518" s="71">
        <v>4068</v>
      </c>
      <c r="AA518" s="71">
        <v>1178</v>
      </c>
      <c r="AB518" s="71">
        <v>8196</v>
      </c>
      <c r="AC518" s="71">
        <v>201833.5</v>
      </c>
      <c r="AD518" s="71">
        <v>0.58452380992384756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2207</v>
      </c>
      <c r="B519" s="70">
        <v>262</v>
      </c>
      <c r="C519" s="70">
        <v>7</v>
      </c>
      <c r="D519" s="70">
        <v>16</v>
      </c>
      <c r="E519" s="70">
        <v>2010</v>
      </c>
      <c r="F519" s="70" t="s">
        <v>177</v>
      </c>
      <c r="G519" s="70" t="s">
        <v>2200</v>
      </c>
      <c r="H519" s="70" t="s">
        <v>2201</v>
      </c>
      <c r="I519" s="148"/>
      <c r="J519" s="71">
        <v>8.4345027362876923</v>
      </c>
      <c r="K519" s="71">
        <v>0.33850650718261438</v>
      </c>
      <c r="L519" s="71">
        <v>0</v>
      </c>
      <c r="M519" s="71">
        <v>7.0502532907592244</v>
      </c>
      <c r="N519" s="71">
        <v>10.102455210247051</v>
      </c>
      <c r="O519" s="71">
        <v>8.0728764986115316</v>
      </c>
      <c r="P519" s="71">
        <v>5.8447859079948117</v>
      </c>
      <c r="Q519" s="71">
        <v>0.493464854856626</v>
      </c>
      <c r="R519" s="71">
        <v>1.3547382628446181</v>
      </c>
      <c r="S519" s="71">
        <v>0.53328959799111331</v>
      </c>
      <c r="T519" s="72"/>
      <c r="U519" s="71">
        <v>214276</v>
      </c>
      <c r="V519" s="71">
        <v>223</v>
      </c>
      <c r="W519" s="71">
        <v>0</v>
      </c>
      <c r="X519" s="71">
        <v>1781</v>
      </c>
      <c r="Y519" s="71">
        <v>3223</v>
      </c>
      <c r="Z519" s="71">
        <v>4100</v>
      </c>
      <c r="AA519" s="71">
        <v>1147</v>
      </c>
      <c r="AB519" s="71">
        <v>8111</v>
      </c>
      <c r="AC519" s="71">
        <v>236576</v>
      </c>
      <c r="AD519" s="71">
        <v>0.53328959799111331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2208</v>
      </c>
      <c r="B520" s="70">
        <v>263</v>
      </c>
      <c r="C520" s="70">
        <v>8</v>
      </c>
      <c r="D520" s="70">
        <v>16</v>
      </c>
      <c r="E520" s="70">
        <v>2011</v>
      </c>
      <c r="F520" s="70" t="s">
        <v>178</v>
      </c>
      <c r="G520" s="1064" t="s">
        <v>2200</v>
      </c>
      <c r="H520" s="70" t="s">
        <v>2201</v>
      </c>
      <c r="I520" s="148"/>
      <c r="J520" s="71">
        <v>10.071667652133099</v>
      </c>
      <c r="K520" s="71">
        <v>0.487612225244205</v>
      </c>
      <c r="L520" s="71">
        <v>0</v>
      </c>
      <c r="M520" s="71">
        <v>9.2538204880846813</v>
      </c>
      <c r="N520" s="71">
        <v>12.83653030799584</v>
      </c>
      <c r="O520" s="71">
        <v>7.9513277660840966</v>
      </c>
      <c r="P520" s="71">
        <v>5.586808786420109</v>
      </c>
      <c r="Q520" s="71">
        <v>0.56232863597260996</v>
      </c>
      <c r="R520" s="71">
        <v>2.529208026910907</v>
      </c>
      <c r="S520" s="71">
        <v>0.91150436441382765</v>
      </c>
      <c r="T520" s="72"/>
      <c r="U520" s="71">
        <v>268655</v>
      </c>
      <c r="V520" s="71">
        <v>223</v>
      </c>
      <c r="W520" s="71">
        <v>0</v>
      </c>
      <c r="X520" s="71">
        <v>1781</v>
      </c>
      <c r="Y520" s="71">
        <v>3201</v>
      </c>
      <c r="Z520" s="71">
        <v>4126</v>
      </c>
      <c r="AA520" s="71">
        <v>1129</v>
      </c>
      <c r="AB520" s="71">
        <v>8013</v>
      </c>
      <c r="AC520" s="71">
        <v>440941.5</v>
      </c>
      <c r="AD520" s="71">
        <v>0.91150436441382765</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2209</v>
      </c>
      <c r="B521" s="70">
        <v>264</v>
      </c>
      <c r="C521" s="70">
        <v>9</v>
      </c>
      <c r="D521" s="70">
        <v>16</v>
      </c>
      <c r="E521" s="70">
        <v>2012</v>
      </c>
      <c r="F521" s="70" t="s">
        <v>179</v>
      </c>
      <c r="G521" s="1064" t="s">
        <v>2200</v>
      </c>
      <c r="H521" s="70" t="s">
        <v>2201</v>
      </c>
      <c r="I521" s="148"/>
      <c r="J521" s="71">
        <v>16.01210452436187</v>
      </c>
      <c r="K521" s="71">
        <v>0.47225738894129438</v>
      </c>
      <c r="L521" s="71">
        <v>0</v>
      </c>
      <c r="M521" s="71">
        <v>9.673644241065487</v>
      </c>
      <c r="N521" s="71">
        <v>13.871167765954411</v>
      </c>
      <c r="O521" s="71">
        <v>7.930820726264538</v>
      </c>
      <c r="P521" s="71">
        <v>5.5290159428258887</v>
      </c>
      <c r="Q521" s="71">
        <v>0.60089426774356702</v>
      </c>
      <c r="R521" s="71">
        <v>4.3812686906200966</v>
      </c>
      <c r="S521" s="71">
        <v>0.52110317870745915</v>
      </c>
      <c r="T521" s="72"/>
      <c r="U521" s="71">
        <v>435425</v>
      </c>
      <c r="V521" s="71">
        <v>223</v>
      </c>
      <c r="W521" s="71">
        <v>0</v>
      </c>
      <c r="X521" s="71">
        <v>1781</v>
      </c>
      <c r="Y521" s="71">
        <v>3191</v>
      </c>
      <c r="Z521" s="71">
        <v>4148</v>
      </c>
      <c r="AA521" s="71">
        <v>1111</v>
      </c>
      <c r="AB521" s="71">
        <v>7881</v>
      </c>
      <c r="AC521" s="71">
        <v>744045.5</v>
      </c>
      <c r="AD521" s="71">
        <v>0.52110317870745915</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2210</v>
      </c>
      <c r="B522" s="70">
        <v>265</v>
      </c>
      <c r="C522" s="70">
        <v>10</v>
      </c>
      <c r="D522" s="70">
        <v>16</v>
      </c>
      <c r="E522" s="70">
        <v>2013</v>
      </c>
      <c r="F522" s="70" t="s">
        <v>180</v>
      </c>
      <c r="G522" s="70" t="s">
        <v>2200</v>
      </c>
      <c r="H522" s="70" t="s">
        <v>2201</v>
      </c>
      <c r="I522" s="148"/>
      <c r="J522" s="71">
        <v>18.291581534826879</v>
      </c>
      <c r="K522" s="71">
        <v>0.45123287457130679</v>
      </c>
      <c r="L522" s="71">
        <v>0</v>
      </c>
      <c r="M522" s="71">
        <v>9.9489257467585084</v>
      </c>
      <c r="N522" s="71">
        <v>13.161756091318621</v>
      </c>
      <c r="O522" s="71">
        <v>7.6065002113465132</v>
      </c>
      <c r="P522" s="71">
        <v>5.3949930334783174</v>
      </c>
      <c r="Q522" s="71">
        <v>0.606694432057725</v>
      </c>
      <c r="R522" s="71">
        <v>4.5650705101411821</v>
      </c>
      <c r="S522" s="71">
        <v>0.55278239722423006</v>
      </c>
      <c r="T522" s="72"/>
      <c r="U522" s="71">
        <v>470397</v>
      </c>
      <c r="V522" s="71">
        <v>223</v>
      </c>
      <c r="W522" s="71">
        <v>0</v>
      </c>
      <c r="X522" s="71">
        <v>1781</v>
      </c>
      <c r="Y522" s="71">
        <v>3213</v>
      </c>
      <c r="Z522" s="71">
        <v>4156</v>
      </c>
      <c r="AA522" s="71">
        <v>1080</v>
      </c>
      <c r="AB522" s="71">
        <v>7843</v>
      </c>
      <c r="AC522" s="71">
        <v>756760</v>
      </c>
      <c r="AD522" s="71">
        <v>0.55278239722423006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2211</v>
      </c>
      <c r="B523" s="70">
        <v>266</v>
      </c>
      <c r="C523" s="70">
        <v>11</v>
      </c>
      <c r="D523" s="70">
        <v>16</v>
      </c>
      <c r="E523" s="70">
        <v>2014</v>
      </c>
      <c r="F523" s="70" t="s">
        <v>181</v>
      </c>
      <c r="G523" s="70" t="s">
        <v>2200</v>
      </c>
      <c r="H523" s="70" t="s">
        <v>2201</v>
      </c>
      <c r="I523" s="148"/>
      <c r="J523" s="71">
        <v>16.14695011218727</v>
      </c>
      <c r="K523" s="71">
        <v>0.3518095569627992</v>
      </c>
      <c r="L523" s="71">
        <v>0.88098691975277721</v>
      </c>
      <c r="M523" s="71">
        <v>10.731512468294021</v>
      </c>
      <c r="N523" s="71">
        <v>13.342386240272919</v>
      </c>
      <c r="O523" s="71">
        <v>7.2447114050389567</v>
      </c>
      <c r="P523" s="71">
        <v>5.3828647508253225</v>
      </c>
      <c r="Q523" s="71">
        <v>0.57310686385077503</v>
      </c>
      <c r="R523" s="71">
        <v>3.096671652018145</v>
      </c>
      <c r="S523" s="71">
        <v>0.42332151122491313</v>
      </c>
      <c r="T523" s="72"/>
      <c r="U523" s="71">
        <v>425000</v>
      </c>
      <c r="V523" s="71">
        <v>154</v>
      </c>
      <c r="W523" s="71">
        <v>18</v>
      </c>
      <c r="X523" s="71">
        <v>1860</v>
      </c>
      <c r="Y523" s="71">
        <v>3188</v>
      </c>
      <c r="Z523" s="71">
        <v>4169</v>
      </c>
      <c r="AA523" s="71">
        <v>1072</v>
      </c>
      <c r="AB523" s="71">
        <v>7722</v>
      </c>
      <c r="AC523" s="71">
        <v>514955</v>
      </c>
      <c r="AD523" s="71">
        <v>0.42332151122491313</v>
      </c>
      <c r="AE523" s="72"/>
      <c r="AF523" s="71"/>
      <c r="AG523" s="71"/>
      <c r="AH523" s="71"/>
      <c r="AI523" s="71"/>
      <c r="AJ523" s="71"/>
      <c r="AK523" s="71"/>
      <c r="AL523" s="71"/>
      <c r="AM523" s="71"/>
      <c r="AN523" s="71"/>
      <c r="AO523" s="71"/>
      <c r="AP523" s="71"/>
      <c r="AQ523" s="72"/>
      <c r="AR523" s="71">
        <v>153</v>
      </c>
      <c r="AS523" s="71">
        <v>43</v>
      </c>
      <c r="AT523" s="71">
        <v>0</v>
      </c>
      <c r="AU523" s="71">
        <v>0</v>
      </c>
      <c r="AV523" s="71">
        <v>0</v>
      </c>
      <c r="AW523" s="71">
        <v>0</v>
      </c>
      <c r="AX523" s="71"/>
      <c r="AY523" s="72"/>
      <c r="AZ523" s="71">
        <v>649.6</v>
      </c>
      <c r="BA523" s="71">
        <v>1416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2212</v>
      </c>
      <c r="B524" s="70">
        <v>267</v>
      </c>
      <c r="C524" s="70">
        <v>12</v>
      </c>
      <c r="D524" s="70">
        <v>16</v>
      </c>
      <c r="E524" s="70">
        <v>2015</v>
      </c>
      <c r="F524" s="70" t="s">
        <v>182</v>
      </c>
      <c r="G524" s="70" t="s">
        <v>2200</v>
      </c>
      <c r="H524" s="70" t="s">
        <v>2201</v>
      </c>
      <c r="I524" s="148"/>
      <c r="J524" s="71">
        <v>23.544397947727791</v>
      </c>
      <c r="K524" s="71">
        <v>0.31829603233109338</v>
      </c>
      <c r="L524" s="71">
        <v>1.0131725851319049</v>
      </c>
      <c r="M524" s="71">
        <v>8.9258629087989849</v>
      </c>
      <c r="N524" s="71">
        <v>11.39269550661939</v>
      </c>
      <c r="O524" s="71">
        <v>7.2255681114196904</v>
      </c>
      <c r="P524" s="71">
        <v>5.3016874930987044</v>
      </c>
      <c r="Q524" s="71">
        <v>0.55289742845687495</v>
      </c>
      <c r="R524" s="71">
        <v>2.7462317043777054</v>
      </c>
      <c r="S524" s="71">
        <v>0.32699903981766087</v>
      </c>
      <c r="T524" s="72"/>
      <c r="U524" s="71">
        <v>606452</v>
      </c>
      <c r="V524" s="71">
        <v>154</v>
      </c>
      <c r="W524" s="71">
        <v>18</v>
      </c>
      <c r="X524" s="71">
        <v>1860</v>
      </c>
      <c r="Y524" s="71">
        <v>3192</v>
      </c>
      <c r="Z524" s="71">
        <v>4198</v>
      </c>
      <c r="AA524" s="71">
        <v>1055</v>
      </c>
      <c r="AB524" s="71">
        <v>7610</v>
      </c>
      <c r="AC524" s="71">
        <v>469423.5</v>
      </c>
      <c r="AD524" s="71">
        <v>0.32699903981766087</v>
      </c>
      <c r="AE524" s="72"/>
      <c r="AF524" s="71">
        <v>5666298.8853685092</v>
      </c>
      <c r="AG524" s="71">
        <v>243895.0579485588</v>
      </c>
      <c r="AH524" s="71">
        <v>183343.01458049449</v>
      </c>
      <c r="AI524" s="71">
        <v>11713625.800489699</v>
      </c>
      <c r="AJ524" s="71">
        <v>19030783.433974169</v>
      </c>
      <c r="AK524" s="71">
        <v>0</v>
      </c>
      <c r="AL524" s="71">
        <v>0</v>
      </c>
      <c r="AM524" s="71">
        <v>1042918.577250637</v>
      </c>
      <c r="AN524" s="71">
        <v>0</v>
      </c>
      <c r="AO524" s="71">
        <v>0</v>
      </c>
      <c r="AP524" s="71">
        <v>37880864.769612066</v>
      </c>
      <c r="AQ524" s="72"/>
      <c r="AR524" s="71">
        <v>167</v>
      </c>
      <c r="AS524" s="71">
        <v>83</v>
      </c>
      <c r="AT524" s="71">
        <v>0</v>
      </c>
      <c r="AU524" s="71">
        <v>0</v>
      </c>
      <c r="AV524" s="71">
        <v>0</v>
      </c>
      <c r="AW524" s="71">
        <v>0</v>
      </c>
      <c r="AX524" s="71"/>
      <c r="AY524" s="72"/>
      <c r="AZ524" s="71">
        <v>713.90000000000009</v>
      </c>
      <c r="BA524" s="71">
        <v>2729.4</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2213</v>
      </c>
      <c r="B525" s="70">
        <v>268</v>
      </c>
      <c r="C525" s="70">
        <v>13</v>
      </c>
      <c r="D525" s="70">
        <v>16</v>
      </c>
      <c r="E525" s="70">
        <v>2016</v>
      </c>
      <c r="F525" s="70" t="s">
        <v>155</v>
      </c>
      <c r="G525" s="70" t="s">
        <v>2200</v>
      </c>
      <c r="H525" s="70" t="s">
        <v>2201</v>
      </c>
      <c r="I525" s="148"/>
      <c r="J525" s="71">
        <v>18.736357373799859</v>
      </c>
      <c r="K525" s="71">
        <v>0.3230691864910053</v>
      </c>
      <c r="L525" s="71">
        <v>1.4118043078382287</v>
      </c>
      <c r="M525" s="71">
        <v>9.1684910636099666</v>
      </c>
      <c r="N525" s="71">
        <v>11.487714975340925</v>
      </c>
      <c r="O525" s="71">
        <v>7.1684298119138541</v>
      </c>
      <c r="P525" s="71">
        <v>5.2717132984558788</v>
      </c>
      <c r="Q525" s="71">
        <v>0.52917515266198512</v>
      </c>
      <c r="R525" s="71">
        <v>1.7372073394458227</v>
      </c>
      <c r="S525" s="71">
        <v>0.48827844248044361</v>
      </c>
      <c r="T525" s="72"/>
      <c r="U525" s="71">
        <v>446576</v>
      </c>
      <c r="V525" s="71">
        <v>154</v>
      </c>
      <c r="W525" s="71">
        <v>18</v>
      </c>
      <c r="X525" s="71">
        <v>1860</v>
      </c>
      <c r="Y525" s="71">
        <v>3171</v>
      </c>
      <c r="Z525" s="71">
        <v>4216</v>
      </c>
      <c r="AA525" s="71">
        <v>1085</v>
      </c>
      <c r="AB525" s="71">
        <v>7492</v>
      </c>
      <c r="AC525" s="71">
        <v>296697.91341156239</v>
      </c>
      <c r="AD525" s="71">
        <v>0.48827844248044361</v>
      </c>
      <c r="AE525" s="72"/>
      <c r="AF525" s="71">
        <v>4203733.0987461694</v>
      </c>
      <c r="AG525" s="71">
        <v>236309.69688825219</v>
      </c>
      <c r="AH525" s="71">
        <v>216645.2416259702</v>
      </c>
      <c r="AI525" s="71">
        <v>13892035.898589071</v>
      </c>
      <c r="AJ525" s="71">
        <v>17133885.386206038</v>
      </c>
      <c r="AK525" s="71">
        <v>0</v>
      </c>
      <c r="AL525" s="71">
        <v>0</v>
      </c>
      <c r="AM525" s="71">
        <v>1027544.854051323</v>
      </c>
      <c r="AN525" s="71">
        <v>0</v>
      </c>
      <c r="AO525" s="71">
        <v>0</v>
      </c>
      <c r="AP525" s="71">
        <v>36710154.176106825</v>
      </c>
      <c r="AQ525" s="72"/>
      <c r="AR525" s="71">
        <v>173</v>
      </c>
      <c r="AS525" s="71">
        <v>121</v>
      </c>
      <c r="AT525" s="71">
        <v>0</v>
      </c>
      <c r="AU525" s="71">
        <v>0</v>
      </c>
      <c r="AV525" s="71">
        <v>0</v>
      </c>
      <c r="AW525" s="71">
        <v>0</v>
      </c>
      <c r="AX525" s="71"/>
      <c r="AY525" s="72"/>
      <c r="AZ525" s="71">
        <v>749.1</v>
      </c>
      <c r="BA525" s="71">
        <v>4210.2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2214</v>
      </c>
      <c r="B526" s="70">
        <v>269</v>
      </c>
      <c r="C526" s="70">
        <v>14</v>
      </c>
      <c r="D526" s="70">
        <v>16</v>
      </c>
      <c r="E526" s="70">
        <v>2017</v>
      </c>
      <c r="F526" s="70" t="s">
        <v>156</v>
      </c>
      <c r="G526" s="70" t="s">
        <v>2200</v>
      </c>
      <c r="H526" s="70" t="s">
        <v>2201</v>
      </c>
      <c r="I526" s="148"/>
      <c r="J526" s="71">
        <v>17.040913457211225</v>
      </c>
      <c r="K526" s="71">
        <v>0.30650502950126685</v>
      </c>
      <c r="L526" s="71">
        <v>1.3080701753597219</v>
      </c>
      <c r="M526" s="71">
        <v>6.6948326012930339</v>
      </c>
      <c r="N526" s="71">
        <v>10.158701932890375</v>
      </c>
      <c r="O526" s="71">
        <v>7.0765463227940035</v>
      </c>
      <c r="P526" s="71">
        <v>5.0934805672030903</v>
      </c>
      <c r="Q526" s="71">
        <v>0.50769428968695396</v>
      </c>
      <c r="R526" s="71">
        <v>0.65657172982417245</v>
      </c>
      <c r="S526" s="71">
        <v>0.75298173747569075</v>
      </c>
      <c r="T526" s="72"/>
      <c r="U526" s="71">
        <v>426072.99999999988</v>
      </c>
      <c r="V526" s="71">
        <v>154</v>
      </c>
      <c r="W526" s="71">
        <v>18</v>
      </c>
      <c r="X526" s="71">
        <v>1860</v>
      </c>
      <c r="Y526" s="71">
        <v>3177</v>
      </c>
      <c r="Z526" s="71">
        <v>4231</v>
      </c>
      <c r="AA526" s="71">
        <v>1055</v>
      </c>
      <c r="AB526" s="71">
        <v>7433</v>
      </c>
      <c r="AC526" s="71">
        <v>114361</v>
      </c>
      <c r="AD526" s="71">
        <v>0.75298173747569075</v>
      </c>
      <c r="AE526" s="72"/>
      <c r="AF526" s="71">
        <v>3879775.1683157771</v>
      </c>
      <c r="AG526" s="71">
        <v>236252.4674478581</v>
      </c>
      <c r="AH526" s="71">
        <v>268209.63647618413</v>
      </c>
      <c r="AI526" s="71">
        <v>11383268.155681459</v>
      </c>
      <c r="AJ526" s="71">
        <v>18404527.71127063</v>
      </c>
      <c r="AK526" s="71">
        <v>0</v>
      </c>
      <c r="AL526" s="71">
        <v>0</v>
      </c>
      <c r="AM526" s="71">
        <v>1021048.035209965</v>
      </c>
      <c r="AN526" s="71">
        <v>0</v>
      </c>
      <c r="AO526" s="71">
        <v>0</v>
      </c>
      <c r="AP526" s="71">
        <v>35193081.174401879</v>
      </c>
      <c r="AQ526" s="72"/>
      <c r="AR526" s="71">
        <v>183</v>
      </c>
      <c r="AS526" s="71">
        <v>157</v>
      </c>
      <c r="AT526" s="71">
        <v>0</v>
      </c>
      <c r="AU526" s="71">
        <v>0</v>
      </c>
      <c r="AV526" s="71">
        <v>0</v>
      </c>
      <c r="AW526" s="71">
        <v>0</v>
      </c>
      <c r="AX526" s="71"/>
      <c r="AY526" s="72"/>
      <c r="AZ526" s="71">
        <v>805.8</v>
      </c>
      <c r="BA526" s="71">
        <v>5687.2999999999993</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2215</v>
      </c>
      <c r="B527" s="70">
        <v>270</v>
      </c>
      <c r="C527" s="70">
        <v>15</v>
      </c>
      <c r="D527" s="70">
        <v>16</v>
      </c>
      <c r="E527" s="70">
        <v>2018</v>
      </c>
      <c r="F527" s="70" t="s">
        <v>183</v>
      </c>
      <c r="G527" s="70" t="s">
        <v>2200</v>
      </c>
      <c r="H527" s="70" t="s">
        <v>2201</v>
      </c>
      <c r="I527" s="148"/>
      <c r="J527" s="71">
        <v>16.030182670501254</v>
      </c>
      <c r="K527" s="71">
        <v>0.27533943661841331</v>
      </c>
      <c r="L527" s="71">
        <v>1.1866541945992335</v>
      </c>
      <c r="M527" s="71">
        <v>5.8505440573537362</v>
      </c>
      <c r="N527" s="71">
        <v>7.6327970362363029</v>
      </c>
      <c r="O527" s="71">
        <v>6.9731336842661618</v>
      </c>
      <c r="P527" s="71">
        <v>5.0284391971591997</v>
      </c>
      <c r="Q527" s="71">
        <v>0.45989132700672503</v>
      </c>
      <c r="R527" s="71">
        <v>0.7772007560492763</v>
      </c>
      <c r="S527" s="71">
        <v>0.70381766686822445</v>
      </c>
      <c r="T527" s="72"/>
      <c r="U527" s="71">
        <v>430129</v>
      </c>
      <c r="V527" s="71">
        <v>154</v>
      </c>
      <c r="W527" s="71">
        <v>18</v>
      </c>
      <c r="X527" s="71">
        <v>1860</v>
      </c>
      <c r="Y527" s="71">
        <v>3155</v>
      </c>
      <c r="Z527" s="71">
        <v>4249</v>
      </c>
      <c r="AA527" s="71">
        <v>1052</v>
      </c>
      <c r="AB527" s="71">
        <v>7256</v>
      </c>
      <c r="AC527" s="71">
        <v>134841.5</v>
      </c>
      <c r="AD527" s="71">
        <v>0.70381766686822445</v>
      </c>
      <c r="AE527" s="72"/>
      <c r="AF527" s="71">
        <v>3807423.694908686</v>
      </c>
      <c r="AG527" s="71">
        <v>210282.62054743801</v>
      </c>
      <c r="AH527" s="71">
        <v>248900.10193782</v>
      </c>
      <c r="AI527" s="71">
        <v>11117053.04921806</v>
      </c>
      <c r="AJ527" s="71">
        <v>15648478.63636679</v>
      </c>
      <c r="AK527" s="71">
        <v>0</v>
      </c>
      <c r="AL527" s="71">
        <v>0</v>
      </c>
      <c r="AM527" s="71">
        <v>998796.45932372415</v>
      </c>
      <c r="AN527" s="71">
        <v>0</v>
      </c>
      <c r="AO527" s="71">
        <v>0</v>
      </c>
      <c r="AP527" s="71">
        <v>32030934.562302519</v>
      </c>
      <c r="AQ527" s="72"/>
      <c r="AR527" s="71">
        <v>189</v>
      </c>
      <c r="AS527" s="71">
        <v>183</v>
      </c>
      <c r="AT527" s="71">
        <v>0</v>
      </c>
      <c r="AU527" s="71">
        <v>0</v>
      </c>
      <c r="AV527" s="71">
        <v>0</v>
      </c>
      <c r="AW527" s="71">
        <v>0</v>
      </c>
      <c r="AX527" s="71"/>
      <c r="AY527" s="72"/>
      <c r="AZ527" s="71">
        <v>835.5</v>
      </c>
      <c r="BA527" s="71">
        <v>6834</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2216</v>
      </c>
      <c r="B528" s="70">
        <v>271</v>
      </c>
      <c r="C528" s="70">
        <v>16</v>
      </c>
      <c r="D528" s="70">
        <v>16</v>
      </c>
      <c r="E528" s="70">
        <v>2019</v>
      </c>
      <c r="F528" s="70" t="s">
        <v>158</v>
      </c>
      <c r="G528" s="70" t="s">
        <v>2200</v>
      </c>
      <c r="H528" s="70" t="s">
        <v>2201</v>
      </c>
      <c r="I528" s="148"/>
      <c r="J528" s="71">
        <v>20.542147251964455</v>
      </c>
      <c r="K528" s="71">
        <v>0.25227733428213578</v>
      </c>
      <c r="L528" s="71">
        <v>1.1977194504313218</v>
      </c>
      <c r="M528" s="71">
        <v>5.6468338205030406</v>
      </c>
      <c r="N528" s="71">
        <v>7.5351009604679495</v>
      </c>
      <c r="O528" s="71">
        <v>6.7436870218946732</v>
      </c>
      <c r="P528" s="71">
        <v>4.7677734350213488</v>
      </c>
      <c r="Q528" s="71">
        <v>0.43894479161629002</v>
      </c>
      <c r="R528" s="71">
        <v>0.51758832118542353</v>
      </c>
      <c r="S528" s="71">
        <v>0.44581605824817566</v>
      </c>
      <c r="T528" s="72"/>
      <c r="U528" s="71">
        <v>498912</v>
      </c>
      <c r="V528" s="71">
        <v>154</v>
      </c>
      <c r="W528" s="71">
        <v>18</v>
      </c>
      <c r="X528" s="71">
        <v>1860</v>
      </c>
      <c r="Y528" s="71">
        <v>3136</v>
      </c>
      <c r="Z528" s="71">
        <v>4222</v>
      </c>
      <c r="AA528" s="71">
        <v>990</v>
      </c>
      <c r="AB528" s="71">
        <v>7113</v>
      </c>
      <c r="AC528" s="71">
        <v>91270.5</v>
      </c>
      <c r="AD528" s="71">
        <v>0.44581605824817572</v>
      </c>
      <c r="AE528" s="72"/>
      <c r="AF528" s="71">
        <v>4583598.2819942944</v>
      </c>
      <c r="AG528" s="71">
        <v>204028.26010358479</v>
      </c>
      <c r="AH528" s="71">
        <v>274029.49923284911</v>
      </c>
      <c r="AI528" s="71">
        <v>10908082.478956411</v>
      </c>
      <c r="AJ528" s="71">
        <v>14971400.397610759</v>
      </c>
      <c r="AK528" s="71">
        <v>0</v>
      </c>
      <c r="AL528" s="71">
        <v>0</v>
      </c>
      <c r="AM528" s="71">
        <v>968737.05336466862</v>
      </c>
      <c r="AN528" s="71">
        <v>0</v>
      </c>
      <c r="AO528" s="71">
        <v>0</v>
      </c>
      <c r="AP528" s="71">
        <v>31909875.971262567</v>
      </c>
      <c r="AQ528" s="72"/>
      <c r="AR528" s="71">
        <v>198</v>
      </c>
      <c r="AS528" s="71">
        <v>201</v>
      </c>
      <c r="AT528" s="71">
        <v>0</v>
      </c>
      <c r="AU528" s="71">
        <v>0</v>
      </c>
      <c r="AV528" s="71">
        <v>0</v>
      </c>
      <c r="AW528" s="71">
        <v>0</v>
      </c>
      <c r="AX528" s="71"/>
      <c r="AY528" s="72"/>
      <c r="AZ528" s="71">
        <v>886.99999999999989</v>
      </c>
      <c r="BA528" s="71">
        <v>7449.8000000000038</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2217</v>
      </c>
      <c r="B529" s="70">
        <v>272</v>
      </c>
      <c r="C529" s="70">
        <v>17</v>
      </c>
      <c r="D529" s="70">
        <v>16</v>
      </c>
      <c r="E529" s="70">
        <v>2020</v>
      </c>
      <c r="F529" s="70" t="s">
        <v>159</v>
      </c>
      <c r="G529" s="70" t="s">
        <v>2200</v>
      </c>
      <c r="H529" s="70" t="s">
        <v>2201</v>
      </c>
      <c r="I529" s="148"/>
      <c r="J529" s="71">
        <v>10.37187572267781</v>
      </c>
      <c r="K529" s="71">
        <v>0.33937915233098048</v>
      </c>
      <c r="L529" s="71">
        <v>2.3999802116651208</v>
      </c>
      <c r="M529" s="71">
        <v>5.2249072958022422</v>
      </c>
      <c r="N529" s="71">
        <v>6.6639008404851729</v>
      </c>
      <c r="O529" s="71">
        <v>5.8566441025125284</v>
      </c>
      <c r="P529" s="71">
        <v>4.5717381964769279</v>
      </c>
      <c r="Q529" s="71">
        <v>0.40971806689909401</v>
      </c>
      <c r="R529" s="71">
        <v>0.62823741538740574</v>
      </c>
      <c r="S529" s="71">
        <v>0.53017363844727405</v>
      </c>
      <c r="T529" s="72"/>
      <c r="U529" s="71">
        <v>317321</v>
      </c>
      <c r="V529" s="71">
        <v>171</v>
      </c>
      <c r="W529" s="71">
        <v>38</v>
      </c>
      <c r="X529" s="71">
        <v>1820</v>
      </c>
      <c r="Y529" s="71">
        <v>3113</v>
      </c>
      <c r="Z529" s="71">
        <v>4185</v>
      </c>
      <c r="AA529" s="71">
        <v>1009</v>
      </c>
      <c r="AB529" s="71">
        <v>6949</v>
      </c>
      <c r="AC529" s="71">
        <v>111367.5</v>
      </c>
      <c r="AD529" s="71">
        <v>0.53017363844727405</v>
      </c>
      <c r="AE529" s="72"/>
      <c r="AF529" s="71">
        <v>2858621.5425403472</v>
      </c>
      <c r="AG529" s="71">
        <v>250604.93996099255</v>
      </c>
      <c r="AH529" s="71">
        <v>590275.29231337621</v>
      </c>
      <c r="AI529" s="71">
        <v>9834247.0303209759</v>
      </c>
      <c r="AJ529" s="71">
        <v>13245126.20900758</v>
      </c>
      <c r="AK529" s="71"/>
      <c r="AL529" s="71"/>
      <c r="AM529" s="71">
        <v>906921.7050002683</v>
      </c>
      <c r="AN529" s="71"/>
      <c r="AO529" s="71"/>
      <c r="AP529" s="71">
        <v>27685796.71914354</v>
      </c>
      <c r="AQ529" s="72"/>
      <c r="AR529" s="71">
        <v>204</v>
      </c>
      <c r="AS529" s="71">
        <v>212</v>
      </c>
      <c r="AT529" s="71">
        <v>0</v>
      </c>
      <c r="AU529" s="71">
        <v>0</v>
      </c>
      <c r="AV529" s="71">
        <v>0</v>
      </c>
      <c r="AW529" s="71">
        <v>0</v>
      </c>
      <c r="AX529" s="71"/>
      <c r="AY529" s="72"/>
      <c r="AZ529" s="71">
        <v>919.19999999999982</v>
      </c>
      <c r="BA529" s="71">
        <v>7912.9000000000051</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2218</v>
      </c>
      <c r="B530" s="70">
        <v>272</v>
      </c>
      <c r="C530" s="70">
        <v>18</v>
      </c>
      <c r="D530" s="70">
        <v>16</v>
      </c>
      <c r="E530" s="70">
        <v>2021</v>
      </c>
      <c r="F530" s="70" t="s">
        <v>160</v>
      </c>
      <c r="G530" s="70" t="s">
        <v>2200</v>
      </c>
      <c r="H530" s="70" t="s">
        <v>2201</v>
      </c>
      <c r="I530" s="148"/>
      <c r="J530" s="71">
        <v>10.543730074893352</v>
      </c>
      <c r="K530" s="71">
        <v>0.34839527643542445</v>
      </c>
      <c r="L530" s="71">
        <v>1.9282500416355008</v>
      </c>
      <c r="M530" s="71">
        <v>5.0967563383117209</v>
      </c>
      <c r="N530" s="71">
        <v>6.5150034027111543</v>
      </c>
      <c r="O530" s="71">
        <v>5.6145894414000335</v>
      </c>
      <c r="P530" s="71">
        <v>4.6373166818246903</v>
      </c>
      <c r="Q530" s="71">
        <v>0.39452168468447502</v>
      </c>
      <c r="R530" s="71">
        <v>1.0886045050430662</v>
      </c>
      <c r="S530" s="71">
        <v>0.39120934474042568</v>
      </c>
      <c r="T530" s="72"/>
      <c r="U530" s="71">
        <v>349567</v>
      </c>
      <c r="V530" s="71">
        <v>171</v>
      </c>
      <c r="W530" s="71">
        <v>38</v>
      </c>
      <c r="X530" s="71">
        <v>1820</v>
      </c>
      <c r="Y530" s="71">
        <v>3085</v>
      </c>
      <c r="Z530" s="71">
        <v>4131</v>
      </c>
      <c r="AA530" s="71">
        <v>998</v>
      </c>
      <c r="AB530" s="71">
        <v>6757</v>
      </c>
      <c r="AC530" s="71">
        <v>187209.99999999997</v>
      </c>
      <c r="AD530" s="71">
        <v>0.39120934474042568</v>
      </c>
      <c r="AE530" s="72"/>
      <c r="AF530" s="71">
        <v>2770209.8808176932</v>
      </c>
      <c r="AG530" s="71">
        <v>267843.36276925006</v>
      </c>
      <c r="AH530" s="71">
        <v>458526.2773043756</v>
      </c>
      <c r="AI530" s="71">
        <v>11136894.111165909</v>
      </c>
      <c r="AJ530" s="71">
        <v>14907700.70102961</v>
      </c>
      <c r="AK530" s="71">
        <v>0</v>
      </c>
      <c r="AL530" s="71">
        <v>0</v>
      </c>
      <c r="AM530" s="71">
        <v>886950.08991732437</v>
      </c>
      <c r="AN530" s="71">
        <v>0</v>
      </c>
      <c r="AO530" s="71">
        <v>0</v>
      </c>
      <c r="AP530" s="71">
        <v>30428124.423004162</v>
      </c>
      <c r="AQ530" s="72"/>
      <c r="AR530" s="71">
        <v>207</v>
      </c>
      <c r="AS530" s="71">
        <v>215</v>
      </c>
      <c r="AT530" s="71">
        <v>0</v>
      </c>
      <c r="AU530" s="71">
        <v>0</v>
      </c>
      <c r="AV530" s="71">
        <v>0</v>
      </c>
      <c r="AW530" s="71">
        <v>0</v>
      </c>
      <c r="AX530" s="71"/>
      <c r="AY530" s="72"/>
      <c r="AZ530" s="71">
        <v>935.69999999999982</v>
      </c>
      <c r="BA530" s="71">
        <v>8022.9000000000051</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2219</v>
      </c>
      <c r="B531" s="70">
        <v>272</v>
      </c>
      <c r="C531" s="70">
        <v>19</v>
      </c>
      <c r="D531" s="70">
        <v>16</v>
      </c>
      <c r="E531" s="70">
        <v>2022</v>
      </c>
      <c r="F531" s="70" t="s">
        <v>161</v>
      </c>
      <c r="G531" s="70" t="s">
        <v>2200</v>
      </c>
      <c r="H531" s="70" t="s">
        <v>2201</v>
      </c>
      <c r="I531" s="148"/>
      <c r="J531" s="71">
        <v>4.9917429532482434</v>
      </c>
      <c r="K531" s="71">
        <v>0.32556696975743332</v>
      </c>
      <c r="L531" s="71">
        <v>1.7323826691177395</v>
      </c>
      <c r="M531" s="71">
        <v>5.7926643775656474</v>
      </c>
      <c r="N531" s="71">
        <v>8.3060724622140079</v>
      </c>
      <c r="O531" s="71">
        <v>5.8164402655140801</v>
      </c>
      <c r="P531" s="71">
        <v>4.5722618067415741</v>
      </c>
      <c r="Q531" s="71">
        <v>0.39001270660943327</v>
      </c>
      <c r="R531" s="71">
        <v>0.99556748893511249</v>
      </c>
      <c r="S531" s="71">
        <v>0.33019036704894011</v>
      </c>
      <c r="T531" s="72"/>
      <c r="U531" s="71">
        <v>197320</v>
      </c>
      <c r="V531" s="71">
        <v>171</v>
      </c>
      <c r="W531" s="71">
        <v>38</v>
      </c>
      <c r="X531" s="71">
        <v>1820</v>
      </c>
      <c r="Y531" s="71">
        <v>3062</v>
      </c>
      <c r="Z531" s="71">
        <v>4066</v>
      </c>
      <c r="AA531" s="71">
        <v>999</v>
      </c>
      <c r="AB531" s="71">
        <v>6625</v>
      </c>
      <c r="AC531" s="71">
        <v>173360.49999999997</v>
      </c>
      <c r="AD531" s="71">
        <v>0.33019036704894011</v>
      </c>
      <c r="AE531" s="72"/>
      <c r="AF531" s="71">
        <v>1540325.8535406655</v>
      </c>
      <c r="AG531" s="71">
        <v>261745.4607006094</v>
      </c>
      <c r="AH531" s="71">
        <v>496399.64910378354</v>
      </c>
      <c r="AI531" s="71">
        <v>10804050.085693119</v>
      </c>
      <c r="AJ531" s="71">
        <v>17056130.021435179</v>
      </c>
      <c r="AK531" s="71">
        <v>0</v>
      </c>
      <c r="AL531" s="71">
        <v>0</v>
      </c>
      <c r="AM531" s="71">
        <v>855468.32544714061</v>
      </c>
      <c r="AN531" s="71">
        <v>0</v>
      </c>
      <c r="AO531" s="71">
        <v>0</v>
      </c>
      <c r="AP531" s="71">
        <v>31014119.3959205</v>
      </c>
      <c r="AQ531" s="72"/>
      <c r="AR531" s="71">
        <v>215</v>
      </c>
      <c r="AS531" s="71">
        <v>215</v>
      </c>
      <c r="AT531" s="71">
        <v>0</v>
      </c>
      <c r="AU531" s="71">
        <v>0</v>
      </c>
      <c r="AV531" s="71">
        <v>0</v>
      </c>
      <c r="AW531" s="71">
        <v>0</v>
      </c>
      <c r="AX531" s="71"/>
      <c r="AY531" s="72"/>
      <c r="AZ531" s="71">
        <v>979.09999999999968</v>
      </c>
      <c r="BA531" s="71">
        <v>8018.7000000000053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2220</v>
      </c>
      <c r="B532" s="70">
        <v>272</v>
      </c>
      <c r="C532" s="70">
        <v>20</v>
      </c>
      <c r="D532" s="70">
        <v>16</v>
      </c>
      <c r="E532" s="70">
        <v>2023</v>
      </c>
      <c r="F532" s="70" t="s">
        <v>1539</v>
      </c>
      <c r="G532" s="70" t="s">
        <v>2200</v>
      </c>
      <c r="H532" s="70" t="s">
        <v>2201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218</v>
      </c>
      <c r="AS532" s="71">
        <v>215</v>
      </c>
      <c r="AT532" s="71">
        <v>0</v>
      </c>
      <c r="AU532" s="71">
        <v>0</v>
      </c>
      <c r="AV532" s="71">
        <v>0</v>
      </c>
      <c r="AW532" s="71">
        <v>0</v>
      </c>
      <c r="AX532" s="71"/>
      <c r="AY532" s="72"/>
      <c r="AZ532" s="71">
        <v>1001.1999999999996</v>
      </c>
      <c r="BA532" s="71">
        <v>8018.7000000000053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2221</v>
      </c>
      <c r="B533" s="70">
        <v>272</v>
      </c>
      <c r="C533" s="70">
        <v>21</v>
      </c>
      <c r="D533" s="70">
        <v>16</v>
      </c>
      <c r="E533" s="70">
        <v>2024</v>
      </c>
      <c r="F533" s="70" t="s">
        <v>1554</v>
      </c>
      <c r="G533" s="70" t="s">
        <v>2200</v>
      </c>
      <c r="H533" s="70" t="s">
        <v>2201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2222</v>
      </c>
      <c r="B534" s="70">
        <v>1</v>
      </c>
      <c r="C534" s="70">
        <v>1</v>
      </c>
      <c r="D534" s="70">
        <v>1</v>
      </c>
      <c r="E534" s="70">
        <v>1990</v>
      </c>
      <c r="F534" s="70" t="s">
        <v>787</v>
      </c>
      <c r="G534" s="70" t="s">
        <v>1570</v>
      </c>
      <c r="H534" s="70" t="s">
        <v>1571</v>
      </c>
      <c r="I534" s="148" t="s">
        <v>793</v>
      </c>
      <c r="J534" s="71">
        <v>34.598745165263317</v>
      </c>
      <c r="K534" s="71">
        <v>5.5582851985911326</v>
      </c>
      <c r="L534" s="71">
        <v>21.459380472084529</v>
      </c>
      <c r="M534" s="71">
        <v>16.512300437122999</v>
      </c>
      <c r="N534" s="71">
        <v>41.09360203822375</v>
      </c>
      <c r="O534" s="71">
        <v>18.161409251561359</v>
      </c>
      <c r="P534" s="71">
        <v>11.94344113030775</v>
      </c>
      <c r="Q534" s="71">
        <v>1.2914643240138299</v>
      </c>
      <c r="R534" s="71">
        <v>0</v>
      </c>
      <c r="S534" s="71">
        <v>1.05165547783552</v>
      </c>
      <c r="T534" s="72"/>
      <c r="U534" s="71">
        <v>971410</v>
      </c>
      <c r="V534" s="71">
        <v>1017</v>
      </c>
      <c r="W534" s="71">
        <v>251</v>
      </c>
      <c r="X534" s="71">
        <v>5537</v>
      </c>
      <c r="Y534" s="71">
        <v>8791</v>
      </c>
      <c r="Z534" s="71">
        <v>7470</v>
      </c>
      <c r="AA534" s="71">
        <v>2900</v>
      </c>
      <c r="AB534" s="71">
        <v>20969</v>
      </c>
      <c r="AC534" s="71">
        <v>0</v>
      </c>
      <c r="AD534" s="71">
        <v>1.05165547783552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2223</v>
      </c>
      <c r="B535" s="70">
        <v>2</v>
      </c>
      <c r="C535" s="70">
        <v>2</v>
      </c>
      <c r="D535" s="70">
        <v>1</v>
      </c>
      <c r="E535" s="70">
        <v>2005</v>
      </c>
      <c r="F535" s="70" t="s">
        <v>789</v>
      </c>
      <c r="G535" s="70" t="s">
        <v>1570</v>
      </c>
      <c r="H535" s="70" t="s">
        <v>1571</v>
      </c>
      <c r="I535" s="148"/>
      <c r="J535" s="71">
        <v>35.308231282329118</v>
      </c>
      <c r="K535" s="71">
        <v>1.6981555988376409</v>
      </c>
      <c r="L535" s="71">
        <v>6.9820719954227162</v>
      </c>
      <c r="M535" s="71">
        <v>17.02616431616141</v>
      </c>
      <c r="N535" s="71">
        <v>33.441508703364207</v>
      </c>
      <c r="O535" s="71">
        <v>13.51987171894972</v>
      </c>
      <c r="P535" s="71">
        <v>8.2470081531761217</v>
      </c>
      <c r="Q535" s="71">
        <v>0.78167515716624703</v>
      </c>
      <c r="R535" s="71">
        <v>0</v>
      </c>
      <c r="S535" s="71">
        <v>0</v>
      </c>
      <c r="T535" s="72"/>
      <c r="U535" s="71">
        <v>1090508</v>
      </c>
      <c r="V535" s="71">
        <v>518</v>
      </c>
      <c r="W535" s="71">
        <v>62</v>
      </c>
      <c r="X535" s="71">
        <v>2765</v>
      </c>
      <c r="Y535" s="71">
        <v>6818</v>
      </c>
      <c r="Z535" s="71">
        <v>6435</v>
      </c>
      <c r="AA535" s="71">
        <v>1640</v>
      </c>
      <c r="AB535" s="71">
        <v>13268</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2224</v>
      </c>
      <c r="B536" s="70">
        <v>3</v>
      </c>
      <c r="C536" s="70">
        <v>3</v>
      </c>
      <c r="D536" s="70">
        <v>1</v>
      </c>
      <c r="E536" s="70">
        <v>2006</v>
      </c>
      <c r="F536" s="70" t="s">
        <v>790</v>
      </c>
      <c r="G536" s="70" t="s">
        <v>1570</v>
      </c>
      <c r="H536" s="70" t="s">
        <v>1571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2225</v>
      </c>
      <c r="B537" s="70">
        <v>4</v>
      </c>
      <c r="C537" s="70">
        <v>4</v>
      </c>
      <c r="D537" s="70">
        <v>1</v>
      </c>
      <c r="E537" s="70">
        <v>2007</v>
      </c>
      <c r="F537" s="70" t="s">
        <v>791</v>
      </c>
      <c r="G537" s="70" t="s">
        <v>1570</v>
      </c>
      <c r="H537" s="70" t="s">
        <v>1571</v>
      </c>
      <c r="I537" s="148"/>
      <c r="J537" s="71">
        <v>34.123559246214391</v>
      </c>
      <c r="K537" s="71">
        <v>1.319443915834279</v>
      </c>
      <c r="L537" s="71">
        <v>4.1034408287540964</v>
      </c>
      <c r="M537" s="71">
        <v>17.535964203194169</v>
      </c>
      <c r="N537" s="71">
        <v>31.03981572188831</v>
      </c>
      <c r="O537" s="71">
        <v>12.134409484580299</v>
      </c>
      <c r="P537" s="71">
        <v>7.7976276536621469</v>
      </c>
      <c r="Q537" s="71">
        <v>0.75067335418210202</v>
      </c>
      <c r="R537" s="71">
        <v>0</v>
      </c>
      <c r="S537" s="71">
        <v>0</v>
      </c>
      <c r="T537" s="72"/>
      <c r="U537" s="71">
        <v>1120625</v>
      </c>
      <c r="V537" s="71">
        <v>439</v>
      </c>
      <c r="W537" s="71">
        <v>50</v>
      </c>
      <c r="X537" s="71">
        <v>3567</v>
      </c>
      <c r="Y537" s="71">
        <v>6345</v>
      </c>
      <c r="Z537" s="71">
        <v>6004</v>
      </c>
      <c r="AA537" s="71">
        <v>1527</v>
      </c>
      <c r="AB537" s="71">
        <v>12068</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2226</v>
      </c>
      <c r="B538" s="70">
        <v>5</v>
      </c>
      <c r="C538" s="70">
        <v>5</v>
      </c>
      <c r="D538" s="70">
        <v>1</v>
      </c>
      <c r="E538" s="70">
        <v>2008</v>
      </c>
      <c r="F538" s="70" t="s">
        <v>792</v>
      </c>
      <c r="G538" s="70" t="s">
        <v>1570</v>
      </c>
      <c r="H538" s="70" t="s">
        <v>1571</v>
      </c>
      <c r="I538" s="148"/>
      <c r="J538" s="71">
        <v>33.357285098061567</v>
      </c>
      <c r="K538" s="71">
        <v>1.1580198148228931</v>
      </c>
      <c r="L538" s="71">
        <v>3.543166283854442</v>
      </c>
      <c r="M538" s="71">
        <v>20.51877622116335</v>
      </c>
      <c r="N538" s="71">
        <v>30.783341469018051</v>
      </c>
      <c r="O538" s="71">
        <v>11.398835341286659</v>
      </c>
      <c r="P538" s="71">
        <v>7.4724988313767371</v>
      </c>
      <c r="Q538" s="71">
        <v>0.71190545054185095</v>
      </c>
      <c r="R538" s="71">
        <v>0</v>
      </c>
      <c r="S538" s="71">
        <v>0</v>
      </c>
      <c r="T538" s="72"/>
      <c r="U538" s="71">
        <v>1150989</v>
      </c>
      <c r="V538" s="71">
        <v>439</v>
      </c>
      <c r="W538" s="71">
        <v>50</v>
      </c>
      <c r="X538" s="71">
        <v>3567</v>
      </c>
      <c r="Y538" s="71">
        <v>6209</v>
      </c>
      <c r="Z538" s="71">
        <v>5838</v>
      </c>
      <c r="AA538" s="71">
        <v>1465</v>
      </c>
      <c r="AB538" s="71">
        <v>11633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2227</v>
      </c>
      <c r="B539" s="70">
        <v>6</v>
      </c>
      <c r="C539" s="70">
        <v>6</v>
      </c>
      <c r="D539" s="70">
        <v>1</v>
      </c>
      <c r="E539" s="70">
        <v>2009</v>
      </c>
      <c r="F539" s="70" t="s">
        <v>176</v>
      </c>
      <c r="G539" s="1064" t="s">
        <v>1570</v>
      </c>
      <c r="H539" s="70" t="s">
        <v>1571</v>
      </c>
      <c r="I539" s="148"/>
      <c r="J539" s="71">
        <v>35.404450764581178</v>
      </c>
      <c r="K539" s="71">
        <v>0.60521025727757094</v>
      </c>
      <c r="L539" s="71">
        <v>3.3393327818836469</v>
      </c>
      <c r="M539" s="71">
        <v>15.63692083635584</v>
      </c>
      <c r="N539" s="71">
        <v>25.874337632234091</v>
      </c>
      <c r="O539" s="71">
        <v>11.32289505166325</v>
      </c>
      <c r="P539" s="71">
        <v>7.0899879654467943</v>
      </c>
      <c r="Q539" s="71">
        <v>0.65368827925249395</v>
      </c>
      <c r="R539" s="71">
        <v>0</v>
      </c>
      <c r="S539" s="71">
        <v>0</v>
      </c>
      <c r="T539" s="72"/>
      <c r="U539" s="71">
        <v>1233671</v>
      </c>
      <c r="V539" s="71">
        <v>281</v>
      </c>
      <c r="W539" s="71">
        <v>54</v>
      </c>
      <c r="X539" s="71">
        <v>3433</v>
      </c>
      <c r="Y539" s="71">
        <v>6076</v>
      </c>
      <c r="Z539" s="71">
        <v>5724</v>
      </c>
      <c r="AA539" s="71">
        <v>1427</v>
      </c>
      <c r="AB539" s="71">
        <v>11213</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9.5139999999999993</v>
      </c>
      <c r="BK539" s="71">
        <v>0</v>
      </c>
      <c r="BL539" s="71">
        <v>3.97</v>
      </c>
      <c r="BM539" s="71">
        <v>0</v>
      </c>
      <c r="BN539" s="72"/>
      <c r="BO539" s="71">
        <v>0</v>
      </c>
      <c r="BP539" s="71">
        <v>0</v>
      </c>
      <c r="BQ539" s="71">
        <v>2</v>
      </c>
      <c r="BR539" s="71">
        <v>0</v>
      </c>
      <c r="BS539" s="71">
        <v>1</v>
      </c>
      <c r="BT539" s="71">
        <v>0</v>
      </c>
      <c r="BU539"/>
      <c r="BV539" s="70">
        <v>13.484</v>
      </c>
      <c r="BW539" s="70">
        <v>0</v>
      </c>
      <c r="BX539" s="70">
        <v>0</v>
      </c>
      <c r="BY539" s="70">
        <v>0</v>
      </c>
      <c r="BZ539" s="70">
        <v>0</v>
      </c>
      <c r="CA539" s="70">
        <v>0</v>
      </c>
      <c r="CB539" s="70">
        <v>0</v>
      </c>
      <c r="CC539" s="70">
        <v>0</v>
      </c>
      <c r="CD539" s="70">
        <v>0</v>
      </c>
    </row>
    <row r="540" spans="1:82">
      <c r="A540" s="70" t="s">
        <v>2228</v>
      </c>
      <c r="B540" s="70">
        <v>7</v>
      </c>
      <c r="C540" s="70">
        <v>7</v>
      </c>
      <c r="D540" s="70">
        <v>1</v>
      </c>
      <c r="E540" s="70">
        <v>2010</v>
      </c>
      <c r="F540" s="70" t="s">
        <v>177</v>
      </c>
      <c r="G540" s="1064" t="s">
        <v>1570</v>
      </c>
      <c r="H540" s="70" t="s">
        <v>1571</v>
      </c>
      <c r="I540" s="148"/>
      <c r="J540" s="71">
        <v>29.443212183502361</v>
      </c>
      <c r="K540" s="71">
        <v>0.6311775445151897</v>
      </c>
      <c r="L540" s="71">
        <v>3.0401360885247839</v>
      </c>
      <c r="M540" s="71">
        <v>13.99722499613407</v>
      </c>
      <c r="N540" s="71">
        <v>24.884145229700071</v>
      </c>
      <c r="O540" s="71">
        <v>11.004708963595091</v>
      </c>
      <c r="P540" s="71">
        <v>7.2155334313170476</v>
      </c>
      <c r="Q540" s="71">
        <v>0.65943355465305997</v>
      </c>
      <c r="R540" s="71">
        <v>0</v>
      </c>
      <c r="S540" s="71">
        <v>0</v>
      </c>
      <c r="T540" s="72"/>
      <c r="U540" s="71">
        <v>1148467</v>
      </c>
      <c r="V540" s="71">
        <v>281</v>
      </c>
      <c r="W540" s="71">
        <v>54</v>
      </c>
      <c r="X540" s="71">
        <v>3433</v>
      </c>
      <c r="Y540" s="71">
        <v>5943</v>
      </c>
      <c r="Z540" s="71">
        <v>5589</v>
      </c>
      <c r="AA540" s="71">
        <v>1416</v>
      </c>
      <c r="AB540" s="71">
        <v>10839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8.06</v>
      </c>
      <c r="BK540" s="71">
        <v>0</v>
      </c>
      <c r="BL540" s="71">
        <v>3.8319999999999999</v>
      </c>
      <c r="BM540" s="71">
        <v>0</v>
      </c>
      <c r="BN540" s="72"/>
      <c r="BO540" s="71">
        <v>0</v>
      </c>
      <c r="BP540" s="71">
        <v>0</v>
      </c>
      <c r="BQ540" s="71">
        <v>2</v>
      </c>
      <c r="BR540" s="71">
        <v>0</v>
      </c>
      <c r="BS540" s="71">
        <v>1</v>
      </c>
      <c r="BT540" s="71">
        <v>0</v>
      </c>
      <c r="BU540"/>
      <c r="BV540" s="70">
        <v>11.891999999999999</v>
      </c>
      <c r="BW540" s="70">
        <v>0</v>
      </c>
      <c r="BX540" s="70">
        <v>0</v>
      </c>
      <c r="BY540" s="70">
        <v>0</v>
      </c>
      <c r="BZ540" s="70">
        <v>0</v>
      </c>
      <c r="CA540" s="70">
        <v>0</v>
      </c>
      <c r="CB540" s="70">
        <v>0</v>
      </c>
      <c r="CC540" s="70">
        <v>0</v>
      </c>
      <c r="CD540" s="70">
        <v>0</v>
      </c>
    </row>
    <row r="541" spans="1:82">
      <c r="A541" s="70" t="s">
        <v>2229</v>
      </c>
      <c r="B541" s="70">
        <v>8</v>
      </c>
      <c r="C541" s="70">
        <v>8</v>
      </c>
      <c r="D541" s="70">
        <v>1</v>
      </c>
      <c r="E541" s="70">
        <v>2011</v>
      </c>
      <c r="F541" s="70" t="s">
        <v>178</v>
      </c>
      <c r="G541" s="70" t="s">
        <v>1570</v>
      </c>
      <c r="H541" s="70" t="s">
        <v>1571</v>
      </c>
      <c r="I541" s="148"/>
      <c r="J541" s="71">
        <v>18.44260119069834</v>
      </c>
      <c r="K541" s="71">
        <v>0.88439714303707861</v>
      </c>
      <c r="L541" s="71">
        <v>2.836668489626661</v>
      </c>
      <c r="M541" s="71">
        <v>17.682430412448468</v>
      </c>
      <c r="N541" s="71">
        <v>29.176362621590702</v>
      </c>
      <c r="O541" s="71">
        <v>10.668577438933971</v>
      </c>
      <c r="P541" s="71">
        <v>6.764541728110089</v>
      </c>
      <c r="Q541" s="71">
        <v>0.73482380472596998</v>
      </c>
      <c r="R541" s="71">
        <v>0</v>
      </c>
      <c r="S541" s="71">
        <v>0</v>
      </c>
      <c r="T541" s="72"/>
      <c r="U541" s="71">
        <v>677505</v>
      </c>
      <c r="V541" s="71">
        <v>281</v>
      </c>
      <c r="W541" s="71">
        <v>54</v>
      </c>
      <c r="X541" s="71">
        <v>3433</v>
      </c>
      <c r="Y541" s="71">
        <v>5789</v>
      </c>
      <c r="Z541" s="71">
        <v>5536</v>
      </c>
      <c r="AA541" s="71">
        <v>1367</v>
      </c>
      <c r="AB541" s="71">
        <v>10471</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7.7</v>
      </c>
      <c r="BK541" s="71">
        <v>0</v>
      </c>
      <c r="BL541" s="71">
        <v>3.5449999999999999</v>
      </c>
      <c r="BM541" s="71">
        <v>0</v>
      </c>
      <c r="BN541" s="72"/>
      <c r="BO541" s="71">
        <v>0</v>
      </c>
      <c r="BP541" s="71">
        <v>0</v>
      </c>
      <c r="BQ541" s="71">
        <v>2</v>
      </c>
      <c r="BR541" s="71">
        <v>0</v>
      </c>
      <c r="BS541" s="71">
        <v>1</v>
      </c>
      <c r="BT541" s="71">
        <v>0</v>
      </c>
      <c r="BU541"/>
      <c r="BV541" s="70">
        <v>11.244999999999999</v>
      </c>
      <c r="BW541" s="70">
        <v>0</v>
      </c>
      <c r="BX541" s="70">
        <v>0</v>
      </c>
      <c r="BY541" s="70">
        <v>0</v>
      </c>
      <c r="BZ541" s="70">
        <v>0</v>
      </c>
      <c r="CA541" s="70">
        <v>0</v>
      </c>
      <c r="CB541" s="70">
        <v>0</v>
      </c>
      <c r="CC541" s="70">
        <v>0</v>
      </c>
      <c r="CD541" s="70">
        <v>0</v>
      </c>
    </row>
    <row r="542" spans="1:82">
      <c r="A542" s="70" t="s">
        <v>2230</v>
      </c>
      <c r="B542" s="70">
        <v>9</v>
      </c>
      <c r="C542" s="70">
        <v>9</v>
      </c>
      <c r="D542" s="70">
        <v>1</v>
      </c>
      <c r="E542" s="70">
        <v>2012</v>
      </c>
      <c r="F542" s="70" t="s">
        <v>179</v>
      </c>
      <c r="G542" s="70" t="s">
        <v>1570</v>
      </c>
      <c r="H542" s="70" t="s">
        <v>1571</v>
      </c>
      <c r="I542" s="148"/>
      <c r="J542" s="71">
        <v>59.95736171387756</v>
      </c>
      <c r="K542" s="71">
        <v>0.99630758659734342</v>
      </c>
      <c r="L542" s="71">
        <v>2.8621141554438951</v>
      </c>
      <c r="M542" s="71">
        <v>21.961522389221891</v>
      </c>
      <c r="N542" s="71">
        <v>31.513482508422111</v>
      </c>
      <c r="O542" s="71">
        <v>10.303566271417452</v>
      </c>
      <c r="P542" s="71">
        <v>6.6238705849696302</v>
      </c>
      <c r="Q542" s="71">
        <v>0.77237139097098595</v>
      </c>
      <c r="R542" s="71">
        <v>0</v>
      </c>
      <c r="S542" s="71">
        <v>0</v>
      </c>
      <c r="T542" s="72"/>
      <c r="U542" s="71">
        <v>2110378</v>
      </c>
      <c r="V542" s="71">
        <v>281</v>
      </c>
      <c r="W542" s="71">
        <v>54</v>
      </c>
      <c r="X542" s="71">
        <v>3433</v>
      </c>
      <c r="Y542" s="71">
        <v>5692</v>
      </c>
      <c r="Z542" s="71">
        <v>5389</v>
      </c>
      <c r="AA542" s="71">
        <v>1331</v>
      </c>
      <c r="AB542" s="71">
        <v>10130</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9.2279999999999998</v>
      </c>
      <c r="BK542" s="71">
        <v>0</v>
      </c>
      <c r="BL542" s="71">
        <v>3.8780000000000001</v>
      </c>
      <c r="BM542" s="71">
        <v>0</v>
      </c>
      <c r="BN542" s="72"/>
      <c r="BO542" s="71">
        <v>0</v>
      </c>
      <c r="BP542" s="71">
        <v>0</v>
      </c>
      <c r="BQ542" s="71">
        <v>2</v>
      </c>
      <c r="BR542" s="71">
        <v>0</v>
      </c>
      <c r="BS542" s="71">
        <v>1</v>
      </c>
      <c r="BT542" s="71">
        <v>0</v>
      </c>
      <c r="BU542"/>
      <c r="BV542" s="70">
        <v>13.106</v>
      </c>
      <c r="BW542" s="70">
        <v>0</v>
      </c>
      <c r="BX542" s="70">
        <v>0</v>
      </c>
      <c r="BY542" s="70">
        <v>0</v>
      </c>
      <c r="BZ542" s="70">
        <v>0</v>
      </c>
      <c r="CA542" s="70">
        <v>0</v>
      </c>
      <c r="CB542" s="70">
        <v>0</v>
      </c>
      <c r="CC542" s="70">
        <v>0</v>
      </c>
      <c r="CD542" s="70">
        <v>0</v>
      </c>
    </row>
    <row r="543" spans="1:82">
      <c r="A543" s="70" t="s">
        <v>2231</v>
      </c>
      <c r="B543" s="70">
        <v>10</v>
      </c>
      <c r="C543" s="70">
        <v>10</v>
      </c>
      <c r="D543" s="70">
        <v>1</v>
      </c>
      <c r="E543" s="70">
        <v>2013</v>
      </c>
      <c r="F543" s="70" t="s">
        <v>180</v>
      </c>
      <c r="G543" s="70" t="s">
        <v>1570</v>
      </c>
      <c r="H543" s="70" t="s">
        <v>1571</v>
      </c>
      <c r="I543" s="148"/>
      <c r="J543" s="71">
        <v>32.055337116614751</v>
      </c>
      <c r="K543" s="71">
        <v>0.8234516186945986</v>
      </c>
      <c r="L543" s="71">
        <v>2.5274724815999261</v>
      </c>
      <c r="M543" s="71">
        <v>20.424740882471209</v>
      </c>
      <c r="N543" s="71">
        <v>29.38179562182393</v>
      </c>
      <c r="O543" s="71">
        <v>9.6142795019738294</v>
      </c>
      <c r="P543" s="71">
        <v>6.409051909215445</v>
      </c>
      <c r="Q543" s="71">
        <v>0.758155314114212</v>
      </c>
      <c r="R543" s="71">
        <v>0</v>
      </c>
      <c r="S543" s="71">
        <v>0</v>
      </c>
      <c r="T543" s="72"/>
      <c r="U543" s="71">
        <v>1148824</v>
      </c>
      <c r="V543" s="71">
        <v>281</v>
      </c>
      <c r="W543" s="71">
        <v>54</v>
      </c>
      <c r="X543" s="71">
        <v>3433</v>
      </c>
      <c r="Y543" s="71">
        <v>5476</v>
      </c>
      <c r="Z543" s="71">
        <v>5253</v>
      </c>
      <c r="AA543" s="71">
        <v>1283</v>
      </c>
      <c r="AB543" s="71">
        <v>9801</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4.8220000000000001</v>
      </c>
      <c r="BK543" s="71">
        <v>0</v>
      </c>
      <c r="BL543" s="71">
        <v>4.3840000000000003</v>
      </c>
      <c r="BM543" s="71">
        <v>0</v>
      </c>
      <c r="BN543" s="72"/>
      <c r="BO543" s="71">
        <v>0</v>
      </c>
      <c r="BP543" s="71">
        <v>0</v>
      </c>
      <c r="BQ543" s="71">
        <v>1</v>
      </c>
      <c r="BR543" s="71">
        <v>0</v>
      </c>
      <c r="BS543" s="71">
        <v>1</v>
      </c>
      <c r="BT543" s="71">
        <v>0</v>
      </c>
      <c r="BU543"/>
      <c r="BV543" s="70">
        <v>9.2059999999999995</v>
      </c>
      <c r="BW543" s="70">
        <v>0</v>
      </c>
      <c r="BX543" s="70">
        <v>0</v>
      </c>
      <c r="BY543" s="70">
        <v>0</v>
      </c>
      <c r="BZ543" s="70">
        <v>0</v>
      </c>
      <c r="CA543" s="70">
        <v>0</v>
      </c>
      <c r="CB543" s="70">
        <v>0</v>
      </c>
      <c r="CC543" s="70">
        <v>0</v>
      </c>
      <c r="CD543" s="70">
        <v>0</v>
      </c>
    </row>
    <row r="544" spans="1:82">
      <c r="A544" s="70" t="s">
        <v>2232</v>
      </c>
      <c r="B544" s="70">
        <v>11</v>
      </c>
      <c r="C544" s="70">
        <v>11</v>
      </c>
      <c r="D544" s="70">
        <v>1</v>
      </c>
      <c r="E544" s="70">
        <v>2014</v>
      </c>
      <c r="F544" s="70" t="s">
        <v>181</v>
      </c>
      <c r="G544" s="70" t="s">
        <v>1570</v>
      </c>
      <c r="H544" s="70" t="s">
        <v>1571</v>
      </c>
      <c r="I544" s="148"/>
      <c r="J544" s="71">
        <v>26.108001481149071</v>
      </c>
      <c r="K544" s="71">
        <v>0.91736670970375067</v>
      </c>
      <c r="L544" s="71">
        <v>2.6136245301583969</v>
      </c>
      <c r="M544" s="71">
        <v>15.60756305307725</v>
      </c>
      <c r="N544" s="71">
        <v>30.219543759270501</v>
      </c>
      <c r="O544" s="71">
        <v>8.9633536644737219</v>
      </c>
      <c r="P544" s="71">
        <v>6.115978793381756</v>
      </c>
      <c r="Q544" s="71">
        <v>0.70061237953267497</v>
      </c>
      <c r="R544" s="71">
        <v>0</v>
      </c>
      <c r="S544" s="71">
        <v>0</v>
      </c>
      <c r="T544" s="72"/>
      <c r="U544" s="71">
        <v>1039180</v>
      </c>
      <c r="V544" s="71">
        <v>272</v>
      </c>
      <c r="W544" s="71">
        <v>57</v>
      </c>
      <c r="X544" s="71">
        <v>2494</v>
      </c>
      <c r="Y544" s="71">
        <v>5319</v>
      </c>
      <c r="Z544" s="71">
        <v>5158</v>
      </c>
      <c r="AA544" s="71">
        <v>1218</v>
      </c>
      <c r="AB544" s="71">
        <v>9440</v>
      </c>
      <c r="AC544" s="71">
        <v>0</v>
      </c>
      <c r="AD544" s="71">
        <v>0</v>
      </c>
      <c r="AE544" s="72"/>
      <c r="AF544" s="71"/>
      <c r="AG544" s="71"/>
      <c r="AH544" s="71"/>
      <c r="AI544" s="71"/>
      <c r="AJ544" s="71"/>
      <c r="AK544" s="71"/>
      <c r="AL544" s="71"/>
      <c r="AM544" s="71"/>
      <c r="AN544" s="71"/>
      <c r="AO544" s="71"/>
      <c r="AP544" s="71"/>
      <c r="AQ544" s="72"/>
      <c r="AR544" s="71">
        <v>11</v>
      </c>
      <c r="AS544" s="71">
        <v>5</v>
      </c>
      <c r="AT544" s="71">
        <v>0</v>
      </c>
      <c r="AU544" s="71">
        <v>0</v>
      </c>
      <c r="AV544" s="71">
        <v>0</v>
      </c>
      <c r="AW544" s="71">
        <v>0</v>
      </c>
      <c r="AX544" s="71"/>
      <c r="AY544" s="72"/>
      <c r="AZ544" s="71">
        <v>60.3</v>
      </c>
      <c r="BA544" s="71">
        <v>70.099999999999994</v>
      </c>
      <c r="BB544" s="71">
        <v>0</v>
      </c>
      <c r="BC544" s="71">
        <v>0</v>
      </c>
      <c r="BD544" s="71">
        <v>0</v>
      </c>
      <c r="BE544" s="71">
        <v>0</v>
      </c>
      <c r="BF544" s="71"/>
      <c r="BG544" s="72"/>
      <c r="BH544" s="71">
        <v>0</v>
      </c>
      <c r="BI544" s="71">
        <v>0</v>
      </c>
      <c r="BJ544" s="71">
        <v>9.7249999999999996</v>
      </c>
      <c r="BK544" s="71">
        <v>0</v>
      </c>
      <c r="BL544" s="71">
        <v>3.5880000000000001</v>
      </c>
      <c r="BM544" s="71">
        <v>0</v>
      </c>
      <c r="BN544" s="72"/>
      <c r="BO544" s="71">
        <v>0</v>
      </c>
      <c r="BP544" s="71">
        <v>0</v>
      </c>
      <c r="BQ544" s="71">
        <v>2</v>
      </c>
      <c r="BR544" s="71">
        <v>0</v>
      </c>
      <c r="BS544" s="71">
        <v>1</v>
      </c>
      <c r="BT544" s="71">
        <v>0</v>
      </c>
      <c r="BU544"/>
      <c r="BV544" s="70">
        <v>13.313000000000001</v>
      </c>
      <c r="BW544" s="70">
        <v>0</v>
      </c>
      <c r="BX544" s="70">
        <v>0</v>
      </c>
      <c r="BY544" s="70">
        <v>0</v>
      </c>
      <c r="BZ544" s="70">
        <v>0</v>
      </c>
      <c r="CA544" s="70">
        <v>0</v>
      </c>
      <c r="CB544" s="70">
        <v>0</v>
      </c>
      <c r="CC544" s="70">
        <v>0</v>
      </c>
      <c r="CD544" s="70">
        <v>0</v>
      </c>
    </row>
    <row r="545" spans="1:82">
      <c r="A545" s="70" t="s">
        <v>2233</v>
      </c>
      <c r="B545" s="70">
        <v>12</v>
      </c>
      <c r="C545" s="70">
        <v>12</v>
      </c>
      <c r="D545" s="70">
        <v>1</v>
      </c>
      <c r="E545" s="70">
        <v>2015</v>
      </c>
      <c r="F545" s="70" t="s">
        <v>182</v>
      </c>
      <c r="G545" s="70" t="s">
        <v>1570</v>
      </c>
      <c r="H545" s="70" t="s">
        <v>1571</v>
      </c>
      <c r="I545" s="148"/>
      <c r="J545" s="71">
        <v>28.06715882331239</v>
      </c>
      <c r="K545" s="71">
        <v>0.87965931177881662</v>
      </c>
      <c r="L545" s="71">
        <v>2.7511124810595642</v>
      </c>
      <c r="M545" s="71">
        <v>15.10145413355184</v>
      </c>
      <c r="N545" s="71">
        <v>27.102876542963521</v>
      </c>
      <c r="O545" s="71">
        <v>8.6386675443581282</v>
      </c>
      <c r="P545" s="71">
        <v>5.789141224691666</v>
      </c>
      <c r="Q545" s="71">
        <v>0.65795520527009999</v>
      </c>
      <c r="R545" s="71">
        <v>0</v>
      </c>
      <c r="S545" s="71">
        <v>0</v>
      </c>
      <c r="T545" s="72"/>
      <c r="U545" s="71">
        <v>1120077</v>
      </c>
      <c r="V545" s="71">
        <v>272</v>
      </c>
      <c r="W545" s="71">
        <v>57</v>
      </c>
      <c r="X545" s="71">
        <v>2494</v>
      </c>
      <c r="Y545" s="71">
        <v>5183</v>
      </c>
      <c r="Z545" s="71">
        <v>5019</v>
      </c>
      <c r="AA545" s="71">
        <v>1152</v>
      </c>
      <c r="AB545" s="71">
        <v>9056</v>
      </c>
      <c r="AC545" s="71">
        <v>0</v>
      </c>
      <c r="AD545" s="71">
        <v>0</v>
      </c>
      <c r="AE545" s="72"/>
      <c r="AF545" s="71">
        <v>8643970.8685231544</v>
      </c>
      <c r="AG545" s="71">
        <v>586046.51039766497</v>
      </c>
      <c r="AH545" s="71">
        <v>355723.97293502092</v>
      </c>
      <c r="AI545" s="71">
        <v>15862042.42356815</v>
      </c>
      <c r="AJ545" s="71">
        <v>22955753.82535008</v>
      </c>
      <c r="AK545" s="71">
        <v>0</v>
      </c>
      <c r="AL545" s="71">
        <v>0</v>
      </c>
      <c r="AM545" s="71">
        <v>1241086.811508775</v>
      </c>
      <c r="AN545" s="71">
        <v>0</v>
      </c>
      <c r="AO545" s="71">
        <v>0</v>
      </c>
      <c r="AP545" s="71">
        <v>49644624.412282839</v>
      </c>
      <c r="AQ545" s="72"/>
      <c r="AR545" s="71">
        <v>12</v>
      </c>
      <c r="AS545" s="71">
        <v>6</v>
      </c>
      <c r="AT545" s="71">
        <v>0</v>
      </c>
      <c r="AU545" s="71">
        <v>1</v>
      </c>
      <c r="AV545" s="71">
        <v>0</v>
      </c>
      <c r="AW545" s="71">
        <v>0</v>
      </c>
      <c r="AX545" s="71"/>
      <c r="AY545" s="72"/>
      <c r="AZ545" s="71">
        <v>70.100000000000009</v>
      </c>
      <c r="BA545" s="71">
        <v>119.6</v>
      </c>
      <c r="BB545" s="71">
        <v>0</v>
      </c>
      <c r="BC545" s="71">
        <v>28470</v>
      </c>
      <c r="BD545" s="71">
        <v>0</v>
      </c>
      <c r="BE545" s="71">
        <v>0</v>
      </c>
      <c r="BF545" s="71"/>
      <c r="BG545" s="72"/>
      <c r="BH545" s="71">
        <v>0</v>
      </c>
      <c r="BI545" s="71">
        <v>0</v>
      </c>
      <c r="BJ545" s="71">
        <v>9.2469999999999999</v>
      </c>
      <c r="BK545" s="71">
        <v>0</v>
      </c>
      <c r="BL545" s="71">
        <v>3.8809999999999998</v>
      </c>
      <c r="BM545" s="71">
        <v>0</v>
      </c>
      <c r="BN545" s="72"/>
      <c r="BO545" s="71">
        <v>0</v>
      </c>
      <c r="BP545" s="71">
        <v>0</v>
      </c>
      <c r="BQ545" s="71">
        <v>2</v>
      </c>
      <c r="BR545" s="71">
        <v>0</v>
      </c>
      <c r="BS545" s="71">
        <v>1</v>
      </c>
      <c r="BT545" s="71">
        <v>0</v>
      </c>
      <c r="BU545"/>
      <c r="BV545" s="70">
        <v>13.128</v>
      </c>
      <c r="BW545" s="70">
        <v>0</v>
      </c>
      <c r="BX545" s="70">
        <v>0</v>
      </c>
      <c r="BY545" s="70">
        <v>0</v>
      </c>
      <c r="BZ545" s="70">
        <v>0</v>
      </c>
      <c r="CA545" s="70">
        <v>0</v>
      </c>
      <c r="CB545" s="70">
        <v>0</v>
      </c>
      <c r="CC545" s="70">
        <v>0</v>
      </c>
      <c r="CD545" s="70">
        <v>0</v>
      </c>
    </row>
    <row r="546" spans="1:82">
      <c r="A546" s="70" t="s">
        <v>2234</v>
      </c>
      <c r="B546" s="70">
        <v>13</v>
      </c>
      <c r="C546" s="70">
        <v>13</v>
      </c>
      <c r="D546" s="70">
        <v>1</v>
      </c>
      <c r="E546" s="70">
        <v>2016</v>
      </c>
      <c r="F546" s="70" t="s">
        <v>155</v>
      </c>
      <c r="G546" s="70" t="s">
        <v>1570</v>
      </c>
      <c r="H546" s="70" t="s">
        <v>1571</v>
      </c>
      <c r="I546" s="148"/>
      <c r="J546" s="71">
        <v>27.915760715124261</v>
      </c>
      <c r="K546" s="71">
        <v>0.82976332738910186</v>
      </c>
      <c r="L546" s="71">
        <v>2.9584037828053438</v>
      </c>
      <c r="M546" s="71">
        <v>12.947745547930214</v>
      </c>
      <c r="N546" s="71">
        <v>26.636548435553888</v>
      </c>
      <c r="O546" s="71">
        <v>8.3025243765596191</v>
      </c>
      <c r="P546" s="71">
        <v>6.1317070807846266</v>
      </c>
      <c r="Q546" s="71">
        <v>0.61343916188859327</v>
      </c>
      <c r="R546" s="71">
        <v>0</v>
      </c>
      <c r="S546" s="71">
        <v>0</v>
      </c>
      <c r="T546" s="72"/>
      <c r="U546" s="71">
        <v>1060411</v>
      </c>
      <c r="V546" s="71">
        <v>272</v>
      </c>
      <c r="W546" s="71">
        <v>57</v>
      </c>
      <c r="X546" s="71">
        <v>2494</v>
      </c>
      <c r="Y546" s="71">
        <v>5009</v>
      </c>
      <c r="Z546" s="71">
        <v>4883</v>
      </c>
      <c r="AA546" s="71">
        <v>1262</v>
      </c>
      <c r="AB546" s="71">
        <v>8685</v>
      </c>
      <c r="AC546" s="71">
        <v>0</v>
      </c>
      <c r="AD546" s="71">
        <v>0</v>
      </c>
      <c r="AE546" s="72"/>
      <c r="AF546" s="71">
        <v>8747856.1913084779</v>
      </c>
      <c r="AG546" s="71">
        <v>558622.17721708212</v>
      </c>
      <c r="AH546" s="71">
        <v>301493.59557566949</v>
      </c>
      <c r="AI546" s="71">
        <v>15833480.87369982</v>
      </c>
      <c r="AJ546" s="71">
        <v>22036245.440984789</v>
      </c>
      <c r="AK546" s="71">
        <v>0</v>
      </c>
      <c r="AL546" s="71">
        <v>0</v>
      </c>
      <c r="AM546" s="71">
        <v>1191167.51967909</v>
      </c>
      <c r="AN546" s="71">
        <v>0</v>
      </c>
      <c r="AO546" s="71">
        <v>0</v>
      </c>
      <c r="AP546" s="71">
        <v>48668865.798464932</v>
      </c>
      <c r="AQ546" s="72"/>
      <c r="AR546" s="71">
        <v>18</v>
      </c>
      <c r="AS546" s="71">
        <v>6</v>
      </c>
      <c r="AT546" s="71">
        <v>0</v>
      </c>
      <c r="AU546" s="71">
        <v>2</v>
      </c>
      <c r="AV546" s="71">
        <v>0</v>
      </c>
      <c r="AW546" s="71">
        <v>0</v>
      </c>
      <c r="AX546" s="71"/>
      <c r="AY546" s="72"/>
      <c r="AZ546" s="71">
        <v>104.5</v>
      </c>
      <c r="BA546" s="71">
        <v>119.6</v>
      </c>
      <c r="BB546" s="71">
        <v>0</v>
      </c>
      <c r="BC546" s="71">
        <v>30370</v>
      </c>
      <c r="BD546" s="71">
        <v>0</v>
      </c>
      <c r="BE546" s="71">
        <v>0</v>
      </c>
      <c r="BF546" s="71"/>
      <c r="BG546" s="72"/>
      <c r="BH546" s="71">
        <v>0</v>
      </c>
      <c r="BI546" s="71">
        <v>0</v>
      </c>
      <c r="BJ546" s="71">
        <v>8.2330000000000005</v>
      </c>
      <c r="BK546" s="71">
        <v>0</v>
      </c>
      <c r="BL546" s="71">
        <v>4.3179999999999996</v>
      </c>
      <c r="BM546" s="71">
        <v>0</v>
      </c>
      <c r="BN546" s="72"/>
      <c r="BO546" s="71">
        <v>0</v>
      </c>
      <c r="BP546" s="71">
        <v>0</v>
      </c>
      <c r="BQ546" s="71">
        <v>2</v>
      </c>
      <c r="BR546" s="71">
        <v>0</v>
      </c>
      <c r="BS546" s="71">
        <v>1</v>
      </c>
      <c r="BT546" s="71">
        <v>0</v>
      </c>
      <c r="BU546"/>
      <c r="BV546" s="70">
        <v>12.551</v>
      </c>
      <c r="BW546" s="70">
        <v>0</v>
      </c>
      <c r="BX546" s="70">
        <v>0</v>
      </c>
      <c r="BY546" s="70">
        <v>0</v>
      </c>
      <c r="BZ546" s="70">
        <v>0</v>
      </c>
      <c r="CA546" s="70">
        <v>0</v>
      </c>
      <c r="CB546" s="70">
        <v>0</v>
      </c>
      <c r="CC546" s="70">
        <v>0</v>
      </c>
      <c r="CD546" s="70">
        <v>0</v>
      </c>
    </row>
    <row r="547" spans="1:82">
      <c r="A547" s="70" t="s">
        <v>2235</v>
      </c>
      <c r="B547" s="70">
        <v>14</v>
      </c>
      <c r="C547" s="70">
        <v>14</v>
      </c>
      <c r="D547" s="70">
        <v>1</v>
      </c>
      <c r="E547" s="70">
        <v>2017</v>
      </c>
      <c r="F547" s="70" t="s">
        <v>156</v>
      </c>
      <c r="G547" s="70" t="s">
        <v>1570</v>
      </c>
      <c r="H547" s="70" t="s">
        <v>1571</v>
      </c>
      <c r="I547" s="148"/>
      <c r="J547" s="71">
        <v>27.098223522664878</v>
      </c>
      <c r="K547" s="71">
        <v>0.84789388177492175</v>
      </c>
      <c r="L547" s="71">
        <v>2.6705808416502568</v>
      </c>
      <c r="M547" s="71">
        <v>12.982574601316358</v>
      </c>
      <c r="N547" s="71">
        <v>25.373306419705951</v>
      </c>
      <c r="O547" s="71">
        <v>7.9680138694849054</v>
      </c>
      <c r="P547" s="71">
        <v>5.919058934019894</v>
      </c>
      <c r="Q547" s="71">
        <v>0.57114753805493101</v>
      </c>
      <c r="R547" s="71">
        <v>0</v>
      </c>
      <c r="S547" s="71">
        <v>0</v>
      </c>
      <c r="T547" s="72"/>
      <c r="U547" s="71">
        <v>1012867</v>
      </c>
      <c r="V547" s="71">
        <v>272</v>
      </c>
      <c r="W547" s="71">
        <v>57</v>
      </c>
      <c r="X547" s="71">
        <v>2494</v>
      </c>
      <c r="Y547" s="71">
        <v>4876</v>
      </c>
      <c r="Z547" s="71">
        <v>4764</v>
      </c>
      <c r="AA547" s="71">
        <v>1226</v>
      </c>
      <c r="AB547" s="71">
        <v>8362</v>
      </c>
      <c r="AC547" s="71">
        <v>0</v>
      </c>
      <c r="AD547" s="71">
        <v>0</v>
      </c>
      <c r="AE547" s="72"/>
      <c r="AF547" s="71">
        <v>8210576.807190381</v>
      </c>
      <c r="AG547" s="71">
        <v>560245.28085986071</v>
      </c>
      <c r="AH547" s="71">
        <v>368306.32597508217</v>
      </c>
      <c r="AI547" s="71">
        <v>15441750.590281811</v>
      </c>
      <c r="AJ547" s="71">
        <v>19451892.919571899</v>
      </c>
      <c r="AK547" s="71">
        <v>0</v>
      </c>
      <c r="AL547" s="71">
        <v>0</v>
      </c>
      <c r="AM547" s="71">
        <v>1148661.868750938</v>
      </c>
      <c r="AN547" s="71">
        <v>0</v>
      </c>
      <c r="AO547" s="71">
        <v>0</v>
      </c>
      <c r="AP547" s="71">
        <v>45181433.792629972</v>
      </c>
      <c r="AQ547" s="72"/>
      <c r="AR547" s="71">
        <v>18</v>
      </c>
      <c r="AS547" s="71">
        <v>6</v>
      </c>
      <c r="AT547" s="71">
        <v>0</v>
      </c>
      <c r="AU547" s="71">
        <v>2</v>
      </c>
      <c r="AV547" s="71">
        <v>0</v>
      </c>
      <c r="AW547" s="71">
        <v>0</v>
      </c>
      <c r="AX547" s="71"/>
      <c r="AY547" s="72"/>
      <c r="AZ547" s="71">
        <v>104.5</v>
      </c>
      <c r="BA547" s="71">
        <v>119.6</v>
      </c>
      <c r="BB547" s="71">
        <v>0</v>
      </c>
      <c r="BC547" s="71">
        <v>30370</v>
      </c>
      <c r="BD547" s="71">
        <v>0</v>
      </c>
      <c r="BE547" s="71">
        <v>0</v>
      </c>
      <c r="BF547" s="71"/>
      <c r="BG547" s="72"/>
      <c r="BH547" s="71">
        <v>0</v>
      </c>
      <c r="BI547" s="71">
        <v>0</v>
      </c>
      <c r="BJ547" s="71">
        <v>7.1340000000000003</v>
      </c>
      <c r="BK547" s="71">
        <v>0</v>
      </c>
      <c r="BL547" s="71">
        <v>4.4450000000000003</v>
      </c>
      <c r="BM547" s="71">
        <v>0</v>
      </c>
      <c r="BN547" s="72"/>
      <c r="BO547" s="71">
        <v>0</v>
      </c>
      <c r="BP547" s="71">
        <v>0</v>
      </c>
      <c r="BQ547" s="71">
        <v>2</v>
      </c>
      <c r="BR547" s="71">
        <v>0</v>
      </c>
      <c r="BS547" s="71">
        <v>1</v>
      </c>
      <c r="BT547" s="71">
        <v>0</v>
      </c>
      <c r="BU547"/>
      <c r="BV547" s="70">
        <v>11.579000000000001</v>
      </c>
      <c r="BW547" s="70">
        <v>0</v>
      </c>
      <c r="BX547" s="70">
        <v>0</v>
      </c>
      <c r="BY547" s="70">
        <v>0</v>
      </c>
      <c r="BZ547" s="70">
        <v>0</v>
      </c>
      <c r="CA547" s="70">
        <v>0</v>
      </c>
      <c r="CB547" s="70">
        <v>0</v>
      </c>
      <c r="CC547" s="70">
        <v>0</v>
      </c>
      <c r="CD547" s="70">
        <v>0</v>
      </c>
    </row>
    <row r="548" spans="1:82">
      <c r="A548" s="70" t="s">
        <v>2236</v>
      </c>
      <c r="B548" s="70">
        <v>15</v>
      </c>
      <c r="C548" s="70">
        <v>15</v>
      </c>
      <c r="D548" s="70">
        <v>1</v>
      </c>
      <c r="E548" s="70">
        <v>2018</v>
      </c>
      <c r="F548" s="70" t="s">
        <v>183</v>
      </c>
      <c r="G548" s="70" t="s">
        <v>1570</v>
      </c>
      <c r="H548" s="70" t="s">
        <v>1571</v>
      </c>
      <c r="I548" s="148"/>
      <c r="J548" s="71">
        <v>24.31095597331046</v>
      </c>
      <c r="K548" s="71">
        <v>0.78915954838564784</v>
      </c>
      <c r="L548" s="71">
        <v>2.449913941992143</v>
      </c>
      <c r="M548" s="71">
        <v>13.046605650860434</v>
      </c>
      <c r="N548" s="71">
        <v>22.781067135215032</v>
      </c>
      <c r="O548" s="71">
        <v>7.6853812763987834</v>
      </c>
      <c r="P548" s="71">
        <v>5.8744788719664038</v>
      </c>
      <c r="Q548" s="71">
        <v>0.51256079954567102</v>
      </c>
      <c r="R548" s="71">
        <v>0</v>
      </c>
      <c r="S548" s="71">
        <v>0</v>
      </c>
      <c r="T548" s="72"/>
      <c r="U548" s="71">
        <v>949469</v>
      </c>
      <c r="V548" s="71">
        <v>272</v>
      </c>
      <c r="W548" s="71">
        <v>57</v>
      </c>
      <c r="X548" s="71">
        <v>2494</v>
      </c>
      <c r="Y548" s="71">
        <v>4755</v>
      </c>
      <c r="Z548" s="71">
        <v>4683</v>
      </c>
      <c r="AA548" s="71">
        <v>1229</v>
      </c>
      <c r="AB548" s="71">
        <v>8087</v>
      </c>
      <c r="AC548" s="71">
        <v>0</v>
      </c>
      <c r="AD548" s="71">
        <v>0</v>
      </c>
      <c r="AE548" s="72"/>
      <c r="AF548" s="71">
        <v>7726089.0819990132</v>
      </c>
      <c r="AG548" s="71">
        <v>506887.95625503227</v>
      </c>
      <c r="AH548" s="71">
        <v>347128.7575495941</v>
      </c>
      <c r="AI548" s="71">
        <v>15784623.305052791</v>
      </c>
      <c r="AJ548" s="71">
        <v>17621202.788369659</v>
      </c>
      <c r="AK548" s="71">
        <v>0</v>
      </c>
      <c r="AL548" s="71">
        <v>0</v>
      </c>
      <c r="AM548" s="71">
        <v>1113184.5323251041</v>
      </c>
      <c r="AN548" s="71">
        <v>0</v>
      </c>
      <c r="AO548" s="71">
        <v>0</v>
      </c>
      <c r="AP548" s="71">
        <v>43099116.421551198</v>
      </c>
      <c r="AQ548" s="72"/>
      <c r="AR548" s="71">
        <v>20</v>
      </c>
      <c r="AS548" s="71">
        <v>6</v>
      </c>
      <c r="AT548" s="71">
        <v>0</v>
      </c>
      <c r="AU548" s="71">
        <v>2</v>
      </c>
      <c r="AV548" s="71">
        <v>0</v>
      </c>
      <c r="AW548" s="71">
        <v>0</v>
      </c>
      <c r="AX548" s="71"/>
      <c r="AY548" s="72"/>
      <c r="AZ548" s="71">
        <v>123.9</v>
      </c>
      <c r="BA548" s="71">
        <v>120</v>
      </c>
      <c r="BB548" s="71">
        <v>0</v>
      </c>
      <c r="BC548" s="71">
        <v>30370</v>
      </c>
      <c r="BD548" s="71">
        <v>0</v>
      </c>
      <c r="BE548" s="71">
        <v>0</v>
      </c>
      <c r="BF548" s="71"/>
      <c r="BG548" s="72"/>
      <c r="BH548" s="71">
        <v>0</v>
      </c>
      <c r="BI548" s="71">
        <v>0</v>
      </c>
      <c r="BJ548" s="71">
        <v>0</v>
      </c>
      <c r="BK548" s="71">
        <v>0</v>
      </c>
      <c r="BL548" s="71">
        <v>4.3979999999999997</v>
      </c>
      <c r="BM548" s="71">
        <v>0</v>
      </c>
      <c r="BN548" s="72"/>
      <c r="BO548" s="71">
        <v>0</v>
      </c>
      <c r="BP548" s="71">
        <v>0</v>
      </c>
      <c r="BQ548" s="71">
        <v>0</v>
      </c>
      <c r="BR548" s="71">
        <v>0</v>
      </c>
      <c r="BS548" s="71">
        <v>1</v>
      </c>
      <c r="BT548" s="71">
        <v>0</v>
      </c>
      <c r="BU548"/>
      <c r="BV548" s="70">
        <v>4.3979999999999997</v>
      </c>
      <c r="BW548" s="70">
        <v>0</v>
      </c>
      <c r="BX548" s="70">
        <v>0</v>
      </c>
      <c r="BY548" s="70">
        <v>0</v>
      </c>
      <c r="BZ548" s="70">
        <v>0</v>
      </c>
      <c r="CA548" s="70">
        <v>0</v>
      </c>
      <c r="CB548" s="70">
        <v>0</v>
      </c>
      <c r="CC548" s="70">
        <v>0</v>
      </c>
      <c r="CD548" s="70">
        <v>0</v>
      </c>
    </row>
    <row r="549" spans="1:82">
      <c r="A549" s="70" t="s">
        <v>2237</v>
      </c>
      <c r="B549" s="70">
        <v>16</v>
      </c>
      <c r="C549" s="70">
        <v>16</v>
      </c>
      <c r="D549" s="70">
        <v>1</v>
      </c>
      <c r="E549" s="70">
        <v>2019</v>
      </c>
      <c r="F549" s="70" t="s">
        <v>158</v>
      </c>
      <c r="G549" s="70" t="s">
        <v>1570</v>
      </c>
      <c r="H549" s="70" t="s">
        <v>1571</v>
      </c>
      <c r="I549" s="148"/>
      <c r="J549" s="71">
        <v>26.597808958817723</v>
      </c>
      <c r="K549" s="71">
        <v>0.73228195096824666</v>
      </c>
      <c r="L549" s="71">
        <v>2.4608903923899863</v>
      </c>
      <c r="M549" s="71">
        <v>11.70398993909324</v>
      </c>
      <c r="N549" s="71">
        <v>22.242742055300106</v>
      </c>
      <c r="O549" s="71">
        <v>7.2643980520078095</v>
      </c>
      <c r="P549" s="71">
        <v>5.1000727956440493</v>
      </c>
      <c r="Q549" s="71">
        <v>0.47942669563713702</v>
      </c>
      <c r="R549" s="71">
        <v>0</v>
      </c>
      <c r="S549" s="71">
        <v>0</v>
      </c>
      <c r="T549" s="72"/>
      <c r="U549" s="71">
        <v>1092747</v>
      </c>
      <c r="V549" s="71">
        <v>272</v>
      </c>
      <c r="W549" s="71">
        <v>57</v>
      </c>
      <c r="X549" s="71">
        <v>2494</v>
      </c>
      <c r="Y549" s="71">
        <v>4586</v>
      </c>
      <c r="Z549" s="71">
        <v>4548</v>
      </c>
      <c r="AA549" s="71">
        <v>1059</v>
      </c>
      <c r="AB549" s="71">
        <v>7769</v>
      </c>
      <c r="AC549" s="71">
        <v>0</v>
      </c>
      <c r="AD549" s="71">
        <v>0</v>
      </c>
      <c r="AE549" s="72"/>
      <c r="AF549" s="71">
        <v>8725399.1442364305</v>
      </c>
      <c r="AG549" s="71">
        <v>506737.85250548902</v>
      </c>
      <c r="AH549" s="71">
        <v>374795.3700469762</v>
      </c>
      <c r="AI549" s="71">
        <v>15467620.47481071</v>
      </c>
      <c r="AJ549" s="71">
        <v>17927006.904401019</v>
      </c>
      <c r="AK549" s="71">
        <v>0</v>
      </c>
      <c r="AL549" s="71">
        <v>0</v>
      </c>
      <c r="AM549" s="71">
        <v>1058079.3149993126</v>
      </c>
      <c r="AN549" s="71">
        <v>0</v>
      </c>
      <c r="AO549" s="71">
        <v>0</v>
      </c>
      <c r="AP549" s="71">
        <v>44059639.060999937</v>
      </c>
      <c r="AQ549" s="72"/>
      <c r="AR549" s="71">
        <v>21</v>
      </c>
      <c r="AS549" s="71">
        <v>7</v>
      </c>
      <c r="AT549" s="71">
        <v>0</v>
      </c>
      <c r="AU549" s="71">
        <v>3</v>
      </c>
      <c r="AV549" s="71">
        <v>0</v>
      </c>
      <c r="AW549" s="71">
        <v>0</v>
      </c>
      <c r="AX549" s="71"/>
      <c r="AY549" s="72"/>
      <c r="AZ549" s="71">
        <v>127.9</v>
      </c>
      <c r="BA549" s="71">
        <v>169.1</v>
      </c>
      <c r="BB549" s="71">
        <v>0</v>
      </c>
      <c r="BC549" s="71">
        <v>30390</v>
      </c>
      <c r="BD549" s="71">
        <v>0</v>
      </c>
      <c r="BE549" s="71">
        <v>0</v>
      </c>
      <c r="BF549" s="71"/>
      <c r="BG549" s="72"/>
      <c r="BH549" s="71">
        <v>0</v>
      </c>
      <c r="BI549" s="71">
        <v>0</v>
      </c>
      <c r="BJ549" s="71">
        <v>6.91</v>
      </c>
      <c r="BK549" s="71">
        <v>0</v>
      </c>
      <c r="BL549" s="71">
        <v>4.3090000000000002</v>
      </c>
      <c r="BM549" s="71">
        <v>0</v>
      </c>
      <c r="BN549" s="72"/>
      <c r="BO549" s="71">
        <v>0</v>
      </c>
      <c r="BP549" s="71">
        <v>0</v>
      </c>
      <c r="BQ549" s="71">
        <v>2</v>
      </c>
      <c r="BR549" s="71">
        <v>0</v>
      </c>
      <c r="BS549" s="71">
        <v>1</v>
      </c>
      <c r="BT549" s="71">
        <v>0</v>
      </c>
      <c r="BU549"/>
      <c r="BV549" s="70">
        <v>11.218999999999999</v>
      </c>
      <c r="BW549" s="70">
        <v>0</v>
      </c>
      <c r="BX549" s="70">
        <v>0</v>
      </c>
      <c r="BY549" s="70">
        <v>0</v>
      </c>
      <c r="BZ549" s="70">
        <v>0</v>
      </c>
      <c r="CA549" s="70">
        <v>0</v>
      </c>
      <c r="CB549" s="70">
        <v>0</v>
      </c>
      <c r="CC549" s="70">
        <v>0</v>
      </c>
      <c r="CD549" s="70">
        <v>0</v>
      </c>
    </row>
    <row r="550" spans="1:82">
      <c r="A550" s="70" t="s">
        <v>2238</v>
      </c>
      <c r="B550" s="70">
        <v>17</v>
      </c>
      <c r="C550" s="70">
        <v>17</v>
      </c>
      <c r="D550" s="70">
        <v>1</v>
      </c>
      <c r="E550" s="70">
        <v>2020</v>
      </c>
      <c r="F550" s="70" t="s">
        <v>159</v>
      </c>
      <c r="G550" s="70" t="s">
        <v>1570</v>
      </c>
      <c r="H550" s="70" t="s">
        <v>1571</v>
      </c>
      <c r="I550" s="148"/>
      <c r="J550" s="71">
        <v>11.948738877753931</v>
      </c>
      <c r="K550" s="71">
        <v>0.61981047820664836</v>
      </c>
      <c r="L550" s="71">
        <v>2.0892758870700359</v>
      </c>
      <c r="M550" s="71">
        <v>8.8450998476405811</v>
      </c>
      <c r="N550" s="71">
        <v>19.590997399388591</v>
      </c>
      <c r="O550" s="71">
        <v>6.1897101231572069</v>
      </c>
      <c r="P550" s="71">
        <v>4.7620384980151149</v>
      </c>
      <c r="Q550" s="71">
        <v>0.43807817485397399</v>
      </c>
      <c r="R550" s="71">
        <v>0</v>
      </c>
      <c r="S550" s="71">
        <v>0</v>
      </c>
      <c r="T550" s="72"/>
      <c r="U550" s="71">
        <v>556482</v>
      </c>
      <c r="V550" s="71">
        <v>213</v>
      </c>
      <c r="W550" s="71">
        <v>43</v>
      </c>
      <c r="X550" s="71">
        <v>1982</v>
      </c>
      <c r="Y550" s="71">
        <v>4407</v>
      </c>
      <c r="Z550" s="71">
        <v>4423</v>
      </c>
      <c r="AA550" s="71">
        <v>1051</v>
      </c>
      <c r="AB550" s="71">
        <v>7430</v>
      </c>
      <c r="AC550" s="71">
        <v>0</v>
      </c>
      <c r="AD550" s="71">
        <v>0</v>
      </c>
      <c r="AE550" s="72"/>
      <c r="AF550" s="71">
        <v>4344959.9447970809</v>
      </c>
      <c r="AG550" s="71">
        <v>397112.94275601476</v>
      </c>
      <c r="AH550" s="71">
        <v>306388.73216620542</v>
      </c>
      <c r="AI550" s="71">
        <v>11380013.046283502</v>
      </c>
      <c r="AJ550" s="71">
        <v>18097291.8251887</v>
      </c>
      <c r="AK550" s="71"/>
      <c r="AL550" s="71"/>
      <c r="AM550" s="71">
        <v>969697.5490217288</v>
      </c>
      <c r="AN550" s="71"/>
      <c r="AO550" s="71"/>
      <c r="AP550" s="71">
        <v>35495464.040213235</v>
      </c>
      <c r="AQ550" s="72"/>
      <c r="AR550" s="71">
        <v>23</v>
      </c>
      <c r="AS550" s="71">
        <v>7</v>
      </c>
      <c r="AT550" s="71">
        <v>0</v>
      </c>
      <c r="AU550" s="71">
        <v>3</v>
      </c>
      <c r="AV550" s="71">
        <v>0</v>
      </c>
      <c r="AW550" s="71">
        <v>0</v>
      </c>
      <c r="AX550" s="71"/>
      <c r="AY550" s="72"/>
      <c r="AZ550" s="71">
        <v>140.30000000000001</v>
      </c>
      <c r="BA550" s="71">
        <v>169.1</v>
      </c>
      <c r="BB550" s="71">
        <v>0</v>
      </c>
      <c r="BC550" s="71">
        <v>30390</v>
      </c>
      <c r="BD550" s="71">
        <v>0</v>
      </c>
      <c r="BE550" s="71">
        <v>0</v>
      </c>
      <c r="BF550" s="71"/>
      <c r="BG550" s="72"/>
      <c r="BH550" s="71">
        <v>0</v>
      </c>
      <c r="BI550" s="71">
        <v>0</v>
      </c>
      <c r="BJ550" s="71">
        <v>2.734</v>
      </c>
      <c r="BK550" s="71">
        <v>0</v>
      </c>
      <c r="BL550" s="71">
        <v>0</v>
      </c>
      <c r="BM550" s="71">
        <v>0</v>
      </c>
      <c r="BN550" s="72"/>
      <c r="BO550" s="71">
        <v>0</v>
      </c>
      <c r="BP550" s="71">
        <v>0</v>
      </c>
      <c r="BQ550" s="71">
        <v>1</v>
      </c>
      <c r="BR550" s="71">
        <v>0</v>
      </c>
      <c r="BS550" s="71">
        <v>0</v>
      </c>
      <c r="BT550" s="71">
        <v>0</v>
      </c>
      <c r="BU550"/>
      <c r="BV550" s="70">
        <v>2.734</v>
      </c>
      <c r="BW550" s="70">
        <v>0</v>
      </c>
      <c r="BX550" s="70">
        <v>0</v>
      </c>
      <c r="BY550" s="70">
        <v>0</v>
      </c>
      <c r="BZ550" s="70">
        <v>0</v>
      </c>
      <c r="CA550" s="70">
        <v>0</v>
      </c>
      <c r="CB550" s="70">
        <v>0</v>
      </c>
      <c r="CC550" s="70">
        <v>0</v>
      </c>
      <c r="CD550" s="70">
        <v>0</v>
      </c>
    </row>
    <row r="551" spans="1:82">
      <c r="A551" s="70" t="s">
        <v>2239</v>
      </c>
      <c r="B551" s="70">
        <v>17</v>
      </c>
      <c r="C551" s="70">
        <v>18</v>
      </c>
      <c r="D551" s="70">
        <v>1</v>
      </c>
      <c r="E551" s="70">
        <v>2021</v>
      </c>
      <c r="F551" s="70" t="s">
        <v>160</v>
      </c>
      <c r="G551" s="70" t="s">
        <v>1570</v>
      </c>
      <c r="H551" s="70" t="s">
        <v>1571</v>
      </c>
      <c r="I551" s="148"/>
      <c r="J551" s="71">
        <v>13.094901052328735</v>
      </c>
      <c r="K551" s="71">
        <v>0.59704953932370275</v>
      </c>
      <c r="L551" s="71">
        <v>1.9066500749914592</v>
      </c>
      <c r="M551" s="71">
        <v>8.9832292944159384</v>
      </c>
      <c r="N551" s="71">
        <v>18.393258520410619</v>
      </c>
      <c r="O551" s="71">
        <v>5.838846826495895</v>
      </c>
      <c r="P551" s="71">
        <v>4.8138878580865523</v>
      </c>
      <c r="Q551" s="71">
        <v>0.411921042688911</v>
      </c>
      <c r="R551" s="71">
        <v>0</v>
      </c>
      <c r="S551" s="71">
        <v>0</v>
      </c>
      <c r="T551" s="72"/>
      <c r="U551" s="71">
        <v>626286</v>
      </c>
      <c r="V551" s="71">
        <v>213</v>
      </c>
      <c r="W551" s="71">
        <v>43</v>
      </c>
      <c r="X551" s="71">
        <v>1982</v>
      </c>
      <c r="Y551" s="71">
        <v>4188</v>
      </c>
      <c r="Z551" s="71">
        <v>4296</v>
      </c>
      <c r="AA551" s="71">
        <v>1036</v>
      </c>
      <c r="AB551" s="71">
        <v>7055</v>
      </c>
      <c r="AC551" s="71">
        <v>0</v>
      </c>
      <c r="AD551" s="71">
        <v>0</v>
      </c>
      <c r="AE551" s="72"/>
      <c r="AF551" s="71">
        <v>4797081.1842344925</v>
      </c>
      <c r="AG551" s="71">
        <v>403970.45994334144</v>
      </c>
      <c r="AH551" s="71">
        <v>274695.32910236489</v>
      </c>
      <c r="AI551" s="71">
        <v>12487247.699774802</v>
      </c>
      <c r="AJ551" s="71">
        <v>16752853.756983871</v>
      </c>
      <c r="AK551" s="71">
        <v>0</v>
      </c>
      <c r="AL551" s="71">
        <v>0</v>
      </c>
      <c r="AM551" s="71">
        <v>926066.72848404956</v>
      </c>
      <c r="AN551" s="71">
        <v>0</v>
      </c>
      <c r="AO551" s="71">
        <v>0</v>
      </c>
      <c r="AP551" s="71">
        <v>35641915.158522919</v>
      </c>
      <c r="AQ551" s="72"/>
      <c r="AR551" s="71">
        <v>24</v>
      </c>
      <c r="AS551" s="71">
        <v>8</v>
      </c>
      <c r="AT551" s="71">
        <v>0</v>
      </c>
      <c r="AU551" s="71">
        <v>4</v>
      </c>
      <c r="AV551" s="71">
        <v>0</v>
      </c>
      <c r="AW551" s="71">
        <v>0</v>
      </c>
      <c r="AX551" s="71"/>
      <c r="AY551" s="72"/>
      <c r="AZ551" s="71">
        <v>150.19999999999999</v>
      </c>
      <c r="BA551" s="71">
        <v>218.6</v>
      </c>
      <c r="BB551" s="71">
        <v>0</v>
      </c>
      <c r="BC551" s="71">
        <v>33880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1574</v>
      </c>
      <c r="B552" s="70">
        <v>17</v>
      </c>
      <c r="C552" s="70">
        <v>19</v>
      </c>
      <c r="D552" s="70">
        <v>1</v>
      </c>
      <c r="E552" s="70">
        <v>2022</v>
      </c>
      <c r="F552" s="70" t="s">
        <v>161</v>
      </c>
      <c r="G552" s="70" t="s">
        <v>1570</v>
      </c>
      <c r="H552" s="70" t="s">
        <v>1571</v>
      </c>
      <c r="I552" s="148"/>
      <c r="J552" s="71">
        <v>11.277568672057219</v>
      </c>
      <c r="K552" s="71">
        <v>0.57111017110297746</v>
      </c>
      <c r="L552" s="71">
        <v>1.7095635303558745</v>
      </c>
      <c r="M552" s="71">
        <v>9.1588732714071028</v>
      </c>
      <c r="N552" s="71">
        <v>17.521793439988244</v>
      </c>
      <c r="O552" s="71">
        <v>5.9280197885613246</v>
      </c>
      <c r="P552" s="71">
        <v>4.7644890298478266</v>
      </c>
      <c r="Q552" s="71">
        <v>0.39613517023016998</v>
      </c>
      <c r="R552" s="71">
        <v>0</v>
      </c>
      <c r="S552" s="71">
        <v>0</v>
      </c>
      <c r="T552" s="72"/>
      <c r="U552" s="71">
        <v>663378</v>
      </c>
      <c r="V552" s="71">
        <v>213</v>
      </c>
      <c r="W552" s="71">
        <v>43</v>
      </c>
      <c r="X552" s="71">
        <v>1982</v>
      </c>
      <c r="Y552" s="71">
        <v>4051</v>
      </c>
      <c r="Z552" s="71">
        <v>4144</v>
      </c>
      <c r="AA552" s="71">
        <v>1041</v>
      </c>
      <c r="AB552" s="71">
        <v>6729</v>
      </c>
      <c r="AC552" s="71">
        <v>0</v>
      </c>
      <c r="AD552" s="71">
        <v>0</v>
      </c>
      <c r="AE552" s="72"/>
      <c r="AF552" s="71">
        <v>4529893.7826742856</v>
      </c>
      <c r="AG552" s="71">
        <v>407519.16743045242</v>
      </c>
      <c r="AH552" s="71">
        <v>304914.34062730591</v>
      </c>
      <c r="AI552" s="71">
        <v>12401390.072806207</v>
      </c>
      <c r="AJ552" s="71">
        <v>16495123.834089778</v>
      </c>
      <c r="AK552" s="71">
        <v>0</v>
      </c>
      <c r="AL552" s="71">
        <v>0</v>
      </c>
      <c r="AM552" s="71">
        <v>868897.5640654806</v>
      </c>
      <c r="AN552" s="71">
        <v>0</v>
      </c>
      <c r="AO552" s="71">
        <v>0</v>
      </c>
      <c r="AP552" s="71">
        <v>35007738.761693507</v>
      </c>
      <c r="AQ552" s="72"/>
      <c r="AR552" s="71">
        <v>25</v>
      </c>
      <c r="AS552" s="71">
        <v>9</v>
      </c>
      <c r="AT552" s="71">
        <v>0</v>
      </c>
      <c r="AU552" s="71">
        <v>4</v>
      </c>
      <c r="AV552" s="71">
        <v>0</v>
      </c>
      <c r="AW552" s="71">
        <v>0</v>
      </c>
      <c r="AX552" s="71"/>
      <c r="AY552" s="72"/>
      <c r="AZ552" s="71">
        <v>158.9</v>
      </c>
      <c r="BA552" s="71">
        <v>235.1</v>
      </c>
      <c r="BB552" s="71">
        <v>0</v>
      </c>
      <c r="BC552" s="71">
        <v>33880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2240</v>
      </c>
      <c r="B553" s="70">
        <v>17</v>
      </c>
      <c r="C553" s="70">
        <v>20</v>
      </c>
      <c r="D553" s="70">
        <v>1</v>
      </c>
      <c r="E553" s="70">
        <v>2023</v>
      </c>
      <c r="F553" s="70" t="s">
        <v>1539</v>
      </c>
      <c r="G553" s="70" t="s">
        <v>1570</v>
      </c>
      <c r="H553" s="70" t="s">
        <v>1571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29</v>
      </c>
      <c r="AS553" s="71">
        <v>9</v>
      </c>
      <c r="AT553" s="71">
        <v>0</v>
      </c>
      <c r="AU553" s="71">
        <v>4</v>
      </c>
      <c r="AV553" s="71">
        <v>0</v>
      </c>
      <c r="AW553" s="71">
        <v>0</v>
      </c>
      <c r="AX553" s="71"/>
      <c r="AY553" s="72"/>
      <c r="AZ553" s="71">
        <v>183.20000000000005</v>
      </c>
      <c r="BA553" s="71">
        <v>235.1</v>
      </c>
      <c r="BB553" s="71">
        <v>0</v>
      </c>
      <c r="BC553" s="71">
        <v>33880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1569</v>
      </c>
      <c r="B554" s="70">
        <v>17</v>
      </c>
      <c r="C554" s="70">
        <v>21</v>
      </c>
      <c r="D554" s="70">
        <v>1</v>
      </c>
      <c r="E554" s="70">
        <v>2024</v>
      </c>
      <c r="F554" s="70" t="s">
        <v>1554</v>
      </c>
      <c r="G554" s="70" t="s">
        <v>1570</v>
      </c>
      <c r="H554" s="70" t="s">
        <v>1571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2241</v>
      </c>
      <c r="B555" s="70">
        <v>426</v>
      </c>
      <c r="C555" s="70">
        <v>1</v>
      </c>
      <c r="D555" s="70">
        <v>26</v>
      </c>
      <c r="E555" s="70">
        <v>1990</v>
      </c>
      <c r="F555" s="70" t="s">
        <v>787</v>
      </c>
      <c r="G555" s="70" t="s">
        <v>2242</v>
      </c>
      <c r="H555" s="70" t="s">
        <v>2243</v>
      </c>
      <c r="I555" s="148"/>
      <c r="J555" s="71">
        <v>4.7176816175360479</v>
      </c>
      <c r="K555" s="71">
        <v>1.736362911960238</v>
      </c>
      <c r="L555" s="71">
        <v>0</v>
      </c>
      <c r="M555" s="71">
        <v>4.7419046596698067</v>
      </c>
      <c r="N555" s="71">
        <v>7.8038126896464659</v>
      </c>
      <c r="O555" s="71">
        <v>3.1217201444450851</v>
      </c>
      <c r="P555" s="71">
        <v>11.39569020950398</v>
      </c>
      <c r="Q555" s="71">
        <v>0.59378165615038503</v>
      </c>
      <c r="R555" s="71">
        <v>7.4512043221682198</v>
      </c>
      <c r="S555" s="71">
        <v>0.47432502262179171</v>
      </c>
      <c r="T555" s="72"/>
      <c r="U555" s="71">
        <v>493034</v>
      </c>
      <c r="V555" s="71">
        <v>432</v>
      </c>
      <c r="W555" s="71">
        <v>0</v>
      </c>
      <c r="X555" s="71">
        <v>1771</v>
      </c>
      <c r="Y555" s="71">
        <v>3698</v>
      </c>
      <c r="Z555" s="71">
        <v>1284</v>
      </c>
      <c r="AA555" s="71">
        <v>2767</v>
      </c>
      <c r="AB555" s="71">
        <v>9641</v>
      </c>
      <c r="AC555" s="71">
        <v>1290562</v>
      </c>
      <c r="AD555" s="71">
        <v>0.47432502262179171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2244</v>
      </c>
      <c r="B556" s="70">
        <v>427</v>
      </c>
      <c r="C556" s="70">
        <v>2</v>
      </c>
      <c r="D556" s="70">
        <v>26</v>
      </c>
      <c r="E556" s="70">
        <v>2005</v>
      </c>
      <c r="F556" s="70" t="s">
        <v>789</v>
      </c>
      <c r="G556" s="70" t="s">
        <v>2242</v>
      </c>
      <c r="H556" s="70" t="s">
        <v>2243</v>
      </c>
      <c r="I556" s="148"/>
      <c r="J556" s="71">
        <v>3.9595580329103841</v>
      </c>
      <c r="K556" s="71">
        <v>1.1518909612953401</v>
      </c>
      <c r="L556" s="71">
        <v>1.3163067543196709</v>
      </c>
      <c r="M556" s="71">
        <v>7.0671565402790337</v>
      </c>
      <c r="N556" s="71">
        <v>10.19352232683214</v>
      </c>
      <c r="O556" s="71">
        <v>5.7819249371483483</v>
      </c>
      <c r="P556" s="71">
        <v>16.961682012599429</v>
      </c>
      <c r="Q556" s="71">
        <v>0.50725226885750596</v>
      </c>
      <c r="R556" s="71">
        <v>7.6747238448016804</v>
      </c>
      <c r="S556" s="71">
        <v>1.5828004985599999</v>
      </c>
      <c r="T556" s="72"/>
      <c r="U556" s="71">
        <v>427560</v>
      </c>
      <c r="V556" s="71">
        <v>428</v>
      </c>
      <c r="W556" s="71">
        <v>14</v>
      </c>
      <c r="X556" s="71">
        <v>1515</v>
      </c>
      <c r="Y556" s="71">
        <v>4083</v>
      </c>
      <c r="Z556" s="71">
        <v>2752</v>
      </c>
      <c r="AA556" s="71">
        <v>3373</v>
      </c>
      <c r="AB556" s="71">
        <v>8610</v>
      </c>
      <c r="AC556" s="71">
        <v>1357116</v>
      </c>
      <c r="AD556" s="71">
        <v>1.5828004985599999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2245</v>
      </c>
      <c r="B557" s="70">
        <v>428</v>
      </c>
      <c r="C557" s="70">
        <v>3</v>
      </c>
      <c r="D557" s="70">
        <v>26</v>
      </c>
      <c r="E557" s="70">
        <v>2006</v>
      </c>
      <c r="F557" s="70" t="s">
        <v>790</v>
      </c>
      <c r="G557" s="70" t="s">
        <v>2242</v>
      </c>
      <c r="H557" s="70" t="s">
        <v>2243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2246</v>
      </c>
      <c r="B558" s="70">
        <v>429</v>
      </c>
      <c r="C558" s="70">
        <v>4</v>
      </c>
      <c r="D558" s="70">
        <v>26</v>
      </c>
      <c r="E558" s="70">
        <v>2007</v>
      </c>
      <c r="F558" s="70" t="s">
        <v>791</v>
      </c>
      <c r="G558" s="1064" t="s">
        <v>2242</v>
      </c>
      <c r="H558" s="70" t="s">
        <v>2243</v>
      </c>
      <c r="I558" s="148"/>
      <c r="J558" s="71">
        <v>3.518359468766088</v>
      </c>
      <c r="K558" s="71">
        <v>1.3117150739015551</v>
      </c>
      <c r="L558" s="71">
        <v>1.259338751568756</v>
      </c>
      <c r="M558" s="71">
        <v>8.9166998104569313</v>
      </c>
      <c r="N558" s="71">
        <v>10.175099908092751</v>
      </c>
      <c r="O558" s="71">
        <v>5.650867574764578</v>
      </c>
      <c r="P558" s="71">
        <v>16.4276150372175</v>
      </c>
      <c r="Q558" s="71">
        <v>0.52555843300336302</v>
      </c>
      <c r="R558" s="71">
        <v>7.8461055925661878</v>
      </c>
      <c r="S558" s="71">
        <v>1.1588357600000001</v>
      </c>
      <c r="T558" s="72"/>
      <c r="U558" s="71">
        <v>474621</v>
      </c>
      <c r="V558" s="71">
        <v>503</v>
      </c>
      <c r="W558" s="71">
        <v>18</v>
      </c>
      <c r="X558" s="71">
        <v>2238</v>
      </c>
      <c r="Y558" s="71">
        <v>4102</v>
      </c>
      <c r="Z558" s="71">
        <v>2796</v>
      </c>
      <c r="AA558" s="71">
        <v>3217</v>
      </c>
      <c r="AB558" s="71">
        <v>8449</v>
      </c>
      <c r="AC558" s="71">
        <v>1427230</v>
      </c>
      <c r="AD558" s="71">
        <v>1.1588357600000001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2247</v>
      </c>
      <c r="B559" s="70">
        <v>430</v>
      </c>
      <c r="C559" s="70">
        <v>5</v>
      </c>
      <c r="D559" s="70">
        <v>26</v>
      </c>
      <c r="E559" s="70">
        <v>2008</v>
      </c>
      <c r="F559" s="70" t="s">
        <v>792</v>
      </c>
      <c r="G559" s="1064" t="s">
        <v>2242</v>
      </c>
      <c r="H559" s="70" t="s">
        <v>2243</v>
      </c>
      <c r="I559" s="148"/>
      <c r="J559" s="71">
        <v>2.5030571877924799</v>
      </c>
      <c r="K559" s="71">
        <v>1.023198095873902</v>
      </c>
      <c r="L559" s="71">
        <v>1.0885556271060941</v>
      </c>
      <c r="M559" s="71">
        <v>9.4920571949107408</v>
      </c>
      <c r="N559" s="71">
        <v>9.1070798115644571</v>
      </c>
      <c r="O559" s="71">
        <v>5.5275955551871432</v>
      </c>
      <c r="P559" s="71">
        <v>16.07224833970519</v>
      </c>
      <c r="Q559" s="71">
        <v>0.50995513791500402</v>
      </c>
      <c r="R559" s="71">
        <v>7.8747609808188734</v>
      </c>
      <c r="S559" s="71">
        <v>1.5697260737400001</v>
      </c>
      <c r="T559" s="72"/>
      <c r="U559" s="71">
        <v>365194</v>
      </c>
      <c r="V559" s="71">
        <v>503</v>
      </c>
      <c r="W559" s="71">
        <v>18</v>
      </c>
      <c r="X559" s="71">
        <v>2238</v>
      </c>
      <c r="Y559" s="71">
        <v>4078</v>
      </c>
      <c r="Z559" s="71">
        <v>2831</v>
      </c>
      <c r="AA559" s="71">
        <v>3151</v>
      </c>
      <c r="AB559" s="71">
        <v>8333</v>
      </c>
      <c r="AC559" s="71">
        <v>1487434</v>
      </c>
      <c r="AD559" s="71">
        <v>1.5697260737400001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2248</v>
      </c>
      <c r="B560" s="70">
        <v>431</v>
      </c>
      <c r="C560" s="70">
        <v>6</v>
      </c>
      <c r="D560" s="70">
        <v>26</v>
      </c>
      <c r="E560" s="70">
        <v>2009</v>
      </c>
      <c r="F560" s="70" t="s">
        <v>176</v>
      </c>
      <c r="G560" s="70" t="s">
        <v>2242</v>
      </c>
      <c r="H560" s="70" t="s">
        <v>2243</v>
      </c>
      <c r="I560" s="148"/>
      <c r="J560" s="71">
        <v>2.430025426273144</v>
      </c>
      <c r="K560" s="71">
        <v>0.8216299262539396</v>
      </c>
      <c r="L560" s="71">
        <v>1.922518799841624</v>
      </c>
      <c r="M560" s="71">
        <v>8.5432819043027131</v>
      </c>
      <c r="N560" s="71">
        <v>8.536581929968202</v>
      </c>
      <c r="O560" s="71">
        <v>5.6258409376188458</v>
      </c>
      <c r="P560" s="71">
        <v>15.56617539996132</v>
      </c>
      <c r="Q560" s="71">
        <v>0.48019534078326798</v>
      </c>
      <c r="R560" s="71">
        <v>7.7497616122071848</v>
      </c>
      <c r="S560" s="71">
        <v>0.71537003500000007</v>
      </c>
      <c r="T560" s="72"/>
      <c r="U560" s="71">
        <v>337020</v>
      </c>
      <c r="V560" s="71">
        <v>381</v>
      </c>
      <c r="W560" s="71">
        <v>47</v>
      </c>
      <c r="X560" s="71">
        <v>2245</v>
      </c>
      <c r="Y560" s="71">
        <v>4070</v>
      </c>
      <c r="Z560" s="71">
        <v>2844</v>
      </c>
      <c r="AA560" s="71">
        <v>3133</v>
      </c>
      <c r="AB560" s="71">
        <v>8237</v>
      </c>
      <c r="AC560" s="71">
        <v>1428077</v>
      </c>
      <c r="AD560" s="71">
        <v>0.71537003500000007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1.25</v>
      </c>
      <c r="BL560" s="71">
        <v>0</v>
      </c>
      <c r="BM560" s="71">
        <v>0</v>
      </c>
      <c r="BN560" s="72"/>
      <c r="BO560" s="71">
        <v>0</v>
      </c>
      <c r="BP560" s="71">
        <v>0</v>
      </c>
      <c r="BQ560" s="71">
        <v>0</v>
      </c>
      <c r="BR560" s="71">
        <v>1</v>
      </c>
      <c r="BS560" s="71">
        <v>0</v>
      </c>
      <c r="BT560" s="71">
        <v>0</v>
      </c>
      <c r="BU560"/>
      <c r="BV560" s="70">
        <v>1.25</v>
      </c>
      <c r="BW560" s="70">
        <v>0</v>
      </c>
      <c r="BX560" s="70">
        <v>0</v>
      </c>
      <c r="BY560" s="70">
        <v>0</v>
      </c>
      <c r="BZ560" s="70">
        <v>0</v>
      </c>
      <c r="CA560" s="70">
        <v>0</v>
      </c>
      <c r="CB560" s="70">
        <v>0</v>
      </c>
      <c r="CC560" s="70">
        <v>0</v>
      </c>
      <c r="CD560" s="70">
        <v>0</v>
      </c>
    </row>
    <row r="561" spans="1:82">
      <c r="A561" s="70" t="s">
        <v>2249</v>
      </c>
      <c r="B561" s="70">
        <v>432</v>
      </c>
      <c r="C561" s="70">
        <v>7</v>
      </c>
      <c r="D561" s="70">
        <v>26</v>
      </c>
      <c r="E561" s="70">
        <v>2010</v>
      </c>
      <c r="F561" s="70" t="s">
        <v>177</v>
      </c>
      <c r="G561" s="70" t="s">
        <v>2242</v>
      </c>
      <c r="H561" s="70" t="s">
        <v>2243</v>
      </c>
      <c r="I561" s="148"/>
      <c r="J561" s="71">
        <v>2.0380286619467318</v>
      </c>
      <c r="K561" s="71">
        <v>0.87304909445495282</v>
      </c>
      <c r="L561" s="71">
        <v>1.76993110197632</v>
      </c>
      <c r="M561" s="71">
        <v>9.2078670553783049</v>
      </c>
      <c r="N561" s="71">
        <v>10.013804837125599</v>
      </c>
      <c r="O561" s="71">
        <v>5.6549515375639814</v>
      </c>
      <c r="P561" s="71">
        <v>15.80181438595633</v>
      </c>
      <c r="Q561" s="71">
        <v>0.49535086280885798</v>
      </c>
      <c r="R561" s="71">
        <v>7.9491748266203883</v>
      </c>
      <c r="S561" s="71">
        <v>0.68349704040000003</v>
      </c>
      <c r="T561" s="72"/>
      <c r="U561" s="71">
        <v>297486</v>
      </c>
      <c r="V561" s="71">
        <v>381</v>
      </c>
      <c r="W561" s="71">
        <v>47</v>
      </c>
      <c r="X561" s="71">
        <v>2245</v>
      </c>
      <c r="Y561" s="71">
        <v>4051</v>
      </c>
      <c r="Z561" s="71">
        <v>2872</v>
      </c>
      <c r="AA561" s="71">
        <v>3101</v>
      </c>
      <c r="AB561" s="71">
        <v>8142</v>
      </c>
      <c r="AC561" s="71">
        <v>1388153</v>
      </c>
      <c r="AD561" s="71">
        <v>0.68349704040000003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1.21</v>
      </c>
      <c r="BL561" s="71">
        <v>0</v>
      </c>
      <c r="BM561" s="71">
        <v>0</v>
      </c>
      <c r="BN561" s="72"/>
      <c r="BO561" s="71">
        <v>0</v>
      </c>
      <c r="BP561" s="71">
        <v>0</v>
      </c>
      <c r="BQ561" s="71">
        <v>0</v>
      </c>
      <c r="BR561" s="71">
        <v>1</v>
      </c>
      <c r="BS561" s="71">
        <v>0</v>
      </c>
      <c r="BT561" s="71">
        <v>0</v>
      </c>
      <c r="BU561"/>
      <c r="BV561" s="70">
        <v>1.21</v>
      </c>
      <c r="BW561" s="70">
        <v>0</v>
      </c>
      <c r="BX561" s="70">
        <v>0</v>
      </c>
      <c r="BY561" s="70">
        <v>0</v>
      </c>
      <c r="BZ561" s="70">
        <v>0</v>
      </c>
      <c r="CA561" s="70">
        <v>0</v>
      </c>
      <c r="CB561" s="70">
        <v>0</v>
      </c>
      <c r="CC561" s="70">
        <v>0</v>
      </c>
      <c r="CD561" s="70">
        <v>0</v>
      </c>
    </row>
    <row r="562" spans="1:82">
      <c r="A562" s="70" t="s">
        <v>2250</v>
      </c>
      <c r="B562" s="70">
        <v>433</v>
      </c>
      <c r="C562" s="70">
        <v>8</v>
      </c>
      <c r="D562" s="70">
        <v>26</v>
      </c>
      <c r="E562" s="70">
        <v>2011</v>
      </c>
      <c r="F562" s="70" t="s">
        <v>178</v>
      </c>
      <c r="G562" s="70" t="s">
        <v>2242</v>
      </c>
      <c r="H562" s="70" t="s">
        <v>2243</v>
      </c>
      <c r="I562" s="148"/>
      <c r="J562" s="71">
        <v>3.3106730217900751</v>
      </c>
      <c r="K562" s="71">
        <v>1.1549667512354289</v>
      </c>
      <c r="L562" s="71">
        <v>2.3814609475193369</v>
      </c>
      <c r="M562" s="71">
        <v>10.96001557967703</v>
      </c>
      <c r="N562" s="71">
        <v>12.266316630772939</v>
      </c>
      <c r="O562" s="71">
        <v>5.5366370993600613</v>
      </c>
      <c r="P562" s="71">
        <v>15.048259981845488</v>
      </c>
      <c r="Q562" s="71">
        <v>0.56289005230703903</v>
      </c>
      <c r="R562" s="71">
        <v>7.5336920319846881</v>
      </c>
      <c r="S562" s="71">
        <v>0.7017871806399999</v>
      </c>
      <c r="T562" s="72"/>
      <c r="U562" s="71">
        <v>407264</v>
      </c>
      <c r="V562" s="71">
        <v>381</v>
      </c>
      <c r="W562" s="71">
        <v>47</v>
      </c>
      <c r="X562" s="71">
        <v>2245</v>
      </c>
      <c r="Y562" s="71">
        <v>4030</v>
      </c>
      <c r="Z562" s="71">
        <v>2873</v>
      </c>
      <c r="AA562" s="71">
        <v>3041</v>
      </c>
      <c r="AB562" s="71">
        <v>8021</v>
      </c>
      <c r="AC562" s="71">
        <v>1313422</v>
      </c>
      <c r="AD562" s="71">
        <v>0.7017871806399999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1.1950000000000001</v>
      </c>
      <c r="BL562" s="71">
        <v>0</v>
      </c>
      <c r="BM562" s="71">
        <v>0</v>
      </c>
      <c r="BN562" s="72"/>
      <c r="BO562" s="71">
        <v>0</v>
      </c>
      <c r="BP562" s="71">
        <v>0</v>
      </c>
      <c r="BQ562" s="71">
        <v>0</v>
      </c>
      <c r="BR562" s="71">
        <v>1</v>
      </c>
      <c r="BS562" s="71">
        <v>0</v>
      </c>
      <c r="BT562" s="71">
        <v>0</v>
      </c>
      <c r="BU562"/>
      <c r="BV562" s="70">
        <v>1.1950000000000001</v>
      </c>
      <c r="BW562" s="70">
        <v>0</v>
      </c>
      <c r="BX562" s="70">
        <v>0</v>
      </c>
      <c r="BY562" s="70">
        <v>0</v>
      </c>
      <c r="BZ562" s="70">
        <v>0</v>
      </c>
      <c r="CA562" s="70">
        <v>0</v>
      </c>
      <c r="CB562" s="70">
        <v>0</v>
      </c>
      <c r="CC562" s="70">
        <v>0</v>
      </c>
      <c r="CD562" s="70">
        <v>0</v>
      </c>
    </row>
    <row r="563" spans="1:82">
      <c r="A563" s="70" t="s">
        <v>2251</v>
      </c>
      <c r="B563" s="70">
        <v>434</v>
      </c>
      <c r="C563" s="70">
        <v>9</v>
      </c>
      <c r="D563" s="70">
        <v>26</v>
      </c>
      <c r="E563" s="70">
        <v>2012</v>
      </c>
      <c r="F563" s="70" t="s">
        <v>179</v>
      </c>
      <c r="G563" s="70" t="s">
        <v>2242</v>
      </c>
      <c r="H563" s="70" t="s">
        <v>2243</v>
      </c>
      <c r="I563" s="148"/>
      <c r="J563" s="71">
        <v>1.947411281352263</v>
      </c>
      <c r="K563" s="71">
        <v>1.182843678972362</v>
      </c>
      <c r="L563" s="71">
        <v>2.413379430100147</v>
      </c>
      <c r="M563" s="71">
        <v>12.2595037035912</v>
      </c>
      <c r="N563" s="71">
        <v>12.44883778227393</v>
      </c>
      <c r="O563" s="71">
        <v>5.4739488281811415</v>
      </c>
      <c r="P563" s="71">
        <v>14.581473188550726</v>
      </c>
      <c r="Q563" s="71">
        <v>0.59487083833718002</v>
      </c>
      <c r="R563" s="71">
        <v>7.6728694325238456</v>
      </c>
      <c r="S563" s="71">
        <v>1.06644028164</v>
      </c>
      <c r="T563" s="72"/>
      <c r="U563" s="71">
        <v>232555</v>
      </c>
      <c r="V563" s="71">
        <v>381</v>
      </c>
      <c r="W563" s="71">
        <v>47</v>
      </c>
      <c r="X563" s="71">
        <v>2245</v>
      </c>
      <c r="Y563" s="71">
        <v>3968</v>
      </c>
      <c r="Z563" s="71">
        <v>2863</v>
      </c>
      <c r="AA563" s="71">
        <v>2930</v>
      </c>
      <c r="AB563" s="71">
        <v>7802</v>
      </c>
      <c r="AC563" s="71">
        <v>1303039</v>
      </c>
      <c r="AD563" s="71">
        <v>1.06644028164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1.1379999999999999</v>
      </c>
      <c r="BL563" s="71">
        <v>4.2640000000000002</v>
      </c>
      <c r="BM563" s="71">
        <v>0</v>
      </c>
      <c r="BN563" s="72"/>
      <c r="BO563" s="71">
        <v>0</v>
      </c>
      <c r="BP563" s="71">
        <v>0</v>
      </c>
      <c r="BQ563" s="71">
        <v>0</v>
      </c>
      <c r="BR563" s="71">
        <v>1</v>
      </c>
      <c r="BS563" s="71">
        <v>1</v>
      </c>
      <c r="BT563" s="71">
        <v>0</v>
      </c>
      <c r="BU563"/>
      <c r="BV563" s="70">
        <v>5.4020000000000001</v>
      </c>
      <c r="BW563" s="70">
        <v>0</v>
      </c>
      <c r="BX563" s="70">
        <v>0</v>
      </c>
      <c r="BY563" s="70">
        <v>0</v>
      </c>
      <c r="BZ563" s="70">
        <v>0</v>
      </c>
      <c r="CA563" s="70">
        <v>0</v>
      </c>
      <c r="CB563" s="70">
        <v>0</v>
      </c>
      <c r="CC563" s="70">
        <v>0</v>
      </c>
      <c r="CD563" s="70">
        <v>0</v>
      </c>
    </row>
    <row r="564" spans="1:82">
      <c r="A564" s="70" t="s">
        <v>2252</v>
      </c>
      <c r="B564" s="70">
        <v>435</v>
      </c>
      <c r="C564" s="70">
        <v>10</v>
      </c>
      <c r="D564" s="70">
        <v>26</v>
      </c>
      <c r="E564" s="70">
        <v>2013</v>
      </c>
      <c r="F564" s="70" t="s">
        <v>180</v>
      </c>
      <c r="G564" s="70" t="s">
        <v>2242</v>
      </c>
      <c r="H564" s="70" t="s">
        <v>2243</v>
      </c>
      <c r="I564" s="148"/>
      <c r="J564" s="71">
        <v>2.2515439957695911</v>
      </c>
      <c r="K564" s="71">
        <v>1.041560389366355</v>
      </c>
      <c r="L564" s="71">
        <v>2.2089258979853219</v>
      </c>
      <c r="M564" s="71">
        <v>12.279392207025831</v>
      </c>
      <c r="N564" s="71">
        <v>13.40322731412245</v>
      </c>
      <c r="O564" s="71">
        <v>5.3351655717216291</v>
      </c>
      <c r="P564" s="71">
        <v>14.406629544955063</v>
      </c>
      <c r="Q564" s="71">
        <v>0.602207848217441</v>
      </c>
      <c r="R564" s="71">
        <v>8.5020185417311058</v>
      </c>
      <c r="S564" s="71">
        <v>1.64665045125</v>
      </c>
      <c r="T564" s="72"/>
      <c r="U564" s="71">
        <v>241627</v>
      </c>
      <c r="V564" s="71">
        <v>381</v>
      </c>
      <c r="W564" s="71">
        <v>47</v>
      </c>
      <c r="X564" s="71">
        <v>2245</v>
      </c>
      <c r="Y564" s="71">
        <v>3981</v>
      </c>
      <c r="Z564" s="71">
        <v>2915</v>
      </c>
      <c r="AA564" s="71">
        <v>2884</v>
      </c>
      <c r="AB564" s="71">
        <v>7785</v>
      </c>
      <c r="AC564" s="71">
        <v>1409395</v>
      </c>
      <c r="AD564" s="71">
        <v>1.64665045125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1.1080000000000001</v>
      </c>
      <c r="BL564" s="71">
        <v>4.6449999999999996</v>
      </c>
      <c r="BM564" s="71">
        <v>0</v>
      </c>
      <c r="BN564" s="72"/>
      <c r="BO564" s="71">
        <v>0</v>
      </c>
      <c r="BP564" s="71">
        <v>0</v>
      </c>
      <c r="BQ564" s="71">
        <v>0</v>
      </c>
      <c r="BR564" s="71">
        <v>1</v>
      </c>
      <c r="BS564" s="71">
        <v>1</v>
      </c>
      <c r="BT564" s="71">
        <v>0</v>
      </c>
      <c r="BU564"/>
      <c r="BV564" s="70">
        <v>5.7530000000000001</v>
      </c>
      <c r="BW564" s="70">
        <v>0</v>
      </c>
      <c r="BX564" s="70">
        <v>0</v>
      </c>
      <c r="BY564" s="70">
        <v>0</v>
      </c>
      <c r="BZ564" s="70">
        <v>0</v>
      </c>
      <c r="CA564" s="70">
        <v>0</v>
      </c>
      <c r="CB564" s="70">
        <v>0</v>
      </c>
      <c r="CC564" s="70">
        <v>0</v>
      </c>
      <c r="CD564" s="70">
        <v>0</v>
      </c>
    </row>
    <row r="565" spans="1:82">
      <c r="A565" s="70" t="s">
        <v>2253</v>
      </c>
      <c r="B565" s="70">
        <v>436</v>
      </c>
      <c r="C565" s="70">
        <v>11</v>
      </c>
      <c r="D565" s="70">
        <v>26</v>
      </c>
      <c r="E565" s="70">
        <v>2014</v>
      </c>
      <c r="F565" s="70" t="s">
        <v>181</v>
      </c>
      <c r="G565" s="70" t="s">
        <v>2242</v>
      </c>
      <c r="H565" s="70" t="s">
        <v>2243</v>
      </c>
      <c r="I565" s="148"/>
      <c r="J565" s="71">
        <v>2.2246802981042531</v>
      </c>
      <c r="K565" s="71">
        <v>0.95501375421556423</v>
      </c>
      <c r="L565" s="71">
        <v>3.0833085654123198</v>
      </c>
      <c r="M565" s="71">
        <v>11.225188466235631</v>
      </c>
      <c r="N565" s="71">
        <v>12.762263523120129</v>
      </c>
      <c r="O565" s="71">
        <v>5.0864164745859988</v>
      </c>
      <c r="P565" s="71">
        <v>14.114955983740654</v>
      </c>
      <c r="Q565" s="71">
        <v>0.56620464443376906</v>
      </c>
      <c r="R565" s="71">
        <v>8.5496352844394892</v>
      </c>
      <c r="S565" s="71">
        <v>0.92272561080000015</v>
      </c>
      <c r="T565" s="72"/>
      <c r="U565" s="71">
        <v>277194</v>
      </c>
      <c r="V565" s="71">
        <v>305</v>
      </c>
      <c r="W565" s="71">
        <v>66</v>
      </c>
      <c r="X565" s="71">
        <v>2211</v>
      </c>
      <c r="Y565" s="71">
        <v>3955</v>
      </c>
      <c r="Z565" s="71">
        <v>2927</v>
      </c>
      <c r="AA565" s="71">
        <v>2811</v>
      </c>
      <c r="AB565" s="71">
        <v>7629</v>
      </c>
      <c r="AC565" s="71">
        <v>1421745</v>
      </c>
      <c r="AD565" s="71">
        <v>0.92272561080000015</v>
      </c>
      <c r="AE565" s="72"/>
      <c r="AF565" s="71"/>
      <c r="AG565" s="71"/>
      <c r="AH565" s="71"/>
      <c r="AI565" s="71"/>
      <c r="AJ565" s="71"/>
      <c r="AK565" s="71"/>
      <c r="AL565" s="71"/>
      <c r="AM565" s="71"/>
      <c r="AN565" s="71"/>
      <c r="AO565" s="71"/>
      <c r="AP565" s="71"/>
      <c r="AQ565" s="72"/>
      <c r="AR565" s="71">
        <v>14</v>
      </c>
      <c r="AS565" s="71">
        <v>3</v>
      </c>
      <c r="AT565" s="71">
        <v>0</v>
      </c>
      <c r="AU565" s="71">
        <v>0</v>
      </c>
      <c r="AV565" s="71">
        <v>0</v>
      </c>
      <c r="AW565" s="71">
        <v>0</v>
      </c>
      <c r="AX565" s="71"/>
      <c r="AY565" s="72"/>
      <c r="AZ565" s="71">
        <v>67.61</v>
      </c>
      <c r="BA565" s="71">
        <v>42.6</v>
      </c>
      <c r="BB565" s="71">
        <v>0</v>
      </c>
      <c r="BC565" s="71">
        <v>0</v>
      </c>
      <c r="BD565" s="71">
        <v>0</v>
      </c>
      <c r="BE565" s="71">
        <v>0</v>
      </c>
      <c r="BF565" s="71"/>
      <c r="BG565" s="72"/>
      <c r="BH565" s="71">
        <v>0</v>
      </c>
      <c r="BI565" s="71">
        <v>0</v>
      </c>
      <c r="BJ565" s="71">
        <v>0</v>
      </c>
      <c r="BK565" s="71">
        <v>1.0629999999999999</v>
      </c>
      <c r="BL565" s="71">
        <v>4.6239999999999997</v>
      </c>
      <c r="BM565" s="71">
        <v>0</v>
      </c>
      <c r="BN565" s="72"/>
      <c r="BO565" s="71">
        <v>0</v>
      </c>
      <c r="BP565" s="71">
        <v>0</v>
      </c>
      <c r="BQ565" s="71">
        <v>0</v>
      </c>
      <c r="BR565" s="71">
        <v>1</v>
      </c>
      <c r="BS565" s="71">
        <v>1</v>
      </c>
      <c r="BT565" s="71">
        <v>0</v>
      </c>
      <c r="BU565"/>
      <c r="BV565" s="70">
        <v>5.6870000000000003</v>
      </c>
      <c r="BW565" s="70">
        <v>0</v>
      </c>
      <c r="BX565" s="70">
        <v>0</v>
      </c>
      <c r="BY565" s="70">
        <v>0</v>
      </c>
      <c r="BZ565" s="70">
        <v>0</v>
      </c>
      <c r="CA565" s="70">
        <v>0</v>
      </c>
      <c r="CB565" s="70">
        <v>0</v>
      </c>
      <c r="CC565" s="70">
        <v>0</v>
      </c>
      <c r="CD565" s="70">
        <v>0</v>
      </c>
    </row>
    <row r="566" spans="1:82">
      <c r="A566" s="70" t="s">
        <v>2254</v>
      </c>
      <c r="B566" s="70">
        <v>437</v>
      </c>
      <c r="C566" s="70">
        <v>12</v>
      </c>
      <c r="D566" s="70">
        <v>26</v>
      </c>
      <c r="E566" s="70">
        <v>2015</v>
      </c>
      <c r="F566" s="70" t="s">
        <v>182</v>
      </c>
      <c r="G566" s="70" t="s">
        <v>2242</v>
      </c>
      <c r="H566" s="70" t="s">
        <v>2243</v>
      </c>
      <c r="I566" s="148"/>
      <c r="J566" s="71">
        <v>1.818107311998105</v>
      </c>
      <c r="K566" s="71">
        <v>0.79854223592158768</v>
      </c>
      <c r="L566" s="71">
        <v>3.3109932055187081</v>
      </c>
      <c r="M566" s="71">
        <v>11.235595970657901</v>
      </c>
      <c r="N566" s="71">
        <v>11.10509252588918</v>
      </c>
      <c r="O566" s="71">
        <v>5.0258834886482839</v>
      </c>
      <c r="P566" s="71">
        <v>13.874842813692437</v>
      </c>
      <c r="Q566" s="71">
        <v>0.54352505417685704</v>
      </c>
      <c r="R566" s="71">
        <v>8.4885902725538642</v>
      </c>
      <c r="S566" s="71">
        <v>0.64675837800000002</v>
      </c>
      <c r="T566" s="72"/>
      <c r="U566" s="71">
        <v>260323</v>
      </c>
      <c r="V566" s="71">
        <v>305</v>
      </c>
      <c r="W566" s="71">
        <v>66</v>
      </c>
      <c r="X566" s="71">
        <v>2211</v>
      </c>
      <c r="Y566" s="71">
        <v>3944</v>
      </c>
      <c r="Z566" s="71">
        <v>2920</v>
      </c>
      <c r="AA566" s="71">
        <v>2761</v>
      </c>
      <c r="AB566" s="71">
        <v>7481</v>
      </c>
      <c r="AC566" s="71">
        <v>1450986</v>
      </c>
      <c r="AD566" s="71">
        <v>0.64675837800000002</v>
      </c>
      <c r="AE566" s="72"/>
      <c r="AF566" s="71">
        <v>2460712.3738644519</v>
      </c>
      <c r="AG566" s="71">
        <v>685430.93021482578</v>
      </c>
      <c r="AH566" s="71">
        <v>553725.07471818372</v>
      </c>
      <c r="AI566" s="71">
        <v>13581070.28496957</v>
      </c>
      <c r="AJ566" s="71">
        <v>17835532.934892211</v>
      </c>
      <c r="AK566" s="71">
        <v>0</v>
      </c>
      <c r="AL566" s="71">
        <v>0</v>
      </c>
      <c r="AM566" s="71">
        <v>1025239.668385285</v>
      </c>
      <c r="AN566" s="71">
        <v>0</v>
      </c>
      <c r="AO566" s="71">
        <v>0</v>
      </c>
      <c r="AP566" s="71">
        <v>36141711.267044529</v>
      </c>
      <c r="AQ566" s="72"/>
      <c r="AR566" s="71">
        <v>18</v>
      </c>
      <c r="AS566" s="71">
        <v>21</v>
      </c>
      <c r="AT566" s="71">
        <v>0</v>
      </c>
      <c r="AU566" s="71">
        <v>0</v>
      </c>
      <c r="AV566" s="71">
        <v>0</v>
      </c>
      <c r="AW566" s="71">
        <v>0</v>
      </c>
      <c r="AX566" s="71"/>
      <c r="AY566" s="72"/>
      <c r="AZ566" s="71">
        <v>95.009999999999991</v>
      </c>
      <c r="BA566" s="71">
        <v>872.8</v>
      </c>
      <c r="BB566" s="71">
        <v>0</v>
      </c>
      <c r="BC566" s="71">
        <v>0</v>
      </c>
      <c r="BD566" s="71">
        <v>0</v>
      </c>
      <c r="BE566" s="71">
        <v>0</v>
      </c>
      <c r="BF566" s="71"/>
      <c r="BG566" s="72"/>
      <c r="BH566" s="71">
        <v>0</v>
      </c>
      <c r="BI566" s="71">
        <v>0</v>
      </c>
      <c r="BJ566" s="71">
        <v>0</v>
      </c>
      <c r="BK566" s="71">
        <v>1.127</v>
      </c>
      <c r="BL566" s="71">
        <v>4.41</v>
      </c>
      <c r="BM566" s="71">
        <v>0</v>
      </c>
      <c r="BN566" s="72"/>
      <c r="BO566" s="71">
        <v>0</v>
      </c>
      <c r="BP566" s="71">
        <v>0</v>
      </c>
      <c r="BQ566" s="71">
        <v>0</v>
      </c>
      <c r="BR566" s="71">
        <v>1</v>
      </c>
      <c r="BS566" s="71">
        <v>1</v>
      </c>
      <c r="BT566" s="71">
        <v>0</v>
      </c>
      <c r="BU566"/>
      <c r="BV566" s="70">
        <v>5.5369999999999999</v>
      </c>
      <c r="BW566" s="70">
        <v>0</v>
      </c>
      <c r="BX566" s="70">
        <v>0</v>
      </c>
      <c r="BY566" s="70">
        <v>0</v>
      </c>
      <c r="BZ566" s="70">
        <v>0</v>
      </c>
      <c r="CA566" s="70">
        <v>0</v>
      </c>
      <c r="CB566" s="70">
        <v>0</v>
      </c>
      <c r="CC566" s="70">
        <v>0</v>
      </c>
      <c r="CD566" s="70">
        <v>0</v>
      </c>
    </row>
    <row r="567" spans="1:82">
      <c r="A567" s="70" t="s">
        <v>2255</v>
      </c>
      <c r="B567" s="70">
        <v>438</v>
      </c>
      <c r="C567" s="70">
        <v>13</v>
      </c>
      <c r="D567" s="70">
        <v>26</v>
      </c>
      <c r="E567" s="70">
        <v>2016</v>
      </c>
      <c r="F567" s="70" t="s">
        <v>155</v>
      </c>
      <c r="G567" s="70" t="s">
        <v>2242</v>
      </c>
      <c r="H567" s="70" t="s">
        <v>2243</v>
      </c>
      <c r="I567" s="148"/>
      <c r="J567" s="71">
        <v>1.6039137765273896</v>
      </c>
      <c r="K567" s="71">
        <v>0.77249163519819442</v>
      </c>
      <c r="L567" s="71">
        <v>2.9230620131907514</v>
      </c>
      <c r="M567" s="71">
        <v>8.7317880748214218</v>
      </c>
      <c r="N567" s="71">
        <v>10.063562609826162</v>
      </c>
      <c r="O567" s="71">
        <v>5.0600681025274259</v>
      </c>
      <c r="P567" s="71">
        <v>13.895944731413655</v>
      </c>
      <c r="Q567" s="71">
        <v>0.51971046092991013</v>
      </c>
      <c r="R567" s="71">
        <v>9.501799311346204</v>
      </c>
      <c r="S567" s="71">
        <v>0.83877870069000016</v>
      </c>
      <c r="T567" s="72"/>
      <c r="U567" s="71">
        <v>246164</v>
      </c>
      <c r="V567" s="71">
        <v>305</v>
      </c>
      <c r="W567" s="71">
        <v>66</v>
      </c>
      <c r="X567" s="71">
        <v>2211</v>
      </c>
      <c r="Y567" s="71">
        <v>3888</v>
      </c>
      <c r="Z567" s="71">
        <v>2976</v>
      </c>
      <c r="AA567" s="71">
        <v>2860</v>
      </c>
      <c r="AB567" s="71">
        <v>7358</v>
      </c>
      <c r="AC567" s="71">
        <v>1622813.791605996</v>
      </c>
      <c r="AD567" s="71">
        <v>0.83877870069000016</v>
      </c>
      <c r="AE567" s="72"/>
      <c r="AF567" s="71">
        <v>2238458.4903529901</v>
      </c>
      <c r="AG567" s="71">
        <v>660530.1039675069</v>
      </c>
      <c r="AH567" s="71">
        <v>466643.90109265281</v>
      </c>
      <c r="AI567" s="71">
        <v>13669234.810923479</v>
      </c>
      <c r="AJ567" s="71">
        <v>16588897.813352959</v>
      </c>
      <c r="AK567" s="71">
        <v>0</v>
      </c>
      <c r="AL567" s="71">
        <v>0</v>
      </c>
      <c r="AM567" s="71">
        <v>1009166.449026913</v>
      </c>
      <c r="AN567" s="71">
        <v>0</v>
      </c>
      <c r="AO567" s="71">
        <v>0</v>
      </c>
      <c r="AP567" s="71">
        <v>34632931.568716504</v>
      </c>
      <c r="AQ567" s="72"/>
      <c r="AR567" s="71">
        <v>19</v>
      </c>
      <c r="AS567" s="71">
        <v>23</v>
      </c>
      <c r="AT567" s="71">
        <v>0</v>
      </c>
      <c r="AU567" s="71">
        <v>0</v>
      </c>
      <c r="AV567" s="71">
        <v>0</v>
      </c>
      <c r="AW567" s="71">
        <v>0</v>
      </c>
      <c r="AX567" s="71"/>
      <c r="AY567" s="72"/>
      <c r="AZ567" s="71">
        <v>102.21</v>
      </c>
      <c r="BA567" s="71">
        <v>932.69999999999993</v>
      </c>
      <c r="BB567" s="71">
        <v>0</v>
      </c>
      <c r="BC567" s="71">
        <v>0</v>
      </c>
      <c r="BD567" s="71">
        <v>0</v>
      </c>
      <c r="BE567" s="71">
        <v>0</v>
      </c>
      <c r="BF567" s="71"/>
      <c r="BG567" s="72"/>
      <c r="BH567" s="71">
        <v>0</v>
      </c>
      <c r="BI567" s="71">
        <v>0</v>
      </c>
      <c r="BJ567" s="71">
        <v>0</v>
      </c>
      <c r="BK567" s="71">
        <v>1.17</v>
      </c>
      <c r="BL567" s="71">
        <v>4.07</v>
      </c>
      <c r="BM567" s="71">
        <v>0</v>
      </c>
      <c r="BN567" s="72"/>
      <c r="BO567" s="71">
        <v>0</v>
      </c>
      <c r="BP567" s="71">
        <v>0</v>
      </c>
      <c r="BQ567" s="71">
        <v>0</v>
      </c>
      <c r="BR567" s="71">
        <v>1</v>
      </c>
      <c r="BS567" s="71">
        <v>1</v>
      </c>
      <c r="BT567" s="71">
        <v>0</v>
      </c>
      <c r="BU567"/>
      <c r="BV567" s="70">
        <v>5.24</v>
      </c>
      <c r="BW567" s="70">
        <v>0</v>
      </c>
      <c r="BX567" s="70">
        <v>0</v>
      </c>
      <c r="BY567" s="70">
        <v>0</v>
      </c>
      <c r="BZ567" s="70">
        <v>0</v>
      </c>
      <c r="CA567" s="70">
        <v>0</v>
      </c>
      <c r="CB567" s="70">
        <v>0</v>
      </c>
      <c r="CC567" s="70">
        <v>0</v>
      </c>
      <c r="CD567" s="70">
        <v>0</v>
      </c>
    </row>
    <row r="568" spans="1:82">
      <c r="A568" s="70" t="s">
        <v>2256</v>
      </c>
      <c r="B568" s="70">
        <v>439</v>
      </c>
      <c r="C568" s="70">
        <v>14</v>
      </c>
      <c r="D568" s="70">
        <v>26</v>
      </c>
      <c r="E568" s="70">
        <v>2017</v>
      </c>
      <c r="F568" s="70" t="s">
        <v>156</v>
      </c>
      <c r="G568" s="70" t="s">
        <v>2242</v>
      </c>
      <c r="H568" s="70" t="s">
        <v>2243</v>
      </c>
      <c r="I568" s="148"/>
      <c r="J568" s="71">
        <v>1.7917171307592772</v>
      </c>
      <c r="K568" s="71">
        <v>0.80146039676109826</v>
      </c>
      <c r="L568" s="71">
        <v>2.6671419883526308</v>
      </c>
      <c r="M568" s="71">
        <v>7.9087350882205838</v>
      </c>
      <c r="N568" s="71">
        <v>10.250509084964103</v>
      </c>
      <c r="O568" s="71">
        <v>5.0260037107057389</v>
      </c>
      <c r="P568" s="71">
        <v>13.706532066625188</v>
      </c>
      <c r="Q568" s="71">
        <v>0.494648465749081</v>
      </c>
      <c r="R568" s="71">
        <v>8.48866450465054</v>
      </c>
      <c r="S568" s="71">
        <v>0.49908290544000006</v>
      </c>
      <c r="T568" s="72"/>
      <c r="U568" s="71">
        <v>317053</v>
      </c>
      <c r="V568" s="71">
        <v>305</v>
      </c>
      <c r="W568" s="71">
        <v>66</v>
      </c>
      <c r="X568" s="71">
        <v>2211</v>
      </c>
      <c r="Y568" s="71">
        <v>3840</v>
      </c>
      <c r="Z568" s="71">
        <v>3005</v>
      </c>
      <c r="AA568" s="71">
        <v>2839</v>
      </c>
      <c r="AB568" s="71">
        <v>7242</v>
      </c>
      <c r="AC568" s="71">
        <v>1478547</v>
      </c>
      <c r="AD568" s="71">
        <v>0.49908290544000011</v>
      </c>
      <c r="AE568" s="72"/>
      <c r="AF568" s="71">
        <v>2682091.961286888</v>
      </c>
      <c r="AG568" s="71">
        <v>686871.29401348718</v>
      </c>
      <c r="AH568" s="71">
        <v>548828.3713769993</v>
      </c>
      <c r="AI568" s="71">
        <v>13063223.463944551</v>
      </c>
      <c r="AJ568" s="71">
        <v>18840584.705159649</v>
      </c>
      <c r="AK568" s="71">
        <v>0</v>
      </c>
      <c r="AL568" s="71">
        <v>0</v>
      </c>
      <c r="AM568" s="71">
        <v>994810.96071445744</v>
      </c>
      <c r="AN568" s="71">
        <v>0</v>
      </c>
      <c r="AO568" s="71">
        <v>0</v>
      </c>
      <c r="AP568" s="71">
        <v>36816410.756496035</v>
      </c>
      <c r="AQ568" s="72"/>
      <c r="AR568" s="71">
        <v>21</v>
      </c>
      <c r="AS568" s="71">
        <v>26</v>
      </c>
      <c r="AT568" s="71">
        <v>1</v>
      </c>
      <c r="AU568" s="71">
        <v>0</v>
      </c>
      <c r="AV568" s="71">
        <v>0</v>
      </c>
      <c r="AW568" s="71">
        <v>0</v>
      </c>
      <c r="AX568" s="71"/>
      <c r="AY568" s="72"/>
      <c r="AZ568" s="71">
        <v>121.01</v>
      </c>
      <c r="BA568" s="71">
        <v>1078</v>
      </c>
      <c r="BB568" s="71">
        <v>19</v>
      </c>
      <c r="BC568" s="71">
        <v>0</v>
      </c>
      <c r="BD568" s="71">
        <v>0</v>
      </c>
      <c r="BE568" s="71">
        <v>0</v>
      </c>
      <c r="BF568" s="71"/>
      <c r="BG568" s="72"/>
      <c r="BH568" s="71">
        <v>0</v>
      </c>
      <c r="BI568" s="71">
        <v>0</v>
      </c>
      <c r="BJ568" s="71">
        <v>0</v>
      </c>
      <c r="BK568" s="71">
        <v>1.1359999999999999</v>
      </c>
      <c r="BL568" s="71">
        <v>3.6920000000000002</v>
      </c>
      <c r="BM568" s="71">
        <v>0</v>
      </c>
      <c r="BN568" s="72"/>
      <c r="BO568" s="71">
        <v>0</v>
      </c>
      <c r="BP568" s="71">
        <v>0</v>
      </c>
      <c r="BQ568" s="71">
        <v>0</v>
      </c>
      <c r="BR568" s="71">
        <v>1</v>
      </c>
      <c r="BS568" s="71">
        <v>1</v>
      </c>
      <c r="BT568" s="71">
        <v>0</v>
      </c>
      <c r="BU568"/>
      <c r="BV568" s="70">
        <v>4.8280000000000003</v>
      </c>
      <c r="BW568" s="70">
        <v>0</v>
      </c>
      <c r="BX568" s="70">
        <v>0</v>
      </c>
      <c r="BY568" s="70">
        <v>0</v>
      </c>
      <c r="BZ568" s="70">
        <v>0</v>
      </c>
      <c r="CA568" s="70">
        <v>0</v>
      </c>
      <c r="CB568" s="70">
        <v>0</v>
      </c>
      <c r="CC568" s="70">
        <v>0</v>
      </c>
      <c r="CD568" s="70">
        <v>0</v>
      </c>
    </row>
    <row r="569" spans="1:82">
      <c r="A569" s="70" t="s">
        <v>2257</v>
      </c>
      <c r="B569" s="70">
        <v>440</v>
      </c>
      <c r="C569" s="70">
        <v>15</v>
      </c>
      <c r="D569" s="70">
        <v>26</v>
      </c>
      <c r="E569" s="70">
        <v>2018</v>
      </c>
      <c r="F569" s="70" t="s">
        <v>183</v>
      </c>
      <c r="G569" s="70" t="s">
        <v>2242</v>
      </c>
      <c r="H569" s="70" t="s">
        <v>2243</v>
      </c>
      <c r="I569" s="148"/>
      <c r="J569" s="71">
        <v>1.1587470679234537</v>
      </c>
      <c r="K569" s="71">
        <v>0.69597439412126372</v>
      </c>
      <c r="L569" s="71">
        <v>2.3714484749290743</v>
      </c>
      <c r="M569" s="71">
        <v>7.0700306917022235</v>
      </c>
      <c r="N569" s="71">
        <v>7.1740213557661017</v>
      </c>
      <c r="O569" s="71">
        <v>4.9496284282764753</v>
      </c>
      <c r="P569" s="71">
        <v>13.354999160515973</v>
      </c>
      <c r="Q569" s="71">
        <v>0.44981377449927301</v>
      </c>
      <c r="R569" s="71">
        <v>8.6640493444444537</v>
      </c>
      <c r="S569" s="71">
        <v>0.81537682095999997</v>
      </c>
      <c r="T569" s="72"/>
      <c r="U569" s="71">
        <v>238818</v>
      </c>
      <c r="V569" s="71">
        <v>305</v>
      </c>
      <c r="W569" s="71">
        <v>66</v>
      </c>
      <c r="X569" s="71">
        <v>2211</v>
      </c>
      <c r="Y569" s="71">
        <v>3804</v>
      </c>
      <c r="Z569" s="71">
        <v>3016</v>
      </c>
      <c r="AA569" s="71">
        <v>2794</v>
      </c>
      <c r="AB569" s="71">
        <v>7097</v>
      </c>
      <c r="AC569" s="71">
        <v>1503181</v>
      </c>
      <c r="AD569" s="71">
        <v>0.81537682095999997</v>
      </c>
      <c r="AE569" s="72"/>
      <c r="AF569" s="71">
        <v>2059485.989030696</v>
      </c>
      <c r="AG569" s="71">
        <v>629696.20508749434</v>
      </c>
      <c r="AH569" s="71">
        <v>487108.64344691491</v>
      </c>
      <c r="AI569" s="71">
        <v>12502798.109380281</v>
      </c>
      <c r="AJ569" s="71">
        <v>17142979.63466974</v>
      </c>
      <c r="AK569" s="71">
        <v>0</v>
      </c>
      <c r="AL569" s="71">
        <v>0</v>
      </c>
      <c r="AM569" s="71">
        <v>976909.93272057199</v>
      </c>
      <c r="AN569" s="71">
        <v>0</v>
      </c>
      <c r="AO569" s="71">
        <v>0</v>
      </c>
      <c r="AP569" s="71">
        <v>33798978.514335699</v>
      </c>
      <c r="AQ569" s="72"/>
      <c r="AR569" s="71">
        <v>22</v>
      </c>
      <c r="AS569" s="71">
        <v>25</v>
      </c>
      <c r="AT569" s="71">
        <v>3</v>
      </c>
      <c r="AU569" s="71">
        <v>0</v>
      </c>
      <c r="AV569" s="71">
        <v>0</v>
      </c>
      <c r="AW569" s="71">
        <v>0</v>
      </c>
      <c r="AX569" s="71"/>
      <c r="AY569" s="72"/>
      <c r="AZ569" s="71">
        <v>137.31</v>
      </c>
      <c r="BA569" s="71">
        <v>1062</v>
      </c>
      <c r="BB569" s="71">
        <v>57</v>
      </c>
      <c r="BC569" s="71">
        <v>0</v>
      </c>
      <c r="BD569" s="71">
        <v>0</v>
      </c>
      <c r="BE569" s="71">
        <v>0</v>
      </c>
      <c r="BF569" s="71"/>
      <c r="BG569" s="72"/>
      <c r="BH569" s="71">
        <v>0</v>
      </c>
      <c r="BI569" s="71">
        <v>0</v>
      </c>
      <c r="BJ569" s="71">
        <v>0</v>
      </c>
      <c r="BK569" s="71">
        <v>1.085</v>
      </c>
      <c r="BL569" s="71">
        <v>3.3879999999999999</v>
      </c>
      <c r="BM569" s="71">
        <v>0</v>
      </c>
      <c r="BN569" s="72"/>
      <c r="BO569" s="71">
        <v>0</v>
      </c>
      <c r="BP569" s="71">
        <v>0</v>
      </c>
      <c r="BQ569" s="71">
        <v>0</v>
      </c>
      <c r="BR569" s="71">
        <v>1</v>
      </c>
      <c r="BS569" s="71">
        <v>1</v>
      </c>
      <c r="BT569" s="71">
        <v>0</v>
      </c>
      <c r="BU569"/>
      <c r="BV569" s="70">
        <v>4.4729999999999999</v>
      </c>
      <c r="BW569" s="70">
        <v>0</v>
      </c>
      <c r="BX569" s="70">
        <v>0</v>
      </c>
      <c r="BY569" s="70">
        <v>0</v>
      </c>
      <c r="BZ569" s="70">
        <v>0</v>
      </c>
      <c r="CA569" s="70">
        <v>0</v>
      </c>
      <c r="CB569" s="70">
        <v>0</v>
      </c>
      <c r="CC569" s="70">
        <v>0</v>
      </c>
      <c r="CD569" s="70">
        <v>0</v>
      </c>
    </row>
    <row r="570" spans="1:82">
      <c r="A570" s="70" t="s">
        <v>2258</v>
      </c>
      <c r="B570" s="70">
        <v>441</v>
      </c>
      <c r="C570" s="70">
        <v>16</v>
      </c>
      <c r="D570" s="70">
        <v>26</v>
      </c>
      <c r="E570" s="70">
        <v>2019</v>
      </c>
      <c r="F570" s="70" t="s">
        <v>158</v>
      </c>
      <c r="G570" s="70" t="s">
        <v>2242</v>
      </c>
      <c r="H570" s="70" t="s">
        <v>2243</v>
      </c>
      <c r="I570" s="148"/>
      <c r="J570" s="71">
        <v>1.1989223184269668</v>
      </c>
      <c r="K570" s="71">
        <v>0.66504818366234708</v>
      </c>
      <c r="L570" s="71">
        <v>2.4221757254245908</v>
      </c>
      <c r="M570" s="71">
        <v>7.6339500233259034</v>
      </c>
      <c r="N570" s="71">
        <v>7.8204195395884319</v>
      </c>
      <c r="O570" s="71">
        <v>4.8269593036868077</v>
      </c>
      <c r="P570" s="71">
        <v>12.795933350355277</v>
      </c>
      <c r="Q570" s="71">
        <v>0.42937970758697402</v>
      </c>
      <c r="R570" s="71">
        <v>8.8090701906211333</v>
      </c>
      <c r="S570" s="71">
        <v>0.85202721559999994</v>
      </c>
      <c r="T570" s="72"/>
      <c r="U570" s="71">
        <v>232146</v>
      </c>
      <c r="V570" s="71">
        <v>305</v>
      </c>
      <c r="W570" s="71">
        <v>66</v>
      </c>
      <c r="X570" s="71">
        <v>2211</v>
      </c>
      <c r="Y570" s="71">
        <v>3767</v>
      </c>
      <c r="Z570" s="71">
        <v>3022</v>
      </c>
      <c r="AA570" s="71">
        <v>2657</v>
      </c>
      <c r="AB570" s="71">
        <v>6958</v>
      </c>
      <c r="AC570" s="71">
        <v>1553374</v>
      </c>
      <c r="AD570" s="71">
        <v>0.85202721559999994</v>
      </c>
      <c r="AE570" s="72"/>
      <c r="AF570" s="71">
        <v>2079929.4478758301</v>
      </c>
      <c r="AG570" s="71">
        <v>613983.02488311066</v>
      </c>
      <c r="AH570" s="71">
        <v>563435.39229036216</v>
      </c>
      <c r="AI570" s="71">
        <v>12631586.454898911</v>
      </c>
      <c r="AJ570" s="71">
        <v>17987431.702891871</v>
      </c>
      <c r="AK570" s="71">
        <v>0</v>
      </c>
      <c r="AL570" s="71">
        <v>0</v>
      </c>
      <c r="AM570" s="71">
        <v>947627.22020404402</v>
      </c>
      <c r="AN570" s="71">
        <v>0</v>
      </c>
      <c r="AO570" s="71">
        <v>0</v>
      </c>
      <c r="AP570" s="71">
        <v>34823993.243044123</v>
      </c>
      <c r="AQ570" s="72"/>
      <c r="AR570" s="71">
        <v>21</v>
      </c>
      <c r="AS570" s="71">
        <v>26</v>
      </c>
      <c r="AT570" s="71">
        <v>3</v>
      </c>
      <c r="AU570" s="71">
        <v>0</v>
      </c>
      <c r="AV570" s="71">
        <v>0</v>
      </c>
      <c r="AW570" s="71">
        <v>0</v>
      </c>
      <c r="AX570" s="71"/>
      <c r="AY570" s="72"/>
      <c r="AZ570" s="71">
        <v>121.01</v>
      </c>
      <c r="BA570" s="71">
        <v>1078</v>
      </c>
      <c r="BB570" s="71">
        <v>57</v>
      </c>
      <c r="BC570" s="71">
        <v>0</v>
      </c>
      <c r="BD570" s="71">
        <v>0</v>
      </c>
      <c r="BE570" s="71">
        <v>0</v>
      </c>
      <c r="BF570" s="71"/>
      <c r="BG570" s="72"/>
      <c r="BH570" s="71">
        <v>0</v>
      </c>
      <c r="BI570" s="71">
        <v>0</v>
      </c>
      <c r="BJ570" s="71">
        <v>0</v>
      </c>
      <c r="BK570" s="71">
        <v>1.0069999999999999</v>
      </c>
      <c r="BL570" s="71">
        <v>2.984</v>
      </c>
      <c r="BM570" s="71">
        <v>0</v>
      </c>
      <c r="BN570" s="72"/>
      <c r="BO570" s="71">
        <v>0</v>
      </c>
      <c r="BP570" s="71">
        <v>0</v>
      </c>
      <c r="BQ570" s="71">
        <v>0</v>
      </c>
      <c r="BR570" s="71">
        <v>1</v>
      </c>
      <c r="BS570" s="71">
        <v>1</v>
      </c>
      <c r="BT570" s="71">
        <v>0</v>
      </c>
      <c r="BU570"/>
      <c r="BV570" s="70">
        <v>3.9910000000000001</v>
      </c>
      <c r="BW570" s="70">
        <v>0</v>
      </c>
      <c r="BX570" s="70">
        <v>0</v>
      </c>
      <c r="BY570" s="70">
        <v>0</v>
      </c>
      <c r="BZ570" s="70">
        <v>0</v>
      </c>
      <c r="CA570" s="70">
        <v>0</v>
      </c>
      <c r="CB570" s="70">
        <v>0</v>
      </c>
      <c r="CC570" s="70">
        <v>0</v>
      </c>
      <c r="CD570" s="70">
        <v>0</v>
      </c>
    </row>
    <row r="571" spans="1:82">
      <c r="A571" s="70" t="s">
        <v>2259</v>
      </c>
      <c r="B571" s="70">
        <v>442</v>
      </c>
      <c r="C571" s="70">
        <v>17</v>
      </c>
      <c r="D571" s="70">
        <v>26</v>
      </c>
      <c r="E571" s="70">
        <v>2020</v>
      </c>
      <c r="F571" s="70" t="s">
        <v>159</v>
      </c>
      <c r="G571" s="70" t="s">
        <v>2242</v>
      </c>
      <c r="H571" s="70" t="s">
        <v>2243</v>
      </c>
      <c r="I571" s="148"/>
      <c r="J571" s="71">
        <v>0.85940249619455011</v>
      </c>
      <c r="K571" s="71">
        <v>0.70065895748852325</v>
      </c>
      <c r="L571" s="71">
        <v>5.2554086570348382</v>
      </c>
      <c r="M571" s="71">
        <v>6.7482929396888229</v>
      </c>
      <c r="N571" s="71">
        <v>7.634484648400818</v>
      </c>
      <c r="O571" s="71">
        <v>4.206707806965988</v>
      </c>
      <c r="P571" s="71">
        <v>11.907361724818005</v>
      </c>
      <c r="Q571" s="71">
        <v>0.40506016975057901</v>
      </c>
      <c r="R571" s="71">
        <v>9.0543471157792013</v>
      </c>
      <c r="S571" s="71">
        <v>0.83006189419999998</v>
      </c>
      <c r="T571" s="72"/>
      <c r="U571" s="71">
        <v>170542</v>
      </c>
      <c r="V571" s="71">
        <v>285</v>
      </c>
      <c r="W571" s="71">
        <v>125</v>
      </c>
      <c r="X571" s="71">
        <v>1998</v>
      </c>
      <c r="Y571" s="71">
        <v>3769</v>
      </c>
      <c r="Z571" s="71">
        <v>3006</v>
      </c>
      <c r="AA571" s="71">
        <v>2628</v>
      </c>
      <c r="AB571" s="71">
        <v>6870</v>
      </c>
      <c r="AC571" s="71">
        <v>1605061.9999999998</v>
      </c>
      <c r="AD571" s="71">
        <v>0.83006189419999998</v>
      </c>
      <c r="AE571" s="72"/>
      <c r="AF571" s="71">
        <v>1441594.856300151</v>
      </c>
      <c r="AG571" s="71">
        <v>601180.49879335379</v>
      </c>
      <c r="AH571" s="71">
        <v>1416330.1553933753</v>
      </c>
      <c r="AI571" s="71">
        <v>10756083.088160684</v>
      </c>
      <c r="AJ571" s="71">
        <v>16575717.257022159</v>
      </c>
      <c r="AK571" s="71"/>
      <c r="AL571" s="71"/>
      <c r="AM571" s="71">
        <v>896611.32729196188</v>
      </c>
      <c r="AN571" s="71"/>
      <c r="AO571" s="71"/>
      <c r="AP571" s="71">
        <v>31687517.182961684</v>
      </c>
      <c r="AQ571" s="72"/>
      <c r="AR571" s="71">
        <v>21</v>
      </c>
      <c r="AS571" s="71">
        <v>33</v>
      </c>
      <c r="AT571" s="71">
        <v>3</v>
      </c>
      <c r="AU571" s="71">
        <v>0</v>
      </c>
      <c r="AV571" s="71">
        <v>0</v>
      </c>
      <c r="AW571" s="71">
        <v>0</v>
      </c>
      <c r="AX571" s="71"/>
      <c r="AY571" s="72"/>
      <c r="AZ571" s="71">
        <v>121.01</v>
      </c>
      <c r="BA571" s="71">
        <v>1427.3000000000011</v>
      </c>
      <c r="BB571" s="71">
        <v>57</v>
      </c>
      <c r="BC571" s="71">
        <v>0</v>
      </c>
      <c r="BD571" s="71">
        <v>0</v>
      </c>
      <c r="BE571" s="71">
        <v>0</v>
      </c>
      <c r="BF571" s="71"/>
      <c r="BG571" s="72"/>
      <c r="BH571" s="71">
        <v>0</v>
      </c>
      <c r="BI571" s="71">
        <v>0</v>
      </c>
      <c r="BJ571" s="71">
        <v>0</v>
      </c>
      <c r="BK571" s="71">
        <v>0.98599999999999999</v>
      </c>
      <c r="BL571" s="71">
        <v>3.0369999999999999</v>
      </c>
      <c r="BM571" s="71">
        <v>0</v>
      </c>
      <c r="BN571" s="72"/>
      <c r="BO571" s="71">
        <v>0</v>
      </c>
      <c r="BP571" s="71">
        <v>0</v>
      </c>
      <c r="BQ571" s="71">
        <v>0</v>
      </c>
      <c r="BR571" s="71">
        <v>1</v>
      </c>
      <c r="BS571" s="71">
        <v>1</v>
      </c>
      <c r="BT571" s="71">
        <v>0</v>
      </c>
      <c r="BU571"/>
      <c r="BV571" s="70">
        <v>4.0229999999999997</v>
      </c>
      <c r="BW571" s="70">
        <v>0</v>
      </c>
      <c r="BX571" s="70">
        <v>0</v>
      </c>
      <c r="BY571" s="70">
        <v>0</v>
      </c>
      <c r="BZ571" s="70">
        <v>0</v>
      </c>
      <c r="CA571" s="70">
        <v>0</v>
      </c>
      <c r="CB571" s="70">
        <v>0</v>
      </c>
      <c r="CC571" s="70">
        <v>0</v>
      </c>
      <c r="CD571" s="70">
        <v>0</v>
      </c>
    </row>
    <row r="572" spans="1:82">
      <c r="A572" s="70" t="s">
        <v>2260</v>
      </c>
      <c r="B572" s="70">
        <v>442</v>
      </c>
      <c r="C572" s="70">
        <v>18</v>
      </c>
      <c r="D572" s="70">
        <v>26</v>
      </c>
      <c r="E572" s="70">
        <v>2021</v>
      </c>
      <c r="F572" s="70" t="s">
        <v>160</v>
      </c>
      <c r="G572" s="70" t="s">
        <v>2242</v>
      </c>
      <c r="H572" s="70" t="s">
        <v>2243</v>
      </c>
      <c r="I572" s="148"/>
      <c r="J572" s="71">
        <v>0.65921912426946039</v>
      </c>
      <c r="K572" s="71">
        <v>0.71104116819144236</v>
      </c>
      <c r="L572" s="71">
        <v>4.5992112767957014</v>
      </c>
      <c r="M572" s="71">
        <v>6.3624542156485546</v>
      </c>
      <c r="N572" s="71">
        <v>6.8928415712646922</v>
      </c>
      <c r="O572" s="71">
        <v>4.0733295947411996</v>
      </c>
      <c r="P572" s="71">
        <v>12.113712013544056</v>
      </c>
      <c r="Q572" s="71">
        <v>0.39393781361050101</v>
      </c>
      <c r="R572" s="71">
        <v>8.9100950036693813</v>
      </c>
      <c r="S572" s="71">
        <v>1.2226504</v>
      </c>
      <c r="T572" s="72"/>
      <c r="U572" s="71">
        <v>169829</v>
      </c>
      <c r="V572" s="71">
        <v>285</v>
      </c>
      <c r="W572" s="71">
        <v>125</v>
      </c>
      <c r="X572" s="71">
        <v>1998</v>
      </c>
      <c r="Y572" s="71">
        <v>3745</v>
      </c>
      <c r="Z572" s="71">
        <v>2997</v>
      </c>
      <c r="AA572" s="71">
        <v>2607</v>
      </c>
      <c r="AB572" s="71">
        <v>6747</v>
      </c>
      <c r="AC572" s="71">
        <v>1532290.9999999998</v>
      </c>
      <c r="AD572" s="71">
        <v>1.2226504</v>
      </c>
      <c r="AE572" s="72"/>
      <c r="AF572" s="71">
        <v>1263519.4649693267</v>
      </c>
      <c r="AG572" s="71">
        <v>609889.25730226154</v>
      </c>
      <c r="AH572" s="71">
        <v>1306899.8747861369</v>
      </c>
      <c r="AI572" s="71">
        <v>12094535.54258549</v>
      </c>
      <c r="AJ572" s="71">
        <v>17821308.000227772</v>
      </c>
      <c r="AK572" s="71">
        <v>0</v>
      </c>
      <c r="AL572" s="71">
        <v>0</v>
      </c>
      <c r="AM572" s="71">
        <v>885637.45103924628</v>
      </c>
      <c r="AN572" s="71">
        <v>0</v>
      </c>
      <c r="AO572" s="71">
        <v>0</v>
      </c>
      <c r="AP572" s="71">
        <v>33981789.590910234</v>
      </c>
      <c r="AQ572" s="72"/>
      <c r="AR572" s="71">
        <v>21</v>
      </c>
      <c r="AS572" s="71">
        <v>33</v>
      </c>
      <c r="AT572" s="71">
        <v>0</v>
      </c>
      <c r="AU572" s="71">
        <v>0</v>
      </c>
      <c r="AV572" s="71">
        <v>0</v>
      </c>
      <c r="AW572" s="71">
        <v>0</v>
      </c>
      <c r="AX572" s="71"/>
      <c r="AY572" s="72"/>
      <c r="AZ572" s="71">
        <v>121.01</v>
      </c>
      <c r="BA572" s="71">
        <v>1427.3000000000011</v>
      </c>
      <c r="BB572" s="71">
        <v>0</v>
      </c>
      <c r="BC572" s="71">
        <v>0</v>
      </c>
      <c r="BD572" s="71">
        <v>0</v>
      </c>
      <c r="BE572" s="71">
        <v>0</v>
      </c>
      <c r="BF572" s="71"/>
      <c r="BG572" s="72"/>
      <c r="BH572" s="71">
        <v>0</v>
      </c>
      <c r="BI572" s="71">
        <v>0</v>
      </c>
      <c r="BJ572" s="71">
        <v>0</v>
      </c>
      <c r="BK572" s="71">
        <v>0.99299999999999999</v>
      </c>
      <c r="BL572" s="71">
        <v>1.724</v>
      </c>
      <c r="BM572" s="71">
        <v>0</v>
      </c>
      <c r="BN572" s="72"/>
      <c r="BO572" s="71">
        <v>0</v>
      </c>
      <c r="BP572" s="71">
        <v>0</v>
      </c>
      <c r="BQ572" s="71">
        <v>0</v>
      </c>
      <c r="BR572" s="71">
        <v>1</v>
      </c>
      <c r="BS572" s="71">
        <v>1</v>
      </c>
      <c r="BT572" s="71">
        <v>0</v>
      </c>
      <c r="BU572"/>
      <c r="BV572" s="70">
        <v>2.7170000000000001</v>
      </c>
      <c r="BW572" s="70">
        <v>0</v>
      </c>
      <c r="BX572" s="70">
        <v>0</v>
      </c>
      <c r="BY572" s="70">
        <v>0</v>
      </c>
      <c r="BZ572" s="70">
        <v>0</v>
      </c>
      <c r="CA572" s="70">
        <v>0</v>
      </c>
      <c r="CB572" s="70">
        <v>0</v>
      </c>
      <c r="CC572" s="70">
        <v>0</v>
      </c>
      <c r="CD572" s="70">
        <v>0</v>
      </c>
    </row>
    <row r="573" spans="1:82">
      <c r="A573" s="70" t="s">
        <v>2261</v>
      </c>
      <c r="B573" s="70">
        <v>442</v>
      </c>
      <c r="C573" s="70">
        <v>19</v>
      </c>
      <c r="D573" s="70">
        <v>26</v>
      </c>
      <c r="E573" s="70">
        <v>2022</v>
      </c>
      <c r="F573" s="70" t="s">
        <v>161</v>
      </c>
      <c r="G573" s="70" t="s">
        <v>2242</v>
      </c>
      <c r="H573" s="70" t="s">
        <v>2243</v>
      </c>
      <c r="I573" s="148"/>
      <c r="J573" s="71">
        <v>0.81315454202451232</v>
      </c>
      <c r="K573" s="71">
        <v>0.65728568257548847</v>
      </c>
      <c r="L573" s="71">
        <v>4.5528582966071109</v>
      </c>
      <c r="M573" s="71">
        <v>6.9473547779896681</v>
      </c>
      <c r="N573" s="71">
        <v>9.2138998095453122</v>
      </c>
      <c r="O573" s="71">
        <v>4.3487403854310873</v>
      </c>
      <c r="P573" s="71">
        <v>11.977586734977679</v>
      </c>
      <c r="Q573" s="71">
        <v>0.38648051605900824</v>
      </c>
      <c r="R573" s="71">
        <v>67.592531983183974</v>
      </c>
      <c r="S573" s="71">
        <v>1.2812516032900001</v>
      </c>
      <c r="T573" s="72"/>
      <c r="U573" s="71">
        <v>184400</v>
      </c>
      <c r="V573" s="71">
        <v>285</v>
      </c>
      <c r="W573" s="71">
        <v>125</v>
      </c>
      <c r="X573" s="71">
        <v>1998</v>
      </c>
      <c r="Y573" s="71">
        <v>3697</v>
      </c>
      <c r="Z573" s="71">
        <v>3040</v>
      </c>
      <c r="AA573" s="71">
        <v>2617</v>
      </c>
      <c r="AB573" s="71">
        <v>6565</v>
      </c>
      <c r="AC573" s="71">
        <v>11770045.999999998</v>
      </c>
      <c r="AD573" s="71">
        <v>1.2812516032900001</v>
      </c>
      <c r="AE573" s="72"/>
      <c r="AF573" s="71">
        <v>1254756.3051540984</v>
      </c>
      <c r="AG573" s="71">
        <v>489103.3426405362</v>
      </c>
      <c r="AH573" s="71">
        <v>1451402.2146740556</v>
      </c>
      <c r="AI573" s="71">
        <v>11011599.717296915</v>
      </c>
      <c r="AJ573" s="71">
        <v>18097526.535643753</v>
      </c>
      <c r="AK573" s="71">
        <v>0</v>
      </c>
      <c r="AL573" s="71">
        <v>0</v>
      </c>
      <c r="AM573" s="71">
        <v>847720.68778271368</v>
      </c>
      <c r="AN573" s="71">
        <v>0</v>
      </c>
      <c r="AO573" s="71">
        <v>0</v>
      </c>
      <c r="AP573" s="71">
        <v>33152108.803192072</v>
      </c>
      <c r="AQ573" s="72"/>
      <c r="AR573" s="71">
        <v>21</v>
      </c>
      <c r="AS573" s="71">
        <v>33</v>
      </c>
      <c r="AT573" s="71">
        <v>0</v>
      </c>
      <c r="AU573" s="71">
        <v>0</v>
      </c>
      <c r="AV573" s="71">
        <v>0</v>
      </c>
      <c r="AW573" s="71">
        <v>0</v>
      </c>
      <c r="AX573" s="71"/>
      <c r="AY573" s="72"/>
      <c r="AZ573" s="71">
        <v>121.00999999999999</v>
      </c>
      <c r="BA573" s="71">
        <v>1427.3000000000006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2262</v>
      </c>
      <c r="B574" s="70">
        <v>442</v>
      </c>
      <c r="C574" s="70">
        <v>20</v>
      </c>
      <c r="D574" s="70">
        <v>26</v>
      </c>
      <c r="E574" s="70">
        <v>2023</v>
      </c>
      <c r="F574" s="70" t="s">
        <v>1539</v>
      </c>
      <c r="G574" s="70" t="s">
        <v>2242</v>
      </c>
      <c r="H574" s="70" t="s">
        <v>2243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21</v>
      </c>
      <c r="AS574" s="71">
        <v>33</v>
      </c>
      <c r="AT574" s="71">
        <v>0</v>
      </c>
      <c r="AU574" s="71">
        <v>0</v>
      </c>
      <c r="AV574" s="71">
        <v>0</v>
      </c>
      <c r="AW574" s="71">
        <v>0</v>
      </c>
      <c r="AX574" s="71"/>
      <c r="AY574" s="72"/>
      <c r="AZ574" s="71">
        <v>121.00999999999999</v>
      </c>
      <c r="BA574" s="71">
        <v>1427.3000000000006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2263</v>
      </c>
      <c r="B575" s="70">
        <v>442</v>
      </c>
      <c r="C575" s="70">
        <v>21</v>
      </c>
      <c r="D575" s="70">
        <v>26</v>
      </c>
      <c r="E575" s="70">
        <v>2024</v>
      </c>
      <c r="F575" s="70" t="s">
        <v>1554</v>
      </c>
      <c r="G575" s="70" t="s">
        <v>2242</v>
      </c>
      <c r="H575" s="70" t="s">
        <v>2243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2264</v>
      </c>
      <c r="B576" s="70">
        <v>188</v>
      </c>
      <c r="C576" s="70">
        <v>1</v>
      </c>
      <c r="D576" s="70">
        <v>12</v>
      </c>
      <c r="E576" s="70">
        <v>1990</v>
      </c>
      <c r="F576" s="70" t="s">
        <v>787</v>
      </c>
      <c r="G576" s="70" t="s">
        <v>2265</v>
      </c>
      <c r="H576" s="70" t="s">
        <v>2266</v>
      </c>
      <c r="I576" s="148"/>
      <c r="J576" s="71">
        <v>7.6722567573680136</v>
      </c>
      <c r="K576" s="71">
        <v>2.4042790537008591</v>
      </c>
      <c r="L576" s="71">
        <v>5.9812739353165467</v>
      </c>
      <c r="M576" s="71">
        <v>5.6233557726781562</v>
      </c>
      <c r="N576" s="71">
        <v>8.173231308375696</v>
      </c>
      <c r="O576" s="71">
        <v>5.4581477603420687</v>
      </c>
      <c r="P576" s="71">
        <v>9.0440678352261479</v>
      </c>
      <c r="Q576" s="71">
        <v>0.61071869125476796</v>
      </c>
      <c r="R576" s="71">
        <v>2.939236199061896</v>
      </c>
      <c r="S576" s="71">
        <v>0.56488137075713751</v>
      </c>
      <c r="T576" s="72"/>
      <c r="U576" s="71">
        <v>618737</v>
      </c>
      <c r="V576" s="71">
        <v>707</v>
      </c>
      <c r="W576" s="71">
        <v>78</v>
      </c>
      <c r="X576" s="71">
        <v>2206</v>
      </c>
      <c r="Y576" s="71">
        <v>2953</v>
      </c>
      <c r="Z576" s="71">
        <v>2245</v>
      </c>
      <c r="AA576" s="71">
        <v>2196</v>
      </c>
      <c r="AB576" s="71">
        <v>9916</v>
      </c>
      <c r="AC576" s="71">
        <v>509081</v>
      </c>
      <c r="AD576" s="71">
        <v>0.56488137075713751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2267</v>
      </c>
      <c r="B577" s="70">
        <v>189</v>
      </c>
      <c r="C577" s="70">
        <v>2</v>
      </c>
      <c r="D577" s="70">
        <v>12</v>
      </c>
      <c r="E577" s="70">
        <v>2005</v>
      </c>
      <c r="F577" s="70" t="s">
        <v>789</v>
      </c>
      <c r="G577" s="1064" t="s">
        <v>2265</v>
      </c>
      <c r="H577" s="70" t="s">
        <v>2266</v>
      </c>
      <c r="I577" s="148"/>
      <c r="J577" s="71">
        <v>3.5322897675483809</v>
      </c>
      <c r="K577" s="71">
        <v>1.2477196274072291</v>
      </c>
      <c r="L577" s="71">
        <v>3.3365505953173491</v>
      </c>
      <c r="M577" s="71">
        <v>10.055572745252929</v>
      </c>
      <c r="N577" s="71">
        <v>9.6261362828378356</v>
      </c>
      <c r="O577" s="71">
        <v>8.0657012477152996</v>
      </c>
      <c r="P577" s="71">
        <v>10.44956276969511</v>
      </c>
      <c r="Q577" s="71">
        <v>0.51485221574282702</v>
      </c>
      <c r="R577" s="71">
        <v>0.25758741066119017</v>
      </c>
      <c r="S577" s="71">
        <v>0.70116393195708482</v>
      </c>
      <c r="T577" s="72"/>
      <c r="U577" s="71">
        <v>325590</v>
      </c>
      <c r="V577" s="71">
        <v>502</v>
      </c>
      <c r="W577" s="71">
        <v>44</v>
      </c>
      <c r="X577" s="71">
        <v>2228</v>
      </c>
      <c r="Y577" s="71">
        <v>3174</v>
      </c>
      <c r="Z577" s="71">
        <v>3839</v>
      </c>
      <c r="AA577" s="71">
        <v>2078</v>
      </c>
      <c r="AB577" s="71">
        <v>8739</v>
      </c>
      <c r="AC577" s="71">
        <v>45549</v>
      </c>
      <c r="AD577" s="71">
        <v>0.70116393195708482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2268</v>
      </c>
      <c r="B578" s="70">
        <v>190</v>
      </c>
      <c r="C578" s="70">
        <v>3</v>
      </c>
      <c r="D578" s="70">
        <v>12</v>
      </c>
      <c r="E578" s="70">
        <v>2006</v>
      </c>
      <c r="F578" s="70" t="s">
        <v>790</v>
      </c>
      <c r="G578" s="1064" t="s">
        <v>2265</v>
      </c>
      <c r="H578" s="70" t="s">
        <v>2266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2269</v>
      </c>
      <c r="B579" s="70">
        <v>191</v>
      </c>
      <c r="C579" s="70">
        <v>4</v>
      </c>
      <c r="D579" s="70">
        <v>12</v>
      </c>
      <c r="E579" s="70">
        <v>2007</v>
      </c>
      <c r="F579" s="70" t="s">
        <v>791</v>
      </c>
      <c r="G579" s="70" t="s">
        <v>2265</v>
      </c>
      <c r="H579" s="70" t="s">
        <v>2266</v>
      </c>
      <c r="I579" s="148"/>
      <c r="J579" s="71">
        <v>3.006012649412702</v>
      </c>
      <c r="K579" s="71">
        <v>1.075070329044832</v>
      </c>
      <c r="L579" s="71">
        <v>4.8123468193356471</v>
      </c>
      <c r="M579" s="71">
        <v>10.14192056944392</v>
      </c>
      <c r="N579" s="71">
        <v>9.8432919185621657</v>
      </c>
      <c r="O579" s="71">
        <v>7.8356271771681936</v>
      </c>
      <c r="P579" s="71">
        <v>10.25896133346906</v>
      </c>
      <c r="Q579" s="71">
        <v>0.535013384100121</v>
      </c>
      <c r="R579" s="71">
        <v>1.6329968736328471</v>
      </c>
      <c r="S579" s="71">
        <v>0.80145419552873842</v>
      </c>
      <c r="T579" s="72"/>
      <c r="U579" s="71">
        <v>315202</v>
      </c>
      <c r="V579" s="71">
        <v>441</v>
      </c>
      <c r="W579" s="71">
        <v>62</v>
      </c>
      <c r="X579" s="71">
        <v>2589</v>
      </c>
      <c r="Y579" s="71">
        <v>3232</v>
      </c>
      <c r="Z579" s="71">
        <v>3877</v>
      </c>
      <c r="AA579" s="71">
        <v>2009</v>
      </c>
      <c r="AB579" s="71">
        <v>8601</v>
      </c>
      <c r="AC579" s="71">
        <v>297047</v>
      </c>
      <c r="AD579" s="71">
        <v>0.80145419552873842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2270</v>
      </c>
      <c r="B580" s="70">
        <v>192</v>
      </c>
      <c r="C580" s="70">
        <v>5</v>
      </c>
      <c r="D580" s="70">
        <v>12</v>
      </c>
      <c r="E580" s="70">
        <v>2008</v>
      </c>
      <c r="F580" s="70" t="s">
        <v>792</v>
      </c>
      <c r="G580" s="70" t="s">
        <v>2265</v>
      </c>
      <c r="H580" s="70" t="s">
        <v>2266</v>
      </c>
      <c r="I580" s="148"/>
      <c r="J580" s="71">
        <v>3.5782137365395492</v>
      </c>
      <c r="K580" s="71">
        <v>0.79623811483597673</v>
      </c>
      <c r="L580" s="71">
        <v>4.3124317821724896</v>
      </c>
      <c r="M580" s="71">
        <v>10.56378439157708</v>
      </c>
      <c r="N580" s="71">
        <v>8.7398700785228733</v>
      </c>
      <c r="O580" s="71">
        <v>7.5933659887399507</v>
      </c>
      <c r="P580" s="71">
        <v>10.084047911011471</v>
      </c>
      <c r="Q580" s="71">
        <v>0.51846152987110505</v>
      </c>
      <c r="R580" s="71">
        <v>1.708949251076276</v>
      </c>
      <c r="S580" s="71">
        <v>0.56709897982756796</v>
      </c>
      <c r="T580" s="72"/>
      <c r="U580" s="71">
        <v>386907</v>
      </c>
      <c r="V580" s="71">
        <v>441</v>
      </c>
      <c r="W580" s="71">
        <v>62</v>
      </c>
      <c r="X580" s="71">
        <v>2589</v>
      </c>
      <c r="Y580" s="71">
        <v>3219</v>
      </c>
      <c r="Z580" s="71">
        <v>3889</v>
      </c>
      <c r="AA580" s="71">
        <v>1977</v>
      </c>
      <c r="AB580" s="71">
        <v>8472</v>
      </c>
      <c r="AC580" s="71">
        <v>322797</v>
      </c>
      <c r="AD580" s="71">
        <v>0.56709897982756796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2271</v>
      </c>
      <c r="B581" s="70">
        <v>193</v>
      </c>
      <c r="C581" s="70">
        <v>6</v>
      </c>
      <c r="D581" s="70">
        <v>12</v>
      </c>
      <c r="E581" s="70">
        <v>2009</v>
      </c>
      <c r="F581" s="70" t="s">
        <v>176</v>
      </c>
      <c r="G581" s="70" t="s">
        <v>2265</v>
      </c>
      <c r="H581" s="70" t="s">
        <v>2266</v>
      </c>
      <c r="I581" s="148"/>
      <c r="J581" s="71">
        <v>3.170459201163073</v>
      </c>
      <c r="K581" s="71">
        <v>0.85813155783922146</v>
      </c>
      <c r="L581" s="71">
        <v>1.5962617195740181</v>
      </c>
      <c r="M581" s="71">
        <v>10.26849894328906</v>
      </c>
      <c r="N581" s="71">
        <v>8.3592868473376445</v>
      </c>
      <c r="O581" s="71">
        <v>7.8116898251254652</v>
      </c>
      <c r="P581" s="71">
        <v>9.6934593697173757</v>
      </c>
      <c r="Q581" s="71">
        <v>0.48754080793619903</v>
      </c>
      <c r="R581" s="71">
        <v>1.6285994788210121</v>
      </c>
      <c r="S581" s="71">
        <v>0.60149943792363769</v>
      </c>
      <c r="T581" s="72"/>
      <c r="U581" s="71">
        <v>309816</v>
      </c>
      <c r="V581" s="71">
        <v>453</v>
      </c>
      <c r="W581" s="71">
        <v>33</v>
      </c>
      <c r="X581" s="71">
        <v>2685</v>
      </c>
      <c r="Y581" s="71">
        <v>3198</v>
      </c>
      <c r="Z581" s="71">
        <v>3949</v>
      </c>
      <c r="AA581" s="71">
        <v>1951</v>
      </c>
      <c r="AB581" s="71">
        <v>8363</v>
      </c>
      <c r="AC581" s="71">
        <v>300108</v>
      </c>
      <c r="AD581" s="71">
        <v>0.60149943792363769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4.0179999999999998</v>
      </c>
      <c r="BK581" s="71">
        <v>420.70600000000002</v>
      </c>
      <c r="BL581" s="71">
        <v>0</v>
      </c>
      <c r="BM581" s="71">
        <v>0</v>
      </c>
      <c r="BN581" s="72"/>
      <c r="BO581" s="71">
        <v>0</v>
      </c>
      <c r="BP581" s="71">
        <v>0</v>
      </c>
      <c r="BQ581" s="71">
        <v>1</v>
      </c>
      <c r="BR581" s="71">
        <v>1</v>
      </c>
      <c r="BS581" s="71">
        <v>0</v>
      </c>
      <c r="BT581" s="71">
        <v>0</v>
      </c>
      <c r="BU581"/>
      <c r="BV581" s="70">
        <v>409.01799999999997</v>
      </c>
      <c r="BW581" s="70">
        <v>0</v>
      </c>
      <c r="BX581" s="70">
        <v>0</v>
      </c>
      <c r="BY581" s="70">
        <v>0</v>
      </c>
      <c r="BZ581" s="70">
        <v>15.706</v>
      </c>
      <c r="CA581" s="70">
        <v>0</v>
      </c>
      <c r="CB581" s="70">
        <v>0</v>
      </c>
      <c r="CC581" s="70">
        <v>0</v>
      </c>
      <c r="CD581" s="70">
        <v>0</v>
      </c>
    </row>
    <row r="582" spans="1:82">
      <c r="A582" s="70" t="s">
        <v>2272</v>
      </c>
      <c r="B582" s="70">
        <v>194</v>
      </c>
      <c r="C582" s="70">
        <v>7</v>
      </c>
      <c r="D582" s="70">
        <v>12</v>
      </c>
      <c r="E582" s="70">
        <v>2010</v>
      </c>
      <c r="F582" s="70" t="s">
        <v>177</v>
      </c>
      <c r="G582" s="70" t="s">
        <v>2265</v>
      </c>
      <c r="H582" s="70" t="s">
        <v>2266</v>
      </c>
      <c r="I582" s="148"/>
      <c r="J582" s="71">
        <v>3.033748183721872</v>
      </c>
      <c r="K582" s="71">
        <v>0.92455414886416531</v>
      </c>
      <c r="L582" s="71">
        <v>1.5371463215749741</v>
      </c>
      <c r="M582" s="71">
        <v>10.846946892965811</v>
      </c>
      <c r="N582" s="71">
        <v>10.107954738630159</v>
      </c>
      <c r="O582" s="71">
        <v>7.7834343412222902</v>
      </c>
      <c r="P582" s="71">
        <v>9.8347313011595343</v>
      </c>
      <c r="Q582" s="71">
        <v>0.50186063219236898</v>
      </c>
      <c r="R582" s="71">
        <v>1.750773124876569</v>
      </c>
      <c r="S582" s="71">
        <v>0.62375722340271</v>
      </c>
      <c r="T582" s="72"/>
      <c r="U582" s="71">
        <v>294499</v>
      </c>
      <c r="V582" s="71">
        <v>453</v>
      </c>
      <c r="W582" s="71">
        <v>33</v>
      </c>
      <c r="X582" s="71">
        <v>2685</v>
      </c>
      <c r="Y582" s="71">
        <v>3194</v>
      </c>
      <c r="Z582" s="71">
        <v>3953</v>
      </c>
      <c r="AA582" s="71">
        <v>1930</v>
      </c>
      <c r="AB582" s="71">
        <v>8249</v>
      </c>
      <c r="AC582" s="71">
        <v>305735</v>
      </c>
      <c r="AD582" s="71">
        <v>0.62375722340271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4.391</v>
      </c>
      <c r="BK582" s="71">
        <v>452.512</v>
      </c>
      <c r="BL582" s="71">
        <v>0</v>
      </c>
      <c r="BM582" s="71">
        <v>0</v>
      </c>
      <c r="BN582" s="72"/>
      <c r="BO582" s="71">
        <v>0</v>
      </c>
      <c r="BP582" s="71">
        <v>0</v>
      </c>
      <c r="BQ582" s="71">
        <v>1</v>
      </c>
      <c r="BR582" s="71">
        <v>1</v>
      </c>
      <c r="BS582" s="71">
        <v>0</v>
      </c>
      <c r="BT582" s="71">
        <v>0</v>
      </c>
      <c r="BU582"/>
      <c r="BV582" s="70">
        <v>440.39100000000002</v>
      </c>
      <c r="BW582" s="70">
        <v>0</v>
      </c>
      <c r="BX582" s="70">
        <v>0</v>
      </c>
      <c r="BY582" s="70">
        <v>0</v>
      </c>
      <c r="BZ582" s="70">
        <v>16.512</v>
      </c>
      <c r="CA582" s="70">
        <v>0</v>
      </c>
      <c r="CB582" s="70">
        <v>0</v>
      </c>
      <c r="CC582" s="70">
        <v>0</v>
      </c>
      <c r="CD582" s="70">
        <v>0</v>
      </c>
    </row>
    <row r="583" spans="1:82">
      <c r="A583" s="70" t="s">
        <v>2273</v>
      </c>
      <c r="B583" s="70">
        <v>195</v>
      </c>
      <c r="C583" s="70">
        <v>8</v>
      </c>
      <c r="D583" s="70">
        <v>12</v>
      </c>
      <c r="E583" s="70">
        <v>2011</v>
      </c>
      <c r="F583" s="70" t="s">
        <v>178</v>
      </c>
      <c r="G583" s="70" t="s">
        <v>2265</v>
      </c>
      <c r="H583" s="70" t="s">
        <v>2266</v>
      </c>
      <c r="I583" s="148"/>
      <c r="J583" s="71">
        <v>3.6082237240641408</v>
      </c>
      <c r="K583" s="71">
        <v>1.2215208197647009</v>
      </c>
      <c r="L583" s="71">
        <v>1.3613643784757981</v>
      </c>
      <c r="M583" s="71">
        <v>12.45660697094759</v>
      </c>
      <c r="N583" s="71">
        <v>12.329927082550221</v>
      </c>
      <c r="O583" s="71">
        <v>7.6738214165164491</v>
      </c>
      <c r="P583" s="71">
        <v>9.530729603760081</v>
      </c>
      <c r="Q583" s="71">
        <v>0.56618837327181004</v>
      </c>
      <c r="R583" s="71">
        <v>1.361955591691429</v>
      </c>
      <c r="S583" s="71">
        <v>0.74294365556241249</v>
      </c>
      <c r="T583" s="72"/>
      <c r="U583" s="71">
        <v>302141</v>
      </c>
      <c r="V583" s="71">
        <v>453</v>
      </c>
      <c r="W583" s="71">
        <v>33</v>
      </c>
      <c r="X583" s="71">
        <v>2685</v>
      </c>
      <c r="Y583" s="71">
        <v>3170</v>
      </c>
      <c r="Z583" s="71">
        <v>3982</v>
      </c>
      <c r="AA583" s="71">
        <v>1926</v>
      </c>
      <c r="AB583" s="71">
        <v>8068</v>
      </c>
      <c r="AC583" s="71">
        <v>237443</v>
      </c>
      <c r="AD583" s="71">
        <v>0.74294365556241249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4.5330000000000004</v>
      </c>
      <c r="BK583" s="71">
        <v>446.08</v>
      </c>
      <c r="BL583" s="71">
        <v>0</v>
      </c>
      <c r="BM583" s="71">
        <v>0</v>
      </c>
      <c r="BN583" s="72"/>
      <c r="BO583" s="71">
        <v>0</v>
      </c>
      <c r="BP583" s="71">
        <v>0</v>
      </c>
      <c r="BQ583" s="71">
        <v>1</v>
      </c>
      <c r="BR583" s="71">
        <v>1</v>
      </c>
      <c r="BS583" s="71">
        <v>0</v>
      </c>
      <c r="BT583" s="71">
        <v>0</v>
      </c>
      <c r="BU583"/>
      <c r="BV583" s="70">
        <v>434.09500000000003</v>
      </c>
      <c r="BW583" s="70">
        <v>0</v>
      </c>
      <c r="BX583" s="70">
        <v>0</v>
      </c>
      <c r="BY583" s="70">
        <v>0</v>
      </c>
      <c r="BZ583" s="70">
        <v>16.518000000000001</v>
      </c>
      <c r="CA583" s="70">
        <v>0</v>
      </c>
      <c r="CB583" s="70">
        <v>0</v>
      </c>
      <c r="CC583" s="70">
        <v>0</v>
      </c>
      <c r="CD583" s="70">
        <v>0</v>
      </c>
    </row>
    <row r="584" spans="1:82">
      <c r="A584" s="70" t="s">
        <v>2274</v>
      </c>
      <c r="B584" s="70">
        <v>196</v>
      </c>
      <c r="C584" s="70">
        <v>9</v>
      </c>
      <c r="D584" s="70">
        <v>12</v>
      </c>
      <c r="E584" s="70">
        <v>2012</v>
      </c>
      <c r="F584" s="70" t="s">
        <v>179</v>
      </c>
      <c r="G584" s="70" t="s">
        <v>2265</v>
      </c>
      <c r="H584" s="70" t="s">
        <v>2266</v>
      </c>
      <c r="I584" s="148"/>
      <c r="J584" s="71">
        <v>3.7537230176482712</v>
      </c>
      <c r="K584" s="71">
        <v>1.1809738666090781</v>
      </c>
      <c r="L584" s="71">
        <v>1.34806353802149</v>
      </c>
      <c r="M584" s="71">
        <v>14.043230521848249</v>
      </c>
      <c r="N584" s="71">
        <v>13.451968216487151</v>
      </c>
      <c r="O584" s="71">
        <v>7.7109450311053243</v>
      </c>
      <c r="P584" s="71">
        <v>9.5351886106700317</v>
      </c>
      <c r="Q584" s="71">
        <v>0.61370358597487296</v>
      </c>
      <c r="R584" s="71">
        <v>0.24975826278453589</v>
      </c>
      <c r="S584" s="71">
        <v>0.94730366684757605</v>
      </c>
      <c r="T584" s="72"/>
      <c r="U584" s="71">
        <v>281425</v>
      </c>
      <c r="V584" s="71">
        <v>453</v>
      </c>
      <c r="W584" s="71">
        <v>33</v>
      </c>
      <c r="X584" s="71">
        <v>2685</v>
      </c>
      <c r="Y584" s="71">
        <v>3231</v>
      </c>
      <c r="Z584" s="71">
        <v>4033</v>
      </c>
      <c r="AA584" s="71">
        <v>1916</v>
      </c>
      <c r="AB584" s="71">
        <v>8049</v>
      </c>
      <c r="AC584" s="71">
        <v>42415</v>
      </c>
      <c r="AD584" s="71">
        <v>0.94730366684757605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4.5250000000000004</v>
      </c>
      <c r="BK584" s="71">
        <v>430.928</v>
      </c>
      <c r="BL584" s="71">
        <v>0</v>
      </c>
      <c r="BM584" s="71">
        <v>0</v>
      </c>
      <c r="BN584" s="72"/>
      <c r="BO584" s="71">
        <v>0</v>
      </c>
      <c r="BP584" s="71">
        <v>0</v>
      </c>
      <c r="BQ584" s="71">
        <v>1</v>
      </c>
      <c r="BR584" s="71">
        <v>1</v>
      </c>
      <c r="BS584" s="71">
        <v>0</v>
      </c>
      <c r="BT584" s="71">
        <v>0</v>
      </c>
      <c r="BU584"/>
      <c r="BV584" s="70">
        <v>435.45299999999997</v>
      </c>
      <c r="BW584" s="70">
        <v>0</v>
      </c>
      <c r="BX584" s="70">
        <v>0</v>
      </c>
      <c r="BY584" s="70">
        <v>0</v>
      </c>
      <c r="BZ584" s="70">
        <v>0</v>
      </c>
      <c r="CA584" s="70">
        <v>0</v>
      </c>
      <c r="CB584" s="70">
        <v>0</v>
      </c>
      <c r="CC584" s="70">
        <v>0</v>
      </c>
      <c r="CD584" s="70">
        <v>0</v>
      </c>
    </row>
    <row r="585" spans="1:82">
      <c r="A585" s="70" t="s">
        <v>2275</v>
      </c>
      <c r="B585" s="70">
        <v>197</v>
      </c>
      <c r="C585" s="70">
        <v>10</v>
      </c>
      <c r="D585" s="70">
        <v>12</v>
      </c>
      <c r="E585" s="70">
        <v>2013</v>
      </c>
      <c r="F585" s="70" t="s">
        <v>180</v>
      </c>
      <c r="G585" s="70" t="s">
        <v>2265</v>
      </c>
      <c r="H585" s="70" t="s">
        <v>2266</v>
      </c>
      <c r="I585" s="148"/>
      <c r="J585" s="71">
        <v>3.956214261199881</v>
      </c>
      <c r="K585" s="71">
        <v>1.018503531515291</v>
      </c>
      <c r="L585" s="71">
        <v>1.26924758389405</v>
      </c>
      <c r="M585" s="71">
        <v>13.774772863935659</v>
      </c>
      <c r="N585" s="71">
        <v>14.80587866155788</v>
      </c>
      <c r="O585" s="71">
        <v>7.4728922913685789</v>
      </c>
      <c r="P585" s="71">
        <v>9.3713027137086335</v>
      </c>
      <c r="Q585" s="71">
        <v>0.62015418357857799</v>
      </c>
      <c r="R585" s="71">
        <v>0.27668154238878312</v>
      </c>
      <c r="S585" s="71">
        <v>0.68797218385972214</v>
      </c>
      <c r="T585" s="72"/>
      <c r="U585" s="71">
        <v>279016</v>
      </c>
      <c r="V585" s="71">
        <v>453</v>
      </c>
      <c r="W585" s="71">
        <v>33</v>
      </c>
      <c r="X585" s="71">
        <v>2685</v>
      </c>
      <c r="Y585" s="71">
        <v>3246</v>
      </c>
      <c r="Z585" s="71">
        <v>4083</v>
      </c>
      <c r="AA585" s="71">
        <v>1876</v>
      </c>
      <c r="AB585" s="71">
        <v>8017</v>
      </c>
      <c r="AC585" s="71">
        <v>45866</v>
      </c>
      <c r="AD585" s="71">
        <v>0.68797218385972214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4.3150000000000004</v>
      </c>
      <c r="BK585" s="71">
        <v>472.57299999999998</v>
      </c>
      <c r="BL585" s="71">
        <v>0</v>
      </c>
      <c r="BM585" s="71">
        <v>0</v>
      </c>
      <c r="BN585" s="72"/>
      <c r="BO585" s="71">
        <v>0</v>
      </c>
      <c r="BP585" s="71">
        <v>0</v>
      </c>
      <c r="BQ585" s="71">
        <v>1</v>
      </c>
      <c r="BR585" s="71">
        <v>1</v>
      </c>
      <c r="BS585" s="71">
        <v>0</v>
      </c>
      <c r="BT585" s="71">
        <v>0</v>
      </c>
      <c r="BU585"/>
      <c r="BV585" s="70">
        <v>459.66899999999998</v>
      </c>
      <c r="BW585" s="70">
        <v>0</v>
      </c>
      <c r="BX585" s="70">
        <v>0</v>
      </c>
      <c r="BY585" s="70">
        <v>0</v>
      </c>
      <c r="BZ585" s="70">
        <v>17.219000000000001</v>
      </c>
      <c r="CA585" s="70">
        <v>0</v>
      </c>
      <c r="CB585" s="70">
        <v>0</v>
      </c>
      <c r="CC585" s="70">
        <v>0</v>
      </c>
      <c r="CD585" s="70">
        <v>0</v>
      </c>
    </row>
    <row r="586" spans="1:82">
      <c r="A586" s="70" t="s">
        <v>2276</v>
      </c>
      <c r="B586" s="70">
        <v>198</v>
      </c>
      <c r="C586" s="70">
        <v>11</v>
      </c>
      <c r="D586" s="70">
        <v>12</v>
      </c>
      <c r="E586" s="70">
        <v>2014</v>
      </c>
      <c r="F586" s="70" t="s">
        <v>181</v>
      </c>
      <c r="G586" s="70" t="s">
        <v>2265</v>
      </c>
      <c r="H586" s="70" t="s">
        <v>2266</v>
      </c>
      <c r="I586" s="148"/>
      <c r="J586" s="71">
        <v>3.0992074844401709</v>
      </c>
      <c r="K586" s="71">
        <v>1.001764286119436</v>
      </c>
      <c r="L586" s="71">
        <v>2.3235860391209671</v>
      </c>
      <c r="M586" s="71">
        <v>13.764349046427631</v>
      </c>
      <c r="N586" s="71">
        <v>11.63181355974284</v>
      </c>
      <c r="O586" s="71">
        <v>7.1873654044713673</v>
      </c>
      <c r="P586" s="71">
        <v>9.3698000233582555</v>
      </c>
      <c r="Q586" s="71">
        <v>0.58579804148849601</v>
      </c>
      <c r="R586" s="71">
        <v>0.17758408124156061</v>
      </c>
      <c r="S586" s="71">
        <v>0.70040040525812286</v>
      </c>
      <c r="T586" s="72"/>
      <c r="U586" s="71">
        <v>238736</v>
      </c>
      <c r="V586" s="71">
        <v>402</v>
      </c>
      <c r="W586" s="71">
        <v>53</v>
      </c>
      <c r="X586" s="71">
        <v>2666</v>
      </c>
      <c r="Y586" s="71">
        <v>3240</v>
      </c>
      <c r="Z586" s="71">
        <v>4136</v>
      </c>
      <c r="AA586" s="71">
        <v>1866</v>
      </c>
      <c r="AB586" s="71">
        <v>7893</v>
      </c>
      <c r="AC586" s="71">
        <v>29531</v>
      </c>
      <c r="AD586" s="71">
        <v>0.70040040525812286</v>
      </c>
      <c r="AE586" s="72"/>
      <c r="AF586" s="71"/>
      <c r="AG586" s="71"/>
      <c r="AH586" s="71"/>
      <c r="AI586" s="71"/>
      <c r="AJ586" s="71"/>
      <c r="AK586" s="71"/>
      <c r="AL586" s="71"/>
      <c r="AM586" s="71"/>
      <c r="AN586" s="71"/>
      <c r="AO586" s="71"/>
      <c r="AP586" s="71"/>
      <c r="AQ586" s="72"/>
      <c r="AR586" s="71">
        <v>179</v>
      </c>
      <c r="AS586" s="71">
        <v>39</v>
      </c>
      <c r="AT586" s="71">
        <v>0</v>
      </c>
      <c r="AU586" s="71">
        <v>0</v>
      </c>
      <c r="AV586" s="71">
        <v>0</v>
      </c>
      <c r="AW586" s="71">
        <v>0</v>
      </c>
      <c r="AX586" s="71"/>
      <c r="AY586" s="72"/>
      <c r="AZ586" s="71">
        <v>844.22</v>
      </c>
      <c r="BA586" s="71">
        <v>1032.2</v>
      </c>
      <c r="BB586" s="71">
        <v>0</v>
      </c>
      <c r="BC586" s="71">
        <v>0</v>
      </c>
      <c r="BD586" s="71">
        <v>0</v>
      </c>
      <c r="BE586" s="71">
        <v>0</v>
      </c>
      <c r="BF586" s="71"/>
      <c r="BG586" s="72"/>
      <c r="BH586" s="71">
        <v>0</v>
      </c>
      <c r="BI586" s="71">
        <v>0</v>
      </c>
      <c r="BJ586" s="71">
        <v>5.5010000000000003</v>
      </c>
      <c r="BK586" s="71">
        <v>439.738</v>
      </c>
      <c r="BL586" s="71">
        <v>0</v>
      </c>
      <c r="BM586" s="71">
        <v>0</v>
      </c>
      <c r="BN586" s="72"/>
      <c r="BO586" s="71">
        <v>0</v>
      </c>
      <c r="BP586" s="71">
        <v>0</v>
      </c>
      <c r="BQ586" s="71">
        <v>1</v>
      </c>
      <c r="BR586" s="71">
        <v>1</v>
      </c>
      <c r="BS586" s="71">
        <v>0</v>
      </c>
      <c r="BT586" s="71">
        <v>0</v>
      </c>
      <c r="BU586"/>
      <c r="BV586" s="70">
        <v>429.04</v>
      </c>
      <c r="BW586" s="70">
        <v>0</v>
      </c>
      <c r="BX586" s="70">
        <v>0</v>
      </c>
      <c r="BY586" s="70">
        <v>0</v>
      </c>
      <c r="BZ586" s="70">
        <v>16.199000000000002</v>
      </c>
      <c r="CA586" s="70">
        <v>0</v>
      </c>
      <c r="CB586" s="70">
        <v>0</v>
      </c>
      <c r="CC586" s="70">
        <v>0</v>
      </c>
      <c r="CD586" s="70">
        <v>0</v>
      </c>
    </row>
    <row r="587" spans="1:82">
      <c r="A587" s="70" t="s">
        <v>2277</v>
      </c>
      <c r="B587" s="70">
        <v>199</v>
      </c>
      <c r="C587" s="70">
        <v>12</v>
      </c>
      <c r="D587" s="70">
        <v>12</v>
      </c>
      <c r="E587" s="70">
        <v>2015</v>
      </c>
      <c r="F587" s="70" t="s">
        <v>182</v>
      </c>
      <c r="G587" s="70" t="s">
        <v>2265</v>
      </c>
      <c r="H587" s="70" t="s">
        <v>2266</v>
      </c>
      <c r="I587" s="148"/>
      <c r="J587" s="71">
        <v>2.1890351584038901</v>
      </c>
      <c r="K587" s="71">
        <v>0.94422858337961024</v>
      </c>
      <c r="L587" s="71">
        <v>2.2931110502672731</v>
      </c>
      <c r="M587" s="71">
        <v>12.30162728340539</v>
      </c>
      <c r="N587" s="71">
        <v>10.45509416247519</v>
      </c>
      <c r="O587" s="71">
        <v>7.1188541469346927</v>
      </c>
      <c r="P587" s="71">
        <v>9.301823269882183</v>
      </c>
      <c r="Q587" s="71">
        <v>0.56176122428758901</v>
      </c>
      <c r="R587" s="71">
        <v>0.27683250679003713</v>
      </c>
      <c r="S587" s="71">
        <v>0.66794021322160646</v>
      </c>
      <c r="T587" s="72"/>
      <c r="U587" s="71">
        <v>210886</v>
      </c>
      <c r="V587" s="71">
        <v>402</v>
      </c>
      <c r="W587" s="71">
        <v>53</v>
      </c>
      <c r="X587" s="71">
        <v>2666</v>
      </c>
      <c r="Y587" s="71">
        <v>3235</v>
      </c>
      <c r="Z587" s="71">
        <v>4136</v>
      </c>
      <c r="AA587" s="71">
        <v>1851</v>
      </c>
      <c r="AB587" s="71">
        <v>7732</v>
      </c>
      <c r="AC587" s="71">
        <v>47320</v>
      </c>
      <c r="AD587" s="71">
        <v>0.66794021322160646</v>
      </c>
      <c r="AE587" s="72"/>
      <c r="AF587" s="71">
        <v>2202664.3847447131</v>
      </c>
      <c r="AG587" s="71">
        <v>713686.41438065236</v>
      </c>
      <c r="AH587" s="71">
        <v>477568.62485125102</v>
      </c>
      <c r="AI587" s="71">
        <v>16334220.985921619</v>
      </c>
      <c r="AJ587" s="71">
        <v>17388690.325750791</v>
      </c>
      <c r="AK587" s="71">
        <v>0</v>
      </c>
      <c r="AL587" s="71">
        <v>0</v>
      </c>
      <c r="AM587" s="71">
        <v>1059638.1654798861</v>
      </c>
      <c r="AN587" s="71">
        <v>0</v>
      </c>
      <c r="AO587" s="71">
        <v>0</v>
      </c>
      <c r="AP587" s="71">
        <v>38176468.90112891</v>
      </c>
      <c r="AQ587" s="72"/>
      <c r="AR587" s="71">
        <v>190</v>
      </c>
      <c r="AS587" s="71">
        <v>44</v>
      </c>
      <c r="AT587" s="71">
        <v>0</v>
      </c>
      <c r="AU587" s="71">
        <v>0</v>
      </c>
      <c r="AV587" s="71">
        <v>0</v>
      </c>
      <c r="AW587" s="71">
        <v>0</v>
      </c>
      <c r="AX587" s="71"/>
      <c r="AY587" s="72"/>
      <c r="AZ587" s="71">
        <v>910.02</v>
      </c>
      <c r="BA587" s="71">
        <v>1198.5</v>
      </c>
      <c r="BB587" s="71">
        <v>0</v>
      </c>
      <c r="BC587" s="71">
        <v>0</v>
      </c>
      <c r="BD587" s="71">
        <v>0</v>
      </c>
      <c r="BE587" s="71">
        <v>0</v>
      </c>
      <c r="BF587" s="71"/>
      <c r="BG587" s="72"/>
      <c r="BH587" s="71">
        <v>0</v>
      </c>
      <c r="BI587" s="71">
        <v>0</v>
      </c>
      <c r="BJ587" s="71">
        <v>4.8339999999999996</v>
      </c>
      <c r="BK587" s="71">
        <v>443.375</v>
      </c>
      <c r="BL587" s="71">
        <v>0</v>
      </c>
      <c r="BM587" s="71">
        <v>0</v>
      </c>
      <c r="BN587" s="72"/>
      <c r="BO587" s="71">
        <v>0</v>
      </c>
      <c r="BP587" s="71">
        <v>0</v>
      </c>
      <c r="BQ587" s="71">
        <v>1</v>
      </c>
      <c r="BR587" s="71">
        <v>1</v>
      </c>
      <c r="BS587" s="71">
        <v>0</v>
      </c>
      <c r="BT587" s="71">
        <v>0</v>
      </c>
      <c r="BU587"/>
      <c r="BV587" s="70">
        <v>432.88499999999999</v>
      </c>
      <c r="BW587" s="70">
        <v>0</v>
      </c>
      <c r="BX587" s="70">
        <v>0</v>
      </c>
      <c r="BY587" s="70">
        <v>0</v>
      </c>
      <c r="BZ587" s="70">
        <v>15.324</v>
      </c>
      <c r="CA587" s="70">
        <v>0</v>
      </c>
      <c r="CB587" s="70">
        <v>0</v>
      </c>
      <c r="CC587" s="70">
        <v>0</v>
      </c>
      <c r="CD587" s="70">
        <v>0</v>
      </c>
    </row>
    <row r="588" spans="1:82">
      <c r="A588" s="70" t="s">
        <v>2278</v>
      </c>
      <c r="B588" s="70">
        <v>200</v>
      </c>
      <c r="C588" s="70">
        <v>13</v>
      </c>
      <c r="D588" s="70">
        <v>12</v>
      </c>
      <c r="E588" s="70">
        <v>2016</v>
      </c>
      <c r="F588" s="70" t="s">
        <v>155</v>
      </c>
      <c r="G588" s="70" t="s">
        <v>2265</v>
      </c>
      <c r="H588" s="70" t="s">
        <v>2266</v>
      </c>
      <c r="I588" s="148"/>
      <c r="J588" s="71">
        <v>2.8589885366921886</v>
      </c>
      <c r="K588" s="71">
        <v>0.90727306560116816</v>
      </c>
      <c r="L588" s="71">
        <v>2.2403018089889213</v>
      </c>
      <c r="M588" s="71">
        <v>9.8647452760034504</v>
      </c>
      <c r="N588" s="71">
        <v>10.245224854391125</v>
      </c>
      <c r="O588" s="71">
        <v>7.0460088094333528</v>
      </c>
      <c r="P588" s="71">
        <v>9.1684082895725769</v>
      </c>
      <c r="Q588" s="71">
        <v>0.53383686650017126</v>
      </c>
      <c r="R588" s="71">
        <v>0.181877803848707</v>
      </c>
      <c r="S588" s="71">
        <v>0.68830131168697706</v>
      </c>
      <c r="T588" s="72"/>
      <c r="U588" s="71">
        <v>292856</v>
      </c>
      <c r="V588" s="71">
        <v>402</v>
      </c>
      <c r="W588" s="71">
        <v>53</v>
      </c>
      <c r="X588" s="71">
        <v>2666</v>
      </c>
      <c r="Y588" s="71">
        <v>3213</v>
      </c>
      <c r="Z588" s="71">
        <v>4144</v>
      </c>
      <c r="AA588" s="71">
        <v>1887</v>
      </c>
      <c r="AB588" s="71">
        <v>7558</v>
      </c>
      <c r="AC588" s="71">
        <v>31062.938586825901</v>
      </c>
      <c r="AD588" s="71">
        <v>0.68830131168697706</v>
      </c>
      <c r="AE588" s="72"/>
      <c r="AF588" s="71">
        <v>3107594.0504930788</v>
      </c>
      <c r="AG588" s="71">
        <v>677972.89759698987</v>
      </c>
      <c r="AH588" s="71">
        <v>398764.45318783552</v>
      </c>
      <c r="AI588" s="71">
        <v>15552989.210655451</v>
      </c>
      <c r="AJ588" s="71">
        <v>17409602.26798128</v>
      </c>
      <c r="AK588" s="71">
        <v>0</v>
      </c>
      <c r="AL588" s="71">
        <v>0</v>
      </c>
      <c r="AM588" s="71">
        <v>1036596.904287226</v>
      </c>
      <c r="AN588" s="71">
        <v>0</v>
      </c>
      <c r="AO588" s="71">
        <v>0</v>
      </c>
      <c r="AP588" s="71">
        <v>38183519.78420186</v>
      </c>
      <c r="AQ588" s="72"/>
      <c r="AR588" s="71">
        <v>197</v>
      </c>
      <c r="AS588" s="71">
        <v>45</v>
      </c>
      <c r="AT588" s="71">
        <v>0</v>
      </c>
      <c r="AU588" s="71">
        <v>0</v>
      </c>
      <c r="AV588" s="71">
        <v>0</v>
      </c>
      <c r="AW588" s="71">
        <v>0</v>
      </c>
      <c r="AX588" s="71"/>
      <c r="AY588" s="72"/>
      <c r="AZ588" s="71">
        <v>955.52</v>
      </c>
      <c r="BA588" s="71">
        <v>1208.8</v>
      </c>
      <c r="BB588" s="71">
        <v>0</v>
      </c>
      <c r="BC588" s="71">
        <v>0</v>
      </c>
      <c r="BD588" s="71">
        <v>0</v>
      </c>
      <c r="BE588" s="71">
        <v>0</v>
      </c>
      <c r="BF588" s="71"/>
      <c r="BG588" s="72"/>
      <c r="BH588" s="71">
        <v>0</v>
      </c>
      <c r="BI588" s="71">
        <v>0</v>
      </c>
      <c r="BJ588" s="71">
        <v>4.899</v>
      </c>
      <c r="BK588" s="71">
        <v>436.17599999999999</v>
      </c>
      <c r="BL588" s="71">
        <v>0</v>
      </c>
      <c r="BM588" s="71">
        <v>0</v>
      </c>
      <c r="BN588" s="72"/>
      <c r="BO588" s="71">
        <v>0</v>
      </c>
      <c r="BP588" s="71">
        <v>0</v>
      </c>
      <c r="BQ588" s="71">
        <v>1</v>
      </c>
      <c r="BR588" s="71">
        <v>1</v>
      </c>
      <c r="BS588" s="71">
        <v>0</v>
      </c>
      <c r="BT588" s="71">
        <v>0</v>
      </c>
      <c r="BU588"/>
      <c r="BV588" s="70">
        <v>425.834</v>
      </c>
      <c r="BW588" s="70">
        <v>0</v>
      </c>
      <c r="BX588" s="70">
        <v>0</v>
      </c>
      <c r="BY588" s="70">
        <v>0</v>
      </c>
      <c r="BZ588" s="70">
        <v>15.241</v>
      </c>
      <c r="CA588" s="70">
        <v>0</v>
      </c>
      <c r="CB588" s="70">
        <v>0</v>
      </c>
      <c r="CC588" s="70">
        <v>0</v>
      </c>
      <c r="CD588" s="70">
        <v>0</v>
      </c>
    </row>
    <row r="589" spans="1:82">
      <c r="A589" s="70" t="s">
        <v>2279</v>
      </c>
      <c r="B589" s="70">
        <v>201</v>
      </c>
      <c r="C589" s="70">
        <v>14</v>
      </c>
      <c r="D589" s="70">
        <v>12</v>
      </c>
      <c r="E589" s="70">
        <v>2017</v>
      </c>
      <c r="F589" s="70" t="s">
        <v>156</v>
      </c>
      <c r="G589" s="70" t="s">
        <v>2265</v>
      </c>
      <c r="H589" s="70" t="s">
        <v>2266</v>
      </c>
      <c r="I589" s="148"/>
      <c r="J589" s="71">
        <v>2.4248760366755033</v>
      </c>
      <c r="K589" s="71">
        <v>0.87330901476921396</v>
      </c>
      <c r="L589" s="71">
        <v>2.0685472204198012</v>
      </c>
      <c r="M589" s="71">
        <v>8.9776899414328479</v>
      </c>
      <c r="N589" s="71">
        <v>9.5840089109356086</v>
      </c>
      <c r="O589" s="71">
        <v>6.917654358562042</v>
      </c>
      <c r="P589" s="71">
        <v>8.9944590490041314</v>
      </c>
      <c r="Q589" s="71">
        <v>0.506259932081219</v>
      </c>
      <c r="R589" s="71">
        <v>0.13769743503557111</v>
      </c>
      <c r="S589" s="71">
        <v>0.84187491727252983</v>
      </c>
      <c r="T589" s="72"/>
      <c r="U589" s="71">
        <v>269218</v>
      </c>
      <c r="V589" s="71">
        <v>402</v>
      </c>
      <c r="W589" s="71">
        <v>53</v>
      </c>
      <c r="X589" s="71">
        <v>2666</v>
      </c>
      <c r="Y589" s="71">
        <v>3191</v>
      </c>
      <c r="Z589" s="71">
        <v>4136</v>
      </c>
      <c r="AA589" s="71">
        <v>1863</v>
      </c>
      <c r="AB589" s="71">
        <v>7412</v>
      </c>
      <c r="AC589" s="71">
        <v>23983.999999999989</v>
      </c>
      <c r="AD589" s="71">
        <v>0.84187491727252983</v>
      </c>
      <c r="AE589" s="72"/>
      <c r="AF589" s="71">
        <v>2978476.90942543</v>
      </c>
      <c r="AG589" s="71">
        <v>665844.15427226014</v>
      </c>
      <c r="AH589" s="71">
        <v>481559.85816157318</v>
      </c>
      <c r="AI589" s="71">
        <v>14983276.266563891</v>
      </c>
      <c r="AJ589" s="71">
        <v>17908400.638213411</v>
      </c>
      <c r="AK589" s="71">
        <v>0</v>
      </c>
      <c r="AL589" s="71">
        <v>0</v>
      </c>
      <c r="AM589" s="71">
        <v>1018163.33068428</v>
      </c>
      <c r="AN589" s="71">
        <v>0</v>
      </c>
      <c r="AO589" s="71">
        <v>0</v>
      </c>
      <c r="AP589" s="71">
        <v>38035721.15732085</v>
      </c>
      <c r="AQ589" s="72"/>
      <c r="AR589" s="71">
        <v>201</v>
      </c>
      <c r="AS589" s="71">
        <v>67</v>
      </c>
      <c r="AT589" s="71">
        <v>0</v>
      </c>
      <c r="AU589" s="71">
        <v>0</v>
      </c>
      <c r="AV589" s="71">
        <v>0</v>
      </c>
      <c r="AW589" s="71">
        <v>0</v>
      </c>
      <c r="AX589" s="71"/>
      <c r="AY589" s="72"/>
      <c r="AZ589" s="71">
        <v>986.42</v>
      </c>
      <c r="BA589" s="71">
        <v>2248.5</v>
      </c>
      <c r="BB589" s="71">
        <v>0</v>
      </c>
      <c r="BC589" s="71">
        <v>0</v>
      </c>
      <c r="BD589" s="71">
        <v>0</v>
      </c>
      <c r="BE589" s="71">
        <v>0</v>
      </c>
      <c r="BF589" s="71"/>
      <c r="BG589" s="72"/>
      <c r="BH589" s="71">
        <v>0</v>
      </c>
      <c r="BI589" s="71">
        <v>0</v>
      </c>
      <c r="BJ589" s="71">
        <v>3.68</v>
      </c>
      <c r="BK589" s="71">
        <v>492.334</v>
      </c>
      <c r="BL589" s="71">
        <v>0</v>
      </c>
      <c r="BM589" s="71">
        <v>0</v>
      </c>
      <c r="BN589" s="72"/>
      <c r="BO589" s="71">
        <v>0</v>
      </c>
      <c r="BP589" s="71">
        <v>0</v>
      </c>
      <c r="BQ589" s="71">
        <v>1</v>
      </c>
      <c r="BR589" s="71">
        <v>1</v>
      </c>
      <c r="BS589" s="71">
        <v>0</v>
      </c>
      <c r="BT589" s="71">
        <v>0</v>
      </c>
      <c r="BU589"/>
      <c r="BV589" s="70">
        <v>478.94099999999997</v>
      </c>
      <c r="BW589" s="70">
        <v>0</v>
      </c>
      <c r="BX589" s="70">
        <v>0</v>
      </c>
      <c r="BY589" s="70">
        <v>0</v>
      </c>
      <c r="BZ589" s="70">
        <v>17.073</v>
      </c>
      <c r="CA589" s="70">
        <v>0</v>
      </c>
      <c r="CB589" s="70">
        <v>0</v>
      </c>
      <c r="CC589" s="70">
        <v>0</v>
      </c>
      <c r="CD589" s="70">
        <v>0</v>
      </c>
    </row>
    <row r="590" spans="1:82">
      <c r="A590" s="70" t="s">
        <v>2280</v>
      </c>
      <c r="B590" s="70">
        <v>202</v>
      </c>
      <c r="C590" s="70">
        <v>15</v>
      </c>
      <c r="D590" s="70">
        <v>12</v>
      </c>
      <c r="E590" s="70">
        <v>2018</v>
      </c>
      <c r="F590" s="70" t="s">
        <v>183</v>
      </c>
      <c r="G590" s="70" t="s">
        <v>2265</v>
      </c>
      <c r="H590" s="70" t="s">
        <v>2266</v>
      </c>
      <c r="I590" s="148"/>
      <c r="J590" s="71">
        <v>2.0480128968490554</v>
      </c>
      <c r="K590" s="71">
        <v>0.7647434232697965</v>
      </c>
      <c r="L590" s="71">
        <v>1.8134498973450115</v>
      </c>
      <c r="M590" s="71">
        <v>8.1391812913274038</v>
      </c>
      <c r="N590" s="71">
        <v>7.1645654556969065</v>
      </c>
      <c r="O590" s="71">
        <v>6.7417352729972686</v>
      </c>
      <c r="P590" s="71">
        <v>8.8380076763758186</v>
      </c>
      <c r="Q590" s="71">
        <v>0.46204627534165199</v>
      </c>
      <c r="R590" s="71">
        <v>0.13021599048264254</v>
      </c>
      <c r="S590" s="71">
        <v>1.0627998461928738</v>
      </c>
      <c r="T590" s="72"/>
      <c r="U590" s="71">
        <v>251204</v>
      </c>
      <c r="V590" s="71">
        <v>402</v>
      </c>
      <c r="W590" s="71">
        <v>53</v>
      </c>
      <c r="X590" s="71">
        <v>2666</v>
      </c>
      <c r="Y590" s="71">
        <v>3179</v>
      </c>
      <c r="Z590" s="71">
        <v>4108</v>
      </c>
      <c r="AA590" s="71">
        <v>1849</v>
      </c>
      <c r="AB590" s="71">
        <v>7290</v>
      </c>
      <c r="AC590" s="71">
        <v>22592</v>
      </c>
      <c r="AD590" s="71">
        <v>1.062799846192874</v>
      </c>
      <c r="AE590" s="72"/>
      <c r="AF590" s="71">
        <v>2959052.527370994</v>
      </c>
      <c r="AG590" s="71">
        <v>592934.13534362428</v>
      </c>
      <c r="AH590" s="71">
        <v>438192.2588729678</v>
      </c>
      <c r="AI590" s="71">
        <v>14711675.766307769</v>
      </c>
      <c r="AJ590" s="71">
        <v>15614756.864664011</v>
      </c>
      <c r="AK590" s="71">
        <v>0</v>
      </c>
      <c r="AL590" s="71">
        <v>0</v>
      </c>
      <c r="AM590" s="71">
        <v>1003476.5970879199</v>
      </c>
      <c r="AN590" s="71">
        <v>0</v>
      </c>
      <c r="AO590" s="71">
        <v>0</v>
      </c>
      <c r="AP590" s="71">
        <v>35320088.149647281</v>
      </c>
      <c r="AQ590" s="72"/>
      <c r="AR590" s="71">
        <v>206</v>
      </c>
      <c r="AS590" s="71">
        <v>67</v>
      </c>
      <c r="AT590" s="71">
        <v>0</v>
      </c>
      <c r="AU590" s="71">
        <v>0</v>
      </c>
      <c r="AV590" s="71">
        <v>0</v>
      </c>
      <c r="AW590" s="71">
        <v>0</v>
      </c>
      <c r="AX590" s="71"/>
      <c r="AY590" s="72"/>
      <c r="AZ590" s="71">
        <v>1016.5</v>
      </c>
      <c r="BA590" s="71">
        <v>2248.3000000000002</v>
      </c>
      <c r="BB590" s="71">
        <v>0</v>
      </c>
      <c r="BC590" s="71">
        <v>0</v>
      </c>
      <c r="BD590" s="71">
        <v>0</v>
      </c>
      <c r="BE590" s="71">
        <v>0</v>
      </c>
      <c r="BF590" s="71"/>
      <c r="BG590" s="72"/>
      <c r="BH590" s="71">
        <v>0</v>
      </c>
      <c r="BI590" s="71">
        <v>0</v>
      </c>
      <c r="BJ590" s="71">
        <v>3.3029999999999999</v>
      </c>
      <c r="BK590" s="71">
        <v>379.96699999999998</v>
      </c>
      <c r="BL590" s="71">
        <v>0</v>
      </c>
      <c r="BM590" s="71">
        <v>0</v>
      </c>
      <c r="BN590" s="72"/>
      <c r="BO590" s="71">
        <v>0</v>
      </c>
      <c r="BP590" s="71">
        <v>0</v>
      </c>
      <c r="BQ590" s="71">
        <v>1</v>
      </c>
      <c r="BR590" s="71">
        <v>1</v>
      </c>
      <c r="BS590" s="71">
        <v>0</v>
      </c>
      <c r="BT590" s="71">
        <v>0</v>
      </c>
      <c r="BU590"/>
      <c r="BV590" s="70">
        <v>370.34</v>
      </c>
      <c r="BW590" s="70">
        <v>0</v>
      </c>
      <c r="BX590" s="70">
        <v>0</v>
      </c>
      <c r="BY590" s="70">
        <v>0</v>
      </c>
      <c r="BZ590" s="70">
        <v>12.93</v>
      </c>
      <c r="CA590" s="70">
        <v>0</v>
      </c>
      <c r="CB590" s="70">
        <v>0</v>
      </c>
      <c r="CC590" s="70">
        <v>0</v>
      </c>
      <c r="CD590" s="70">
        <v>0</v>
      </c>
    </row>
    <row r="591" spans="1:82">
      <c r="A591" s="70" t="s">
        <v>2281</v>
      </c>
      <c r="B591" s="70">
        <v>203</v>
      </c>
      <c r="C591" s="70">
        <v>16</v>
      </c>
      <c r="D591" s="70">
        <v>12</v>
      </c>
      <c r="E591" s="70">
        <v>2019</v>
      </c>
      <c r="F591" s="70" t="s">
        <v>158</v>
      </c>
      <c r="G591" s="70" t="s">
        <v>2265</v>
      </c>
      <c r="H591" s="70" t="s">
        <v>2266</v>
      </c>
      <c r="I591" s="148"/>
      <c r="J591" s="71">
        <v>1.6388231805678239</v>
      </c>
      <c r="K591" s="71">
        <v>0.71927305871879899</v>
      </c>
      <c r="L591" s="71">
        <v>1.8482960088546529</v>
      </c>
      <c r="M591" s="71">
        <v>9.0947268739818075</v>
      </c>
      <c r="N591" s="71">
        <v>6.7741424250716662</v>
      </c>
      <c r="O591" s="71">
        <v>6.40187057881427</v>
      </c>
      <c r="P591" s="71">
        <v>8.4664097967348795</v>
      </c>
      <c r="Q591" s="71">
        <v>0.43993215512899297</v>
      </c>
      <c r="R591" s="71">
        <v>0.1453345110998629</v>
      </c>
      <c r="S591" s="71">
        <v>0.6928859062201238</v>
      </c>
      <c r="T591" s="72"/>
      <c r="U591" s="71">
        <v>197301</v>
      </c>
      <c r="V591" s="71">
        <v>402</v>
      </c>
      <c r="W591" s="71">
        <v>53</v>
      </c>
      <c r="X591" s="71">
        <v>2666</v>
      </c>
      <c r="Y591" s="71">
        <v>3168</v>
      </c>
      <c r="Z591" s="71">
        <v>4008</v>
      </c>
      <c r="AA591" s="71">
        <v>1758</v>
      </c>
      <c r="AB591" s="71">
        <v>7129</v>
      </c>
      <c r="AC591" s="71">
        <v>25628</v>
      </c>
      <c r="AD591" s="71">
        <v>0.6928859062201238</v>
      </c>
      <c r="AE591" s="72"/>
      <c r="AF591" s="71">
        <v>2312149.5604181918</v>
      </c>
      <c r="AG591" s="71">
        <v>574523.59035929351</v>
      </c>
      <c r="AH591" s="71">
        <v>487210.19279069122</v>
      </c>
      <c r="AI591" s="71">
        <v>14829246.417616829</v>
      </c>
      <c r="AJ591" s="71">
        <v>14495489.157445939</v>
      </c>
      <c r="AK591" s="71">
        <v>0</v>
      </c>
      <c r="AL591" s="71">
        <v>0</v>
      </c>
      <c r="AM591" s="71">
        <v>970916.13291673316</v>
      </c>
      <c r="AN591" s="71">
        <v>0</v>
      </c>
      <c r="AO591" s="71">
        <v>0</v>
      </c>
      <c r="AP591" s="71">
        <v>33669535.051547676</v>
      </c>
      <c r="AQ591" s="72"/>
      <c r="AR591" s="71">
        <v>213</v>
      </c>
      <c r="AS591" s="71">
        <v>67</v>
      </c>
      <c r="AT591" s="71">
        <v>0</v>
      </c>
      <c r="AU591" s="71">
        <v>0</v>
      </c>
      <c r="AV591" s="71">
        <v>0</v>
      </c>
      <c r="AW591" s="71">
        <v>0</v>
      </c>
      <c r="AX591" s="71"/>
      <c r="AY591" s="72"/>
      <c r="AZ591" s="71">
        <v>1055.75</v>
      </c>
      <c r="BA591" s="71">
        <v>2248.5</v>
      </c>
      <c r="BB591" s="71">
        <v>0</v>
      </c>
      <c r="BC591" s="71">
        <v>0</v>
      </c>
      <c r="BD591" s="71">
        <v>0</v>
      </c>
      <c r="BE591" s="71">
        <v>0</v>
      </c>
      <c r="BF591" s="71"/>
      <c r="BG591" s="72"/>
      <c r="BH591" s="71">
        <v>0</v>
      </c>
      <c r="BI591" s="71">
        <v>0</v>
      </c>
      <c r="BJ591" s="71">
        <v>0</v>
      </c>
      <c r="BK591" s="71">
        <v>404.05900000000003</v>
      </c>
      <c r="BL591" s="71">
        <v>0</v>
      </c>
      <c r="BM591" s="71">
        <v>0</v>
      </c>
      <c r="BN591" s="72"/>
      <c r="BO591" s="71">
        <v>0</v>
      </c>
      <c r="BP591" s="71">
        <v>0</v>
      </c>
      <c r="BQ591" s="71">
        <v>0</v>
      </c>
      <c r="BR591" s="71">
        <v>1</v>
      </c>
      <c r="BS591" s="71">
        <v>0</v>
      </c>
      <c r="BT591" s="71">
        <v>0</v>
      </c>
      <c r="BU591"/>
      <c r="BV591" s="70">
        <v>390.01100000000002</v>
      </c>
      <c r="BW591" s="70">
        <v>0</v>
      </c>
      <c r="BX591" s="70">
        <v>0</v>
      </c>
      <c r="BY591" s="70">
        <v>0</v>
      </c>
      <c r="BZ591" s="70">
        <v>14.048</v>
      </c>
      <c r="CA591" s="70">
        <v>0</v>
      </c>
      <c r="CB591" s="70">
        <v>0</v>
      </c>
      <c r="CC591" s="70">
        <v>0</v>
      </c>
      <c r="CD591" s="70">
        <v>0</v>
      </c>
    </row>
    <row r="592" spans="1:82">
      <c r="A592" s="70" t="s">
        <v>2282</v>
      </c>
      <c r="B592" s="70">
        <v>204</v>
      </c>
      <c r="C592" s="70">
        <v>17</v>
      </c>
      <c r="D592" s="70">
        <v>12</v>
      </c>
      <c r="E592" s="70">
        <v>2020</v>
      </c>
      <c r="F592" s="70" t="s">
        <v>159</v>
      </c>
      <c r="G592" s="70" t="s">
        <v>2265</v>
      </c>
      <c r="H592" s="70" t="s">
        <v>2266</v>
      </c>
      <c r="I592" s="148"/>
      <c r="J592" s="71">
        <v>1.2603237958876921</v>
      </c>
      <c r="K592" s="71">
        <v>0.67664731116644239</v>
      </c>
      <c r="L592" s="71">
        <v>1.8311125176780862</v>
      </c>
      <c r="M592" s="71">
        <v>7.8335096616396296</v>
      </c>
      <c r="N592" s="71">
        <v>7.0533442643227211</v>
      </c>
      <c r="O592" s="71">
        <v>5.576756690206075</v>
      </c>
      <c r="P592" s="71">
        <v>7.9019934733952057</v>
      </c>
      <c r="Q592" s="71">
        <v>0.41101520281387</v>
      </c>
      <c r="R592" s="71">
        <v>0.112162386065484</v>
      </c>
      <c r="S592" s="71">
        <v>0.73118932867035291</v>
      </c>
      <c r="T592" s="72"/>
      <c r="U592" s="71">
        <v>151815</v>
      </c>
      <c r="V592" s="71">
        <v>347</v>
      </c>
      <c r="W592" s="71">
        <v>59</v>
      </c>
      <c r="X592" s="71">
        <v>2427</v>
      </c>
      <c r="Y592" s="71">
        <v>3141</v>
      </c>
      <c r="Z592" s="71">
        <v>3985</v>
      </c>
      <c r="AA592" s="71">
        <v>1744</v>
      </c>
      <c r="AB592" s="71">
        <v>6971</v>
      </c>
      <c r="AC592" s="71">
        <v>19882.999999999996</v>
      </c>
      <c r="AD592" s="71">
        <v>0.73118932867035291</v>
      </c>
      <c r="AE592" s="72"/>
      <c r="AF592" s="71">
        <v>1751164.283495411</v>
      </c>
      <c r="AG592" s="71">
        <v>497592.2938523991</v>
      </c>
      <c r="AH592" s="71">
        <v>561612.35469452397</v>
      </c>
      <c r="AI592" s="71">
        <v>12450760.681594707</v>
      </c>
      <c r="AJ592" s="71">
        <v>15619046.59928803</v>
      </c>
      <c r="AK592" s="71"/>
      <c r="AL592" s="71"/>
      <c r="AM592" s="71">
        <v>909792.94942536624</v>
      </c>
      <c r="AN592" s="71"/>
      <c r="AO592" s="71"/>
      <c r="AP592" s="71">
        <v>31789969.162350435</v>
      </c>
      <c r="AQ592" s="72"/>
      <c r="AR592" s="71">
        <v>217</v>
      </c>
      <c r="AS592" s="71">
        <v>67</v>
      </c>
      <c r="AT592" s="71">
        <v>0</v>
      </c>
      <c r="AU592" s="71">
        <v>0</v>
      </c>
      <c r="AV592" s="71">
        <v>0</v>
      </c>
      <c r="AW592" s="71">
        <v>0</v>
      </c>
      <c r="AX592" s="71"/>
      <c r="AY592" s="72"/>
      <c r="AZ592" s="71">
        <v>1087.8499999999999</v>
      </c>
      <c r="BA592" s="71">
        <v>2248.5</v>
      </c>
      <c r="BB592" s="71">
        <v>0</v>
      </c>
      <c r="BC592" s="71">
        <v>0</v>
      </c>
      <c r="BD592" s="71">
        <v>0</v>
      </c>
      <c r="BE592" s="71">
        <v>0</v>
      </c>
      <c r="BF592" s="71"/>
      <c r="BG592" s="72"/>
      <c r="BH592" s="71">
        <v>0</v>
      </c>
      <c r="BI592" s="71">
        <v>0</v>
      </c>
      <c r="BJ592" s="71">
        <v>0</v>
      </c>
      <c r="BK592" s="71">
        <v>411.88200000000001</v>
      </c>
      <c r="BL592" s="71">
        <v>0</v>
      </c>
      <c r="BM592" s="71">
        <v>0</v>
      </c>
      <c r="BN592" s="72"/>
      <c r="BO592" s="71">
        <v>0</v>
      </c>
      <c r="BP592" s="71">
        <v>0</v>
      </c>
      <c r="BQ592" s="71">
        <v>0</v>
      </c>
      <c r="BR592" s="71">
        <v>1</v>
      </c>
      <c r="BS592" s="71">
        <v>0</v>
      </c>
      <c r="BT592" s="71">
        <v>0</v>
      </c>
      <c r="BU592"/>
      <c r="BV592" s="70">
        <v>398.245</v>
      </c>
      <c r="BW592" s="70">
        <v>0</v>
      </c>
      <c r="BX592" s="70">
        <v>0</v>
      </c>
      <c r="BY592" s="70">
        <v>0</v>
      </c>
      <c r="BZ592" s="70">
        <v>13.637</v>
      </c>
      <c r="CA592" s="70">
        <v>0</v>
      </c>
      <c r="CB592" s="70">
        <v>0</v>
      </c>
      <c r="CC592" s="70">
        <v>0</v>
      </c>
      <c r="CD592" s="70">
        <v>0</v>
      </c>
    </row>
    <row r="593" spans="1:82">
      <c r="A593" s="70" t="s">
        <v>2283</v>
      </c>
      <c r="B593" s="70">
        <v>204</v>
      </c>
      <c r="C593" s="70">
        <v>18</v>
      </c>
      <c r="D593" s="70">
        <v>12</v>
      </c>
      <c r="E593" s="70">
        <v>2021</v>
      </c>
      <c r="F593" s="70" t="s">
        <v>160</v>
      </c>
      <c r="G593" s="70" t="s">
        <v>2265</v>
      </c>
      <c r="H593" s="70" t="s">
        <v>2266</v>
      </c>
      <c r="I593" s="148"/>
      <c r="J593" s="71">
        <v>0.9753510564987975</v>
      </c>
      <c r="K593" s="71">
        <v>0.69269738277847004</v>
      </c>
      <c r="L593" s="71">
        <v>1.6359530933242865</v>
      </c>
      <c r="M593" s="71">
        <v>7.2403184261856079</v>
      </c>
      <c r="N593" s="71">
        <v>5.6516184980550896</v>
      </c>
      <c r="O593" s="71">
        <v>5.3835363779679337</v>
      </c>
      <c r="P593" s="71">
        <v>8.0339885199147183</v>
      </c>
      <c r="Q593" s="71">
        <v>0.39458007179187299</v>
      </c>
      <c r="R593" s="71">
        <v>0.10267341352249033</v>
      </c>
      <c r="S593" s="71">
        <v>0.67055719551226989</v>
      </c>
      <c r="T593" s="72"/>
      <c r="U593" s="71">
        <v>150133</v>
      </c>
      <c r="V593" s="71">
        <v>347</v>
      </c>
      <c r="W593" s="71">
        <v>59</v>
      </c>
      <c r="X593" s="71">
        <v>2427</v>
      </c>
      <c r="Y593" s="71">
        <v>3089</v>
      </c>
      <c r="Z593" s="71">
        <v>3961</v>
      </c>
      <c r="AA593" s="71">
        <v>1729</v>
      </c>
      <c r="AB593" s="71">
        <v>6758</v>
      </c>
      <c r="AC593" s="71">
        <v>17656.999999999996</v>
      </c>
      <c r="AD593" s="71">
        <v>0.67055719551226989</v>
      </c>
      <c r="AE593" s="72"/>
      <c r="AF593" s="71">
        <v>1509600.0519020408</v>
      </c>
      <c r="AG593" s="71">
        <v>532635.95973571017</v>
      </c>
      <c r="AH593" s="71">
        <v>519581.57914526458</v>
      </c>
      <c r="AI593" s="71">
        <v>13803193.753449097</v>
      </c>
      <c r="AJ593" s="71">
        <v>14311674.882988749</v>
      </c>
      <c r="AK593" s="71">
        <v>0</v>
      </c>
      <c r="AL593" s="71">
        <v>0</v>
      </c>
      <c r="AM593" s="71">
        <v>887081.35380513209</v>
      </c>
      <c r="AN593" s="71">
        <v>0</v>
      </c>
      <c r="AO593" s="71">
        <v>0</v>
      </c>
      <c r="AP593" s="71">
        <v>31563767.581025995</v>
      </c>
      <c r="AQ593" s="72"/>
      <c r="AR593" s="71">
        <v>225</v>
      </c>
      <c r="AS593" s="71">
        <v>68</v>
      </c>
      <c r="AT593" s="71">
        <v>1</v>
      </c>
      <c r="AU593" s="71">
        <v>0</v>
      </c>
      <c r="AV593" s="71">
        <v>0</v>
      </c>
      <c r="AW593" s="71">
        <v>0</v>
      </c>
      <c r="AX593" s="71"/>
      <c r="AY593" s="72"/>
      <c r="AZ593" s="71">
        <v>1128.7</v>
      </c>
      <c r="BA593" s="71">
        <v>2486.1999999999998</v>
      </c>
      <c r="BB593" s="71">
        <v>7499</v>
      </c>
      <c r="BC593" s="71">
        <v>0</v>
      </c>
      <c r="BD593" s="71">
        <v>0</v>
      </c>
      <c r="BE593" s="71">
        <v>0</v>
      </c>
      <c r="BF593" s="71"/>
      <c r="BG593" s="72"/>
      <c r="BH593" s="71">
        <v>0</v>
      </c>
      <c r="BI593" s="71">
        <v>0</v>
      </c>
      <c r="BJ593" s="71">
        <v>0</v>
      </c>
      <c r="BK593" s="71">
        <v>368.57900000000001</v>
      </c>
      <c r="BL593" s="71">
        <v>0</v>
      </c>
      <c r="BM593" s="71">
        <v>0</v>
      </c>
      <c r="BN593" s="72"/>
      <c r="BO593" s="71">
        <v>0</v>
      </c>
      <c r="BP593" s="71">
        <v>0</v>
      </c>
      <c r="BQ593" s="71">
        <v>0</v>
      </c>
      <c r="BR593" s="71">
        <v>1</v>
      </c>
      <c r="BS593" s="71">
        <v>0</v>
      </c>
      <c r="BT593" s="71">
        <v>0</v>
      </c>
      <c r="BU593"/>
      <c r="BV593" s="70">
        <v>356.44600000000003</v>
      </c>
      <c r="BW593" s="70">
        <v>0</v>
      </c>
      <c r="BX593" s="70">
        <v>0</v>
      </c>
      <c r="BY593" s="70">
        <v>0</v>
      </c>
      <c r="BZ593" s="70">
        <v>12.132999999999999</v>
      </c>
      <c r="CA593" s="70">
        <v>0</v>
      </c>
      <c r="CB593" s="70">
        <v>0</v>
      </c>
      <c r="CC593" s="70">
        <v>0</v>
      </c>
      <c r="CD593" s="70">
        <v>0</v>
      </c>
    </row>
    <row r="594" spans="1:82">
      <c r="A594" s="70" t="s">
        <v>2284</v>
      </c>
      <c r="B594" s="70">
        <v>204</v>
      </c>
      <c r="C594" s="70">
        <v>19</v>
      </c>
      <c r="D594" s="70">
        <v>12</v>
      </c>
      <c r="E594" s="70">
        <v>2022</v>
      </c>
      <c r="F594" s="70" t="s">
        <v>161</v>
      </c>
      <c r="G594" s="70" t="s">
        <v>2265</v>
      </c>
      <c r="H594" s="70" t="s">
        <v>2266</v>
      </c>
      <c r="I594" s="148"/>
      <c r="J594" s="71">
        <v>0.62372462955363661</v>
      </c>
      <c r="K594" s="71">
        <v>0.70854050025206794</v>
      </c>
      <c r="L594" s="71">
        <v>1.4625500297988288</v>
      </c>
      <c r="M594" s="71">
        <v>7.8465012258239044</v>
      </c>
      <c r="N594" s="71">
        <v>7.6329642022514079</v>
      </c>
      <c r="O594" s="71">
        <v>5.5975727395367922</v>
      </c>
      <c r="P594" s="71">
        <v>7.8675856314201873</v>
      </c>
      <c r="Q594" s="71">
        <v>0.38683373511405073</v>
      </c>
      <c r="R594" s="71">
        <v>0.12448003374561967</v>
      </c>
      <c r="S594" s="71">
        <v>0.86655956620434593</v>
      </c>
      <c r="T594" s="72"/>
      <c r="U594" s="71">
        <v>93727</v>
      </c>
      <c r="V594" s="71">
        <v>347</v>
      </c>
      <c r="W594" s="71">
        <v>59</v>
      </c>
      <c r="X594" s="71">
        <v>2427</v>
      </c>
      <c r="Y594" s="71">
        <v>3062</v>
      </c>
      <c r="Z594" s="71">
        <v>3913</v>
      </c>
      <c r="AA594" s="71">
        <v>1719</v>
      </c>
      <c r="AB594" s="71">
        <v>6571</v>
      </c>
      <c r="AC594" s="71">
        <v>21675.999999999996</v>
      </c>
      <c r="AD594" s="71">
        <v>0.86655956620434593</v>
      </c>
      <c r="AE594" s="72"/>
      <c r="AF594" s="71">
        <v>797078.61313198367</v>
      </c>
      <c r="AG594" s="71">
        <v>542953.87713856541</v>
      </c>
      <c r="AH594" s="71">
        <v>520619.72779862885</v>
      </c>
      <c r="AI594" s="71">
        <v>12951678.433463672</v>
      </c>
      <c r="AJ594" s="71">
        <v>14985096.084848179</v>
      </c>
      <c r="AK594" s="71">
        <v>0</v>
      </c>
      <c r="AL594" s="71">
        <v>0</v>
      </c>
      <c r="AM594" s="71">
        <v>848495.45154915645</v>
      </c>
      <c r="AN594" s="71">
        <v>0</v>
      </c>
      <c r="AO594" s="71">
        <v>0</v>
      </c>
      <c r="AP594" s="71">
        <v>30645922.187930189</v>
      </c>
      <c r="AQ594" s="72"/>
      <c r="AR594" s="71">
        <v>233</v>
      </c>
      <c r="AS594" s="71">
        <v>68</v>
      </c>
      <c r="AT594" s="71">
        <v>1</v>
      </c>
      <c r="AU594" s="71">
        <v>0</v>
      </c>
      <c r="AV594" s="71">
        <v>0</v>
      </c>
      <c r="AW594" s="71">
        <v>0</v>
      </c>
      <c r="AX594" s="71"/>
      <c r="AY594" s="72"/>
      <c r="AZ594" s="71">
        <v>1166.5499999999997</v>
      </c>
      <c r="BA594" s="71">
        <v>2486.1999999999998</v>
      </c>
      <c r="BB594" s="71">
        <v>7499</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2285</v>
      </c>
      <c r="B595" s="70">
        <v>204</v>
      </c>
      <c r="C595" s="70">
        <v>20</v>
      </c>
      <c r="D595" s="70">
        <v>12</v>
      </c>
      <c r="E595" s="70">
        <v>2023</v>
      </c>
      <c r="F595" s="70" t="s">
        <v>1539</v>
      </c>
      <c r="G595" s="70" t="s">
        <v>2265</v>
      </c>
      <c r="H595" s="70" t="s">
        <v>2266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243</v>
      </c>
      <c r="AS595" s="71">
        <v>68</v>
      </c>
      <c r="AT595" s="71">
        <v>1</v>
      </c>
      <c r="AU595" s="71">
        <v>0</v>
      </c>
      <c r="AV595" s="71">
        <v>0</v>
      </c>
      <c r="AW595" s="71">
        <v>0</v>
      </c>
      <c r="AX595" s="71"/>
      <c r="AY595" s="72"/>
      <c r="AZ595" s="71">
        <v>1216.6499999999996</v>
      </c>
      <c r="BA595" s="71">
        <v>2486.1999999999998</v>
      </c>
      <c r="BB595" s="71">
        <v>7499</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2286</v>
      </c>
      <c r="B596" s="70">
        <v>204</v>
      </c>
      <c r="C596" s="70">
        <v>21</v>
      </c>
      <c r="D596" s="70">
        <v>12</v>
      </c>
      <c r="E596" s="70">
        <v>2024</v>
      </c>
      <c r="F596" s="70" t="s">
        <v>1554</v>
      </c>
      <c r="G596" s="1064" t="s">
        <v>2265</v>
      </c>
      <c r="H596" s="70" t="s">
        <v>2266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2287</v>
      </c>
      <c r="B597" s="70">
        <v>409</v>
      </c>
      <c r="C597" s="70">
        <v>1</v>
      </c>
      <c r="D597" s="70">
        <v>25</v>
      </c>
      <c r="E597" s="70">
        <v>1990</v>
      </c>
      <c r="F597" s="70" t="s">
        <v>787</v>
      </c>
      <c r="G597" s="1064" t="s">
        <v>2288</v>
      </c>
      <c r="H597" s="70" t="s">
        <v>2289</v>
      </c>
      <c r="I597" s="148"/>
      <c r="J597" s="71">
        <v>2.4720190848548991</v>
      </c>
      <c r="K597" s="71">
        <v>2.2468214532078079</v>
      </c>
      <c r="L597" s="71">
        <v>8.2496945558460801</v>
      </c>
      <c r="M597" s="71">
        <v>6.8196675144997174</v>
      </c>
      <c r="N597" s="71">
        <v>9.5363519590352563</v>
      </c>
      <c r="O597" s="71">
        <v>6.5522085586288972</v>
      </c>
      <c r="P597" s="71">
        <v>17.668056016903542</v>
      </c>
      <c r="Q597" s="71">
        <v>0.75379044597288303</v>
      </c>
      <c r="R597" s="71">
        <v>0.50732151774544676</v>
      </c>
      <c r="S597" s="71">
        <v>0.60214334113350365</v>
      </c>
      <c r="T597" s="72"/>
      <c r="U597" s="71">
        <v>258345</v>
      </c>
      <c r="V597" s="71">
        <v>559</v>
      </c>
      <c r="W597" s="71">
        <v>91</v>
      </c>
      <c r="X597" s="71">
        <v>2547</v>
      </c>
      <c r="Y597" s="71">
        <v>4519</v>
      </c>
      <c r="Z597" s="71">
        <v>2695</v>
      </c>
      <c r="AA597" s="71">
        <v>4290</v>
      </c>
      <c r="AB597" s="71">
        <v>12239</v>
      </c>
      <c r="AC597" s="71">
        <v>87869</v>
      </c>
      <c r="AD597" s="71">
        <v>0.60214334113350365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2290</v>
      </c>
      <c r="B598" s="70">
        <v>410</v>
      </c>
      <c r="C598" s="70">
        <v>2</v>
      </c>
      <c r="D598" s="70">
        <v>25</v>
      </c>
      <c r="E598" s="70">
        <v>2005</v>
      </c>
      <c r="F598" s="70" t="s">
        <v>789</v>
      </c>
      <c r="G598" s="70" t="s">
        <v>2288</v>
      </c>
      <c r="H598" s="70" t="s">
        <v>2289</v>
      </c>
      <c r="I598" s="148"/>
      <c r="J598" s="71">
        <v>2.2326365628360159</v>
      </c>
      <c r="K598" s="71">
        <v>0.9984849220574088</v>
      </c>
      <c r="L598" s="71">
        <v>8.6500158141006942</v>
      </c>
      <c r="M598" s="71">
        <v>8.8770949809577555</v>
      </c>
      <c r="N598" s="71">
        <v>10.99991657409317</v>
      </c>
      <c r="O598" s="71">
        <v>9.4712636688462055</v>
      </c>
      <c r="P598" s="71">
        <v>18.72674290391944</v>
      </c>
      <c r="Q598" s="71">
        <v>0.60728877902243505</v>
      </c>
      <c r="R598" s="71">
        <v>0.49386613477884778</v>
      </c>
      <c r="S598" s="71">
        <v>0</v>
      </c>
      <c r="T598" s="72"/>
      <c r="U598" s="71">
        <v>241084</v>
      </c>
      <c r="V598" s="71">
        <v>371</v>
      </c>
      <c r="W598" s="71">
        <v>92</v>
      </c>
      <c r="X598" s="71">
        <v>1903</v>
      </c>
      <c r="Y598" s="71">
        <v>4406</v>
      </c>
      <c r="Z598" s="71">
        <v>4508</v>
      </c>
      <c r="AA598" s="71">
        <v>3724</v>
      </c>
      <c r="AB598" s="71">
        <v>10308</v>
      </c>
      <c r="AC598" s="71">
        <v>87330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2291</v>
      </c>
      <c r="B599" s="70">
        <v>411</v>
      </c>
      <c r="C599" s="70">
        <v>3</v>
      </c>
      <c r="D599" s="70">
        <v>25</v>
      </c>
      <c r="E599" s="70">
        <v>2006</v>
      </c>
      <c r="F599" s="70" t="s">
        <v>790</v>
      </c>
      <c r="G599" s="70" t="s">
        <v>2288</v>
      </c>
      <c r="H599" s="70" t="s">
        <v>2289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2292</v>
      </c>
      <c r="B600" s="70">
        <v>412</v>
      </c>
      <c r="C600" s="70">
        <v>4</v>
      </c>
      <c r="D600" s="70">
        <v>25</v>
      </c>
      <c r="E600" s="70">
        <v>2007</v>
      </c>
      <c r="F600" s="70" t="s">
        <v>791</v>
      </c>
      <c r="G600" s="70" t="s">
        <v>2288</v>
      </c>
      <c r="H600" s="70" t="s">
        <v>2289</v>
      </c>
      <c r="I600" s="148"/>
      <c r="J600" s="71">
        <v>1.7530603133261029</v>
      </c>
      <c r="K600" s="71">
        <v>0.94140982441045995</v>
      </c>
      <c r="L600" s="71">
        <v>8.6754447330292095</v>
      </c>
      <c r="M600" s="71">
        <v>9.4904284845882056</v>
      </c>
      <c r="N600" s="71">
        <v>10.70593154639891</v>
      </c>
      <c r="O600" s="71">
        <v>9.181649281886795</v>
      </c>
      <c r="P600" s="71">
        <v>18.26084904354672</v>
      </c>
      <c r="Q600" s="71">
        <v>0.60934671673581997</v>
      </c>
      <c r="R600" s="71">
        <v>0.3584548174139317</v>
      </c>
      <c r="S600" s="71">
        <v>0.31892378030260671</v>
      </c>
      <c r="T600" s="72"/>
      <c r="U600" s="71">
        <v>236485</v>
      </c>
      <c r="V600" s="71">
        <v>361</v>
      </c>
      <c r="W600" s="71">
        <v>124</v>
      </c>
      <c r="X600" s="71">
        <v>2382</v>
      </c>
      <c r="Y600" s="71">
        <v>4316</v>
      </c>
      <c r="Z600" s="71">
        <v>4543</v>
      </c>
      <c r="AA600" s="71">
        <v>3576</v>
      </c>
      <c r="AB600" s="71">
        <v>9796</v>
      </c>
      <c r="AC600" s="71">
        <v>65204</v>
      </c>
      <c r="AD600" s="71">
        <v>0.31892378030260671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2293</v>
      </c>
      <c r="B601" s="70">
        <v>413</v>
      </c>
      <c r="C601" s="70">
        <v>5</v>
      </c>
      <c r="D601" s="70">
        <v>25</v>
      </c>
      <c r="E601" s="70">
        <v>2008</v>
      </c>
      <c r="F601" s="70" t="s">
        <v>792</v>
      </c>
      <c r="G601" s="70" t="s">
        <v>2288</v>
      </c>
      <c r="H601" s="70" t="s">
        <v>2289</v>
      </c>
      <c r="I601" s="148"/>
      <c r="J601" s="71">
        <v>1.6699339511277169</v>
      </c>
      <c r="K601" s="71">
        <v>0.73434296741645821</v>
      </c>
      <c r="L601" s="71">
        <v>7.49893876450865</v>
      </c>
      <c r="M601" s="71">
        <v>10.10280618332323</v>
      </c>
      <c r="N601" s="71">
        <v>9.6653853419448197</v>
      </c>
      <c r="O601" s="71">
        <v>8.790263224815444</v>
      </c>
      <c r="P601" s="71">
        <v>17.908493786323358</v>
      </c>
      <c r="Q601" s="71">
        <v>0.58987850406369002</v>
      </c>
      <c r="R601" s="71">
        <v>0.33508528563887141</v>
      </c>
      <c r="S601" s="71">
        <v>2.7691538165718712</v>
      </c>
      <c r="T601" s="72"/>
      <c r="U601" s="71">
        <v>243642</v>
      </c>
      <c r="V601" s="71">
        <v>361</v>
      </c>
      <c r="W601" s="71">
        <v>124</v>
      </c>
      <c r="X601" s="71">
        <v>2382</v>
      </c>
      <c r="Y601" s="71">
        <v>4328</v>
      </c>
      <c r="Z601" s="71">
        <v>4502</v>
      </c>
      <c r="AA601" s="71">
        <v>3511</v>
      </c>
      <c r="AB601" s="71">
        <v>9639</v>
      </c>
      <c r="AC601" s="71">
        <v>63293</v>
      </c>
      <c r="AD601" s="71">
        <v>2.7691538165718712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2294</v>
      </c>
      <c r="B602" s="70">
        <v>414</v>
      </c>
      <c r="C602" s="70">
        <v>6</v>
      </c>
      <c r="D602" s="70">
        <v>25</v>
      </c>
      <c r="E602" s="70">
        <v>2009</v>
      </c>
      <c r="F602" s="70" t="s">
        <v>176</v>
      </c>
      <c r="G602" s="70" t="s">
        <v>2288</v>
      </c>
      <c r="H602" s="70" t="s">
        <v>2289</v>
      </c>
      <c r="I602" s="148"/>
      <c r="J602" s="71">
        <v>1.6704604197295621</v>
      </c>
      <c r="K602" s="71">
        <v>0.59303997301793532</v>
      </c>
      <c r="L602" s="71">
        <v>9.3671660673134429</v>
      </c>
      <c r="M602" s="71">
        <v>8.7487773264997504</v>
      </c>
      <c r="N602" s="71">
        <v>9.0022136716028314</v>
      </c>
      <c r="O602" s="71">
        <v>9.0005542426743137</v>
      </c>
      <c r="P602" s="71">
        <v>17.106397032258801</v>
      </c>
      <c r="Q602" s="71">
        <v>0.54863643949391006</v>
      </c>
      <c r="R602" s="71">
        <v>0.35069036520136171</v>
      </c>
      <c r="S602" s="71">
        <v>2.050334529428647</v>
      </c>
      <c r="T602" s="72"/>
      <c r="U602" s="71">
        <v>231676</v>
      </c>
      <c r="V602" s="71">
        <v>275</v>
      </c>
      <c r="W602" s="71">
        <v>229</v>
      </c>
      <c r="X602" s="71">
        <v>2299</v>
      </c>
      <c r="Y602" s="71">
        <v>4292</v>
      </c>
      <c r="Z602" s="71">
        <v>4550</v>
      </c>
      <c r="AA602" s="71">
        <v>3443</v>
      </c>
      <c r="AB602" s="71">
        <v>9411</v>
      </c>
      <c r="AC602" s="71">
        <v>64623</v>
      </c>
      <c r="AD602" s="71">
        <v>2.050334529428647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2295</v>
      </c>
      <c r="B603" s="70">
        <v>415</v>
      </c>
      <c r="C603" s="70">
        <v>7</v>
      </c>
      <c r="D603" s="70">
        <v>25</v>
      </c>
      <c r="E603" s="70">
        <v>2010</v>
      </c>
      <c r="F603" s="70" t="s">
        <v>177</v>
      </c>
      <c r="G603" s="70" t="s">
        <v>2288</v>
      </c>
      <c r="H603" s="70" t="s">
        <v>2289</v>
      </c>
      <c r="I603" s="148"/>
      <c r="J603" s="71">
        <v>1.3481423335591849</v>
      </c>
      <c r="K603" s="71">
        <v>0.63015354586643579</v>
      </c>
      <c r="L603" s="71">
        <v>8.6237068585654733</v>
      </c>
      <c r="M603" s="71">
        <v>9.4293480446836178</v>
      </c>
      <c r="N603" s="71">
        <v>10.45133716400075</v>
      </c>
      <c r="O603" s="71">
        <v>8.9845208446742486</v>
      </c>
      <c r="P603" s="71">
        <v>17.141987615078069</v>
      </c>
      <c r="Q603" s="71">
        <v>0.55588563417889103</v>
      </c>
      <c r="R603" s="71">
        <v>0.31735930325497402</v>
      </c>
      <c r="S603" s="71">
        <v>2.2202390125581348</v>
      </c>
      <c r="T603" s="72"/>
      <c r="U603" s="71">
        <v>196785</v>
      </c>
      <c r="V603" s="71">
        <v>275</v>
      </c>
      <c r="W603" s="71">
        <v>229</v>
      </c>
      <c r="X603" s="71">
        <v>2299</v>
      </c>
      <c r="Y603" s="71">
        <v>4228</v>
      </c>
      <c r="Z603" s="71">
        <v>4563</v>
      </c>
      <c r="AA603" s="71">
        <v>3364</v>
      </c>
      <c r="AB603" s="71">
        <v>9137</v>
      </c>
      <c r="AC603" s="71">
        <v>55420</v>
      </c>
      <c r="AD603" s="71">
        <v>2.2202390125581348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2296</v>
      </c>
      <c r="B604" s="70">
        <v>416</v>
      </c>
      <c r="C604" s="70">
        <v>8</v>
      </c>
      <c r="D604" s="70">
        <v>25</v>
      </c>
      <c r="E604" s="70">
        <v>2011</v>
      </c>
      <c r="F604" s="70" t="s">
        <v>178</v>
      </c>
      <c r="G604" s="70" t="s">
        <v>2288</v>
      </c>
      <c r="H604" s="70" t="s">
        <v>2289</v>
      </c>
      <c r="I604" s="148"/>
      <c r="J604" s="71">
        <v>1.974182586005216</v>
      </c>
      <c r="K604" s="71">
        <v>0.83363741887071618</v>
      </c>
      <c r="L604" s="71">
        <v>11.603288446423999</v>
      </c>
      <c r="M604" s="71">
        <v>11.22364178961136</v>
      </c>
      <c r="N604" s="71">
        <v>12.76853554989888</v>
      </c>
      <c r="O604" s="71">
        <v>8.7742111776492706</v>
      </c>
      <c r="P604" s="71">
        <v>16.508055014612477</v>
      </c>
      <c r="Q604" s="71">
        <v>0.62787399301721403</v>
      </c>
      <c r="R604" s="71">
        <v>0.15239783070315649</v>
      </c>
      <c r="S604" s="71">
        <v>1.042608799187045</v>
      </c>
      <c r="T604" s="72"/>
      <c r="U604" s="71">
        <v>242855</v>
      </c>
      <c r="V604" s="71">
        <v>275</v>
      </c>
      <c r="W604" s="71">
        <v>229</v>
      </c>
      <c r="X604" s="71">
        <v>2299</v>
      </c>
      <c r="Y604" s="71">
        <v>4195</v>
      </c>
      <c r="Z604" s="71">
        <v>4553</v>
      </c>
      <c r="AA604" s="71">
        <v>3336</v>
      </c>
      <c r="AB604" s="71">
        <v>8947</v>
      </c>
      <c r="AC604" s="71">
        <v>26569</v>
      </c>
      <c r="AD604" s="71">
        <v>1.042608799187045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2297</v>
      </c>
      <c r="B605" s="70">
        <v>417</v>
      </c>
      <c r="C605" s="70">
        <v>9</v>
      </c>
      <c r="D605" s="70">
        <v>25</v>
      </c>
      <c r="E605" s="70">
        <v>2012</v>
      </c>
      <c r="F605" s="70" t="s">
        <v>179</v>
      </c>
      <c r="G605" s="70" t="s">
        <v>2288</v>
      </c>
      <c r="H605" s="70" t="s">
        <v>2289</v>
      </c>
      <c r="I605" s="148"/>
      <c r="J605" s="71">
        <v>1.9538090032630071</v>
      </c>
      <c r="K605" s="71">
        <v>0.85375856093805635</v>
      </c>
      <c r="L605" s="71">
        <v>11.75880615942412</v>
      </c>
      <c r="M605" s="71">
        <v>12.554387088889159</v>
      </c>
      <c r="N605" s="71">
        <v>13.041788977044529</v>
      </c>
      <c r="O605" s="71">
        <v>8.6516306138734418</v>
      </c>
      <c r="P605" s="71">
        <v>16.173989031668896</v>
      </c>
      <c r="Q605" s="71">
        <v>0.667685712806804</v>
      </c>
      <c r="R605" s="71">
        <v>0.15146250230682151</v>
      </c>
      <c r="S605" s="71">
        <v>0.79714611933718604</v>
      </c>
      <c r="T605" s="72"/>
      <c r="U605" s="71">
        <v>233319</v>
      </c>
      <c r="V605" s="71">
        <v>275</v>
      </c>
      <c r="W605" s="71">
        <v>229</v>
      </c>
      <c r="X605" s="71">
        <v>2299</v>
      </c>
      <c r="Y605" s="71">
        <v>4157</v>
      </c>
      <c r="Z605" s="71">
        <v>4525</v>
      </c>
      <c r="AA605" s="71">
        <v>3250</v>
      </c>
      <c r="AB605" s="71">
        <v>8757</v>
      </c>
      <c r="AC605" s="71">
        <v>25722</v>
      </c>
      <c r="AD605" s="71">
        <v>0.79714611933718604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2298</v>
      </c>
      <c r="B606" s="70">
        <v>418</v>
      </c>
      <c r="C606" s="70">
        <v>10</v>
      </c>
      <c r="D606" s="70">
        <v>25</v>
      </c>
      <c r="E606" s="70">
        <v>2013</v>
      </c>
      <c r="F606" s="70" t="s">
        <v>180</v>
      </c>
      <c r="G606" s="70" t="s">
        <v>2288</v>
      </c>
      <c r="H606" s="70" t="s">
        <v>2289</v>
      </c>
      <c r="I606" s="148"/>
      <c r="J606" s="71">
        <v>2.0571184329321079</v>
      </c>
      <c r="K606" s="71">
        <v>0.75178243326967875</v>
      </c>
      <c r="L606" s="71">
        <v>10.762638949758269</v>
      </c>
      <c r="M606" s="71">
        <v>12.574753979488809</v>
      </c>
      <c r="N606" s="71">
        <v>13.995783960011821</v>
      </c>
      <c r="O606" s="71">
        <v>8.2965027569859835</v>
      </c>
      <c r="P606" s="71">
        <v>15.8502897178025</v>
      </c>
      <c r="Q606" s="71">
        <v>0.67190460752944103</v>
      </c>
      <c r="R606" s="71">
        <v>0.16105874722535471</v>
      </c>
      <c r="S606" s="71">
        <v>0.76643922137352671</v>
      </c>
      <c r="T606" s="72"/>
      <c r="U606" s="71">
        <v>220762</v>
      </c>
      <c r="V606" s="71">
        <v>275</v>
      </c>
      <c r="W606" s="71">
        <v>229</v>
      </c>
      <c r="X606" s="71">
        <v>2299</v>
      </c>
      <c r="Y606" s="71">
        <v>4157</v>
      </c>
      <c r="Z606" s="71">
        <v>4533</v>
      </c>
      <c r="AA606" s="71">
        <v>3173</v>
      </c>
      <c r="AB606" s="71">
        <v>8686</v>
      </c>
      <c r="AC606" s="71">
        <v>26699</v>
      </c>
      <c r="AD606" s="71">
        <v>0.76643922137352671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2299</v>
      </c>
      <c r="B607" s="70">
        <v>419</v>
      </c>
      <c r="C607" s="70">
        <v>11</v>
      </c>
      <c r="D607" s="70">
        <v>25</v>
      </c>
      <c r="E607" s="70">
        <v>2014</v>
      </c>
      <c r="F607" s="70" t="s">
        <v>181</v>
      </c>
      <c r="G607" s="70" t="s">
        <v>2288</v>
      </c>
      <c r="H607" s="70" t="s">
        <v>2289</v>
      </c>
      <c r="I607" s="148"/>
      <c r="J607" s="71">
        <v>1.614204216820748</v>
      </c>
      <c r="K607" s="71">
        <v>0.79845412237694713</v>
      </c>
      <c r="L607" s="71">
        <v>13.50115417279031</v>
      </c>
      <c r="M607" s="71">
        <v>11.50949898369795</v>
      </c>
      <c r="N607" s="71">
        <v>13.17852951413972</v>
      </c>
      <c r="O607" s="71">
        <v>7.8494510473880945</v>
      </c>
      <c r="P607" s="71">
        <v>15.586205397912126</v>
      </c>
      <c r="Q607" s="71">
        <v>0.62632074903349999</v>
      </c>
      <c r="R607" s="71">
        <v>0.1483766083286806</v>
      </c>
      <c r="S607" s="71">
        <v>0.73782196563555036</v>
      </c>
      <c r="T607" s="72"/>
      <c r="U607" s="71">
        <v>201129</v>
      </c>
      <c r="V607" s="71">
        <v>255</v>
      </c>
      <c r="W607" s="71">
        <v>289</v>
      </c>
      <c r="X607" s="71">
        <v>2267</v>
      </c>
      <c r="Y607" s="71">
        <v>4084</v>
      </c>
      <c r="Z607" s="71">
        <v>4517</v>
      </c>
      <c r="AA607" s="71">
        <v>3104</v>
      </c>
      <c r="AB607" s="71">
        <v>8439</v>
      </c>
      <c r="AC607" s="71">
        <v>24674</v>
      </c>
      <c r="AD607" s="71">
        <v>0.73782196563555036</v>
      </c>
      <c r="AE607" s="72"/>
      <c r="AF607" s="71"/>
      <c r="AG607" s="71"/>
      <c r="AH607" s="71"/>
      <c r="AI607" s="71"/>
      <c r="AJ607" s="71"/>
      <c r="AK607" s="71"/>
      <c r="AL607" s="71"/>
      <c r="AM607" s="71"/>
      <c r="AN607" s="71"/>
      <c r="AO607" s="71"/>
      <c r="AP607" s="71"/>
      <c r="AQ607" s="72"/>
      <c r="AR607" s="71">
        <v>81</v>
      </c>
      <c r="AS607" s="71">
        <v>66</v>
      </c>
      <c r="AT607" s="71">
        <v>0</v>
      </c>
      <c r="AU607" s="71">
        <v>0</v>
      </c>
      <c r="AV607" s="71">
        <v>0</v>
      </c>
      <c r="AW607" s="71">
        <v>0</v>
      </c>
      <c r="AX607" s="71"/>
      <c r="AY607" s="72"/>
      <c r="AZ607" s="71">
        <v>384.33</v>
      </c>
      <c r="BA607" s="71">
        <v>1897.9</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2300</v>
      </c>
      <c r="B608" s="70">
        <v>420</v>
      </c>
      <c r="C608" s="70">
        <v>12</v>
      </c>
      <c r="D608" s="70">
        <v>25</v>
      </c>
      <c r="E608" s="70">
        <v>2015</v>
      </c>
      <c r="F608" s="70" t="s">
        <v>182</v>
      </c>
      <c r="G608" s="70" t="s">
        <v>2288</v>
      </c>
      <c r="H608" s="70" t="s">
        <v>2289</v>
      </c>
      <c r="I608" s="148"/>
      <c r="J608" s="71">
        <v>1.751193185485066</v>
      </c>
      <c r="K608" s="71">
        <v>0.66763367265575357</v>
      </c>
      <c r="L608" s="71">
        <v>14.49813691507434</v>
      </c>
      <c r="M608" s="71">
        <v>11.52017008841314</v>
      </c>
      <c r="N608" s="71">
        <v>11.3979245803244</v>
      </c>
      <c r="O608" s="71">
        <v>7.7333200392112129</v>
      </c>
      <c r="P608" s="71">
        <v>15.417608747703152</v>
      </c>
      <c r="Q608" s="71">
        <v>0.597724986059751</v>
      </c>
      <c r="R608" s="71">
        <v>0.12806136038955862</v>
      </c>
      <c r="S608" s="71">
        <v>1.105846488543655</v>
      </c>
      <c r="T608" s="72"/>
      <c r="U608" s="71">
        <v>250742</v>
      </c>
      <c r="V608" s="71">
        <v>255</v>
      </c>
      <c r="W608" s="71">
        <v>289</v>
      </c>
      <c r="X608" s="71">
        <v>2267</v>
      </c>
      <c r="Y608" s="71">
        <v>4048</v>
      </c>
      <c r="Z608" s="71">
        <v>4493</v>
      </c>
      <c r="AA608" s="71">
        <v>3068</v>
      </c>
      <c r="AB608" s="71">
        <v>8227</v>
      </c>
      <c r="AC608" s="71">
        <v>21890</v>
      </c>
      <c r="AD608" s="71">
        <v>1.105846488543655</v>
      </c>
      <c r="AE608" s="72"/>
      <c r="AF608" s="71">
        <v>2370147.632162815</v>
      </c>
      <c r="AG608" s="71">
        <v>573065.20395010011</v>
      </c>
      <c r="AH608" s="71">
        <v>2424644.6453568949</v>
      </c>
      <c r="AI608" s="71">
        <v>13925050.355507011</v>
      </c>
      <c r="AJ608" s="71">
        <v>18305841.105589159</v>
      </c>
      <c r="AK608" s="71">
        <v>0</v>
      </c>
      <c r="AL608" s="71">
        <v>0</v>
      </c>
      <c r="AM608" s="71">
        <v>1127475.839032982</v>
      </c>
      <c r="AN608" s="71">
        <v>0</v>
      </c>
      <c r="AO608" s="71">
        <v>0</v>
      </c>
      <c r="AP608" s="71">
        <v>38726224.781598963</v>
      </c>
      <c r="AQ608" s="72"/>
      <c r="AR608" s="71">
        <v>84</v>
      </c>
      <c r="AS608" s="71">
        <v>76</v>
      </c>
      <c r="AT608" s="71">
        <v>0</v>
      </c>
      <c r="AU608" s="71">
        <v>0</v>
      </c>
      <c r="AV608" s="71">
        <v>0</v>
      </c>
      <c r="AW608" s="71">
        <v>0</v>
      </c>
      <c r="AX608" s="71"/>
      <c r="AY608" s="72"/>
      <c r="AZ608" s="71">
        <v>402.42999999999989</v>
      </c>
      <c r="BA608" s="71">
        <v>5811.7</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2301</v>
      </c>
      <c r="B609" s="70">
        <v>421</v>
      </c>
      <c r="C609" s="70">
        <v>13</v>
      </c>
      <c r="D609" s="70">
        <v>25</v>
      </c>
      <c r="E609" s="70">
        <v>2016</v>
      </c>
      <c r="F609" s="70" t="s">
        <v>155</v>
      </c>
      <c r="G609" s="70" t="s">
        <v>2288</v>
      </c>
      <c r="H609" s="70" t="s">
        <v>2289</v>
      </c>
      <c r="I609" s="148"/>
      <c r="J609" s="71">
        <v>1.7364091318420762</v>
      </c>
      <c r="K609" s="71">
        <v>0.64585366221488383</v>
      </c>
      <c r="L609" s="71">
        <v>12.799468512304959</v>
      </c>
      <c r="M609" s="71">
        <v>8.9529459817368462</v>
      </c>
      <c r="N609" s="71">
        <v>10.286161988541453</v>
      </c>
      <c r="O609" s="71">
        <v>7.6530129467325088</v>
      </c>
      <c r="P609" s="71">
        <v>15.032885663983862</v>
      </c>
      <c r="Q609" s="71">
        <v>0.5666101274231774</v>
      </c>
      <c r="R609" s="71">
        <v>0.16848127372586497</v>
      </c>
      <c r="S609" s="71">
        <v>0.97562090902083864</v>
      </c>
      <c r="T609" s="72"/>
      <c r="U609" s="71">
        <v>266499</v>
      </c>
      <c r="V609" s="71">
        <v>255</v>
      </c>
      <c r="W609" s="71">
        <v>289</v>
      </c>
      <c r="X609" s="71">
        <v>2267</v>
      </c>
      <c r="Y609" s="71">
        <v>3974</v>
      </c>
      <c r="Z609" s="71">
        <v>4501</v>
      </c>
      <c r="AA609" s="71">
        <v>3094</v>
      </c>
      <c r="AB609" s="71">
        <v>8022</v>
      </c>
      <c r="AC609" s="71">
        <v>28774.943110321448</v>
      </c>
      <c r="AD609" s="71">
        <v>0.97562090902083864</v>
      </c>
      <c r="AE609" s="72"/>
      <c r="AF609" s="71">
        <v>2423372.0171129061</v>
      </c>
      <c r="AG609" s="71">
        <v>552246.48036627623</v>
      </c>
      <c r="AH609" s="71">
        <v>2043334.6578147979</v>
      </c>
      <c r="AI609" s="71">
        <v>14015447.904280201</v>
      </c>
      <c r="AJ609" s="71">
        <v>16955833.310253259</v>
      </c>
      <c r="AK609" s="71">
        <v>0</v>
      </c>
      <c r="AL609" s="71">
        <v>0</v>
      </c>
      <c r="AM609" s="71">
        <v>1100235.5604911521</v>
      </c>
      <c r="AN609" s="71">
        <v>0</v>
      </c>
      <c r="AO609" s="71">
        <v>0</v>
      </c>
      <c r="AP609" s="71">
        <v>37090469.930318587</v>
      </c>
      <c r="AQ609" s="72"/>
      <c r="AR609" s="71">
        <v>88</v>
      </c>
      <c r="AS609" s="71">
        <v>93</v>
      </c>
      <c r="AT609" s="71">
        <v>0</v>
      </c>
      <c r="AU609" s="71">
        <v>0</v>
      </c>
      <c r="AV609" s="71">
        <v>0</v>
      </c>
      <c r="AW609" s="71">
        <v>0</v>
      </c>
      <c r="AX609" s="71"/>
      <c r="AY609" s="72"/>
      <c r="AZ609" s="71">
        <v>436.63</v>
      </c>
      <c r="BA609" s="71">
        <v>11620.2</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2302</v>
      </c>
      <c r="B610" s="70">
        <v>422</v>
      </c>
      <c r="C610" s="70">
        <v>14</v>
      </c>
      <c r="D610" s="70">
        <v>25</v>
      </c>
      <c r="E610" s="70">
        <v>2017</v>
      </c>
      <c r="F610" s="70" t="s">
        <v>156</v>
      </c>
      <c r="G610" s="70" t="s">
        <v>2288</v>
      </c>
      <c r="H610" s="70" t="s">
        <v>2289</v>
      </c>
      <c r="I610" s="148"/>
      <c r="J610" s="71">
        <v>1.3718303152030611</v>
      </c>
      <c r="K610" s="71">
        <v>0.67007344647239364</v>
      </c>
      <c r="L610" s="71">
        <v>11.678849009604702</v>
      </c>
      <c r="M610" s="71">
        <v>8.109046786520155</v>
      </c>
      <c r="N610" s="71">
        <v>10.48274718142032</v>
      </c>
      <c r="O610" s="71">
        <v>7.431126285080067</v>
      </c>
      <c r="P610" s="71">
        <v>14.787991447718545</v>
      </c>
      <c r="Q610" s="71">
        <v>0.53289800190200598</v>
      </c>
      <c r="R610" s="71">
        <v>0.11831507426672155</v>
      </c>
      <c r="S610" s="71">
        <v>1.1827421180043274</v>
      </c>
      <c r="T610" s="72"/>
      <c r="U610" s="71">
        <v>242752</v>
      </c>
      <c r="V610" s="71">
        <v>255</v>
      </c>
      <c r="W610" s="71">
        <v>289</v>
      </c>
      <c r="X610" s="71">
        <v>2267</v>
      </c>
      <c r="Y610" s="71">
        <v>3927</v>
      </c>
      <c r="Z610" s="71">
        <v>4443</v>
      </c>
      <c r="AA610" s="71">
        <v>3063</v>
      </c>
      <c r="AB610" s="71">
        <v>7802</v>
      </c>
      <c r="AC610" s="71">
        <v>20608</v>
      </c>
      <c r="AD610" s="71">
        <v>1.1827421180043269</v>
      </c>
      <c r="AE610" s="72"/>
      <c r="AF610" s="71">
        <v>2053546.8448061191</v>
      </c>
      <c r="AG610" s="71">
        <v>574269.44253586628</v>
      </c>
      <c r="AH610" s="71">
        <v>2403203.0201204969</v>
      </c>
      <c r="AI610" s="71">
        <v>13394087.558915559</v>
      </c>
      <c r="AJ610" s="71">
        <v>19267441.702385928</v>
      </c>
      <c r="AK610" s="71">
        <v>0</v>
      </c>
      <c r="AL610" s="71">
        <v>0</v>
      </c>
      <c r="AM610" s="71">
        <v>1071736.4147326979</v>
      </c>
      <c r="AN610" s="71">
        <v>0</v>
      </c>
      <c r="AO610" s="71">
        <v>0</v>
      </c>
      <c r="AP610" s="71">
        <v>38764284.983496666</v>
      </c>
      <c r="AQ610" s="72"/>
      <c r="AR610" s="71">
        <v>91</v>
      </c>
      <c r="AS610" s="71">
        <v>102</v>
      </c>
      <c r="AT610" s="71">
        <v>0</v>
      </c>
      <c r="AU610" s="71">
        <v>0</v>
      </c>
      <c r="AV610" s="71">
        <v>0</v>
      </c>
      <c r="AW610" s="71">
        <v>0</v>
      </c>
      <c r="AX610" s="71"/>
      <c r="AY610" s="72"/>
      <c r="AZ610" s="71">
        <v>452.23</v>
      </c>
      <c r="BA610" s="71">
        <v>12031.8</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2303</v>
      </c>
      <c r="B611" s="70">
        <v>423</v>
      </c>
      <c r="C611" s="70">
        <v>15</v>
      </c>
      <c r="D611" s="70">
        <v>25</v>
      </c>
      <c r="E611" s="70">
        <v>2018</v>
      </c>
      <c r="F611" s="70" t="s">
        <v>183</v>
      </c>
      <c r="G611" s="70" t="s">
        <v>2288</v>
      </c>
      <c r="H611" s="70" t="s">
        <v>2289</v>
      </c>
      <c r="I611" s="148"/>
      <c r="J611" s="71">
        <v>1.1250061978452364</v>
      </c>
      <c r="K611" s="71">
        <v>0.58188023115056475</v>
      </c>
      <c r="L611" s="71">
        <v>10.384069837189431</v>
      </c>
      <c r="M611" s="71">
        <v>7.2490997639479602</v>
      </c>
      <c r="N611" s="71">
        <v>7.2834044363745223</v>
      </c>
      <c r="O611" s="71">
        <v>7.2078143425034078</v>
      </c>
      <c r="P611" s="71">
        <v>14.272737112849212</v>
      </c>
      <c r="Q611" s="71">
        <v>0.47953938535458701</v>
      </c>
      <c r="R611" s="71">
        <v>0.16634355016506128</v>
      </c>
      <c r="S611" s="71">
        <v>0.96872613237681915</v>
      </c>
      <c r="T611" s="72"/>
      <c r="U611" s="71">
        <v>231864</v>
      </c>
      <c r="V611" s="71">
        <v>255</v>
      </c>
      <c r="W611" s="71">
        <v>289</v>
      </c>
      <c r="X611" s="71">
        <v>2267</v>
      </c>
      <c r="Y611" s="71">
        <v>3862</v>
      </c>
      <c r="Z611" s="71">
        <v>4392</v>
      </c>
      <c r="AA611" s="71">
        <v>2986</v>
      </c>
      <c r="AB611" s="71">
        <v>7566</v>
      </c>
      <c r="AC611" s="71">
        <v>28860</v>
      </c>
      <c r="AD611" s="71">
        <v>0.96872613237681915</v>
      </c>
      <c r="AE611" s="72"/>
      <c r="AF611" s="71">
        <v>1999517.0354019101</v>
      </c>
      <c r="AG611" s="71">
        <v>526467.31900757726</v>
      </c>
      <c r="AH611" s="71">
        <v>2132945.423578158</v>
      </c>
      <c r="AI611" s="71">
        <v>12819467.803692941</v>
      </c>
      <c r="AJ611" s="71">
        <v>17404360.501865011</v>
      </c>
      <c r="AK611" s="71">
        <v>0</v>
      </c>
      <c r="AL611" s="71">
        <v>0</v>
      </c>
      <c r="AM611" s="71">
        <v>1041468.303644335</v>
      </c>
      <c r="AN611" s="71">
        <v>0</v>
      </c>
      <c r="AO611" s="71">
        <v>0</v>
      </c>
      <c r="AP611" s="71">
        <v>35924226.387189932</v>
      </c>
      <c r="AQ611" s="72"/>
      <c r="AR611" s="71">
        <v>95</v>
      </c>
      <c r="AS611" s="71">
        <v>108</v>
      </c>
      <c r="AT611" s="71">
        <v>0</v>
      </c>
      <c r="AU611" s="71">
        <v>0</v>
      </c>
      <c r="AV611" s="71">
        <v>0</v>
      </c>
      <c r="AW611" s="71">
        <v>0</v>
      </c>
      <c r="AX611" s="71"/>
      <c r="AY611" s="72"/>
      <c r="AZ611" s="71">
        <v>481.72999999999996</v>
      </c>
      <c r="BA611" s="71">
        <v>12328</v>
      </c>
      <c r="BB611" s="71">
        <v>0</v>
      </c>
      <c r="BC611" s="71">
        <v>0</v>
      </c>
      <c r="BD611" s="71">
        <v>0</v>
      </c>
      <c r="BE611" s="71">
        <v>0</v>
      </c>
      <c r="BF611" s="71"/>
      <c r="BG611" s="72"/>
      <c r="BH611" s="71">
        <v>13.411</v>
      </c>
      <c r="BI611" s="71">
        <v>0</v>
      </c>
      <c r="BJ611" s="71">
        <v>0</v>
      </c>
      <c r="BK611" s="71">
        <v>0</v>
      </c>
      <c r="BL611" s="71">
        <v>0</v>
      </c>
      <c r="BM611" s="71">
        <v>0</v>
      </c>
      <c r="BN611" s="72"/>
      <c r="BO611" s="71">
        <v>1</v>
      </c>
      <c r="BP611" s="71">
        <v>0</v>
      </c>
      <c r="BQ611" s="71">
        <v>0</v>
      </c>
      <c r="BR611" s="71">
        <v>0</v>
      </c>
      <c r="BS611" s="71">
        <v>0</v>
      </c>
      <c r="BT611" s="71">
        <v>0</v>
      </c>
      <c r="BU611"/>
      <c r="BV611" s="70">
        <v>1.679</v>
      </c>
      <c r="BW611" s="70">
        <v>0</v>
      </c>
      <c r="BX611" s="70">
        <v>0</v>
      </c>
      <c r="BY611" s="70">
        <v>9.2970000000000006</v>
      </c>
      <c r="BZ611" s="70">
        <v>2.4350000000000001</v>
      </c>
      <c r="CA611" s="70">
        <v>0</v>
      </c>
      <c r="CB611" s="70">
        <v>0</v>
      </c>
      <c r="CC611" s="70">
        <v>0</v>
      </c>
      <c r="CD611" s="70">
        <v>0</v>
      </c>
    </row>
    <row r="612" spans="1:82">
      <c r="A612" s="70" t="s">
        <v>2304</v>
      </c>
      <c r="B612" s="70">
        <v>424</v>
      </c>
      <c r="C612" s="70">
        <v>16</v>
      </c>
      <c r="D612" s="70">
        <v>25</v>
      </c>
      <c r="E612" s="70">
        <v>2019</v>
      </c>
      <c r="F612" s="70" t="s">
        <v>158</v>
      </c>
      <c r="G612" s="70" t="s">
        <v>2288</v>
      </c>
      <c r="H612" s="70" t="s">
        <v>2289</v>
      </c>
      <c r="I612" s="148"/>
      <c r="J612" s="71">
        <v>1.2248688595165274</v>
      </c>
      <c r="K612" s="71">
        <v>0.55602389125868357</v>
      </c>
      <c r="L612" s="71">
        <v>10.606193706783436</v>
      </c>
      <c r="M612" s="71">
        <v>7.8273019913522495</v>
      </c>
      <c r="N612" s="71">
        <v>7.9138410631566503</v>
      </c>
      <c r="O612" s="71">
        <v>6.9225816089274073</v>
      </c>
      <c r="P612" s="71">
        <v>13.609825987242759</v>
      </c>
      <c r="Q612" s="71">
        <v>0.45585339177133899</v>
      </c>
      <c r="R612" s="71">
        <v>0.16366294640011092</v>
      </c>
      <c r="S612" s="71">
        <v>1.0072583329858735</v>
      </c>
      <c r="T612" s="72"/>
      <c r="U612" s="71">
        <v>237170</v>
      </c>
      <c r="V612" s="71">
        <v>255</v>
      </c>
      <c r="W612" s="71">
        <v>289</v>
      </c>
      <c r="X612" s="71">
        <v>2267</v>
      </c>
      <c r="Y612" s="71">
        <v>3812</v>
      </c>
      <c r="Z612" s="71">
        <v>4334</v>
      </c>
      <c r="AA612" s="71">
        <v>2826</v>
      </c>
      <c r="AB612" s="71">
        <v>7387</v>
      </c>
      <c r="AC612" s="71">
        <v>28860</v>
      </c>
      <c r="AD612" s="71">
        <v>1.007258332985874</v>
      </c>
      <c r="AE612" s="72"/>
      <c r="AF612" s="71">
        <v>2124942.3515921468</v>
      </c>
      <c r="AG612" s="71">
        <v>513330.06998423999</v>
      </c>
      <c r="AH612" s="71">
        <v>2467164.0662411321</v>
      </c>
      <c r="AI612" s="71">
        <v>12951518.0883111</v>
      </c>
      <c r="AJ612" s="71">
        <v>18202306.78296357</v>
      </c>
      <c r="AK612" s="71">
        <v>0</v>
      </c>
      <c r="AL612" s="71">
        <v>0</v>
      </c>
      <c r="AM612" s="71">
        <v>1006053.790693773</v>
      </c>
      <c r="AN612" s="71">
        <v>0</v>
      </c>
      <c r="AO612" s="71">
        <v>0</v>
      </c>
      <c r="AP612" s="71">
        <v>37265315.149785966</v>
      </c>
      <c r="AQ612" s="72"/>
      <c r="AR612" s="71">
        <v>100</v>
      </c>
      <c r="AS612" s="71">
        <v>133</v>
      </c>
      <c r="AT612" s="71">
        <v>0</v>
      </c>
      <c r="AU612" s="71">
        <v>0</v>
      </c>
      <c r="AV612" s="71">
        <v>0</v>
      </c>
      <c r="AW612" s="71">
        <v>0</v>
      </c>
      <c r="AX612" s="71"/>
      <c r="AY612" s="72"/>
      <c r="AZ612" s="71">
        <v>509.83</v>
      </c>
      <c r="BA612" s="71">
        <v>15236.1</v>
      </c>
      <c r="BB612" s="71">
        <v>0</v>
      </c>
      <c r="BC612" s="71">
        <v>0</v>
      </c>
      <c r="BD612" s="71">
        <v>0</v>
      </c>
      <c r="BE612" s="71">
        <v>0</v>
      </c>
      <c r="BF612" s="71"/>
      <c r="BG612" s="72"/>
      <c r="BH612" s="71">
        <v>0</v>
      </c>
      <c r="BI612" s="71">
        <v>0</v>
      </c>
      <c r="BJ612" s="71">
        <v>0</v>
      </c>
      <c r="BK612" s="71">
        <v>0</v>
      </c>
      <c r="BL612" s="71">
        <v>3.5089999999999999</v>
      </c>
      <c r="BM612" s="71">
        <v>0</v>
      </c>
      <c r="BN612" s="72"/>
      <c r="BO612" s="71">
        <v>0</v>
      </c>
      <c r="BP612" s="71">
        <v>0</v>
      </c>
      <c r="BQ612" s="71">
        <v>0</v>
      </c>
      <c r="BR612" s="71">
        <v>0</v>
      </c>
      <c r="BS612" s="71">
        <v>1</v>
      </c>
      <c r="BT612" s="71">
        <v>0</v>
      </c>
      <c r="BU612"/>
      <c r="BV612" s="70">
        <v>0.23599999999999999</v>
      </c>
      <c r="BW612" s="70">
        <v>0</v>
      </c>
      <c r="BX612" s="70">
        <v>0</v>
      </c>
      <c r="BY612" s="70">
        <v>3.2730000000000001</v>
      </c>
      <c r="BZ612" s="70">
        <v>0</v>
      </c>
      <c r="CA612" s="70">
        <v>0</v>
      </c>
      <c r="CB612" s="70">
        <v>0</v>
      </c>
      <c r="CC612" s="70">
        <v>0</v>
      </c>
      <c r="CD612" s="70">
        <v>0</v>
      </c>
    </row>
    <row r="613" spans="1:82">
      <c r="A613" s="70" t="s">
        <v>2305</v>
      </c>
      <c r="B613" s="70">
        <v>425</v>
      </c>
      <c r="C613" s="70">
        <v>17</v>
      </c>
      <c r="D613" s="70">
        <v>25</v>
      </c>
      <c r="E613" s="70">
        <v>2020</v>
      </c>
      <c r="F613" s="70" t="s">
        <v>159</v>
      </c>
      <c r="G613" s="70" t="s">
        <v>2288</v>
      </c>
      <c r="H613" s="70" t="s">
        <v>2289</v>
      </c>
      <c r="I613" s="148"/>
      <c r="J613" s="71">
        <v>1.2584701890716059</v>
      </c>
      <c r="K613" s="71">
        <v>0.60723776315672007</v>
      </c>
      <c r="L613" s="71">
        <v>11.94028846878315</v>
      </c>
      <c r="M613" s="71">
        <v>6.4240506362803513</v>
      </c>
      <c r="N613" s="71">
        <v>7.6081518544424167</v>
      </c>
      <c r="O613" s="71">
        <v>5.9951883716042218</v>
      </c>
      <c r="P613" s="71">
        <v>12.627784294926856</v>
      </c>
      <c r="Q613" s="71">
        <v>0.42280734749365401</v>
      </c>
      <c r="R613" s="71">
        <v>7.661768986276736E-2</v>
      </c>
      <c r="S613" s="71">
        <v>1.090132638728802</v>
      </c>
      <c r="T613" s="72"/>
      <c r="U613" s="71">
        <v>249734</v>
      </c>
      <c r="V613" s="71">
        <v>247</v>
      </c>
      <c r="W613" s="71">
        <v>284</v>
      </c>
      <c r="X613" s="71">
        <v>1902</v>
      </c>
      <c r="Y613" s="71">
        <v>3756</v>
      </c>
      <c r="Z613" s="71">
        <v>4284</v>
      </c>
      <c r="AA613" s="71">
        <v>2787</v>
      </c>
      <c r="AB613" s="71">
        <v>7171</v>
      </c>
      <c r="AC613" s="71">
        <v>13581.999999999996</v>
      </c>
      <c r="AD613" s="71">
        <v>1.090132638728802</v>
      </c>
      <c r="AE613" s="72"/>
      <c r="AF613" s="71">
        <v>2111006.3787410851</v>
      </c>
      <c r="AG613" s="71">
        <v>521023.09895423992</v>
      </c>
      <c r="AH613" s="71">
        <v>3217902.1130537488</v>
      </c>
      <c r="AI613" s="71">
        <v>10239274.291131942</v>
      </c>
      <c r="AJ613" s="71">
        <v>16518544.446106451</v>
      </c>
      <c r="AK613" s="71"/>
      <c r="AL613" s="71"/>
      <c r="AM613" s="71">
        <v>935895.17147171148</v>
      </c>
      <c r="AN613" s="71"/>
      <c r="AO613" s="71"/>
      <c r="AP613" s="71">
        <v>33543645.499459177</v>
      </c>
      <c r="AQ613" s="72"/>
      <c r="AR613" s="71">
        <v>104</v>
      </c>
      <c r="AS613" s="71">
        <v>145</v>
      </c>
      <c r="AT613" s="71">
        <v>0</v>
      </c>
      <c r="AU613" s="71">
        <v>0</v>
      </c>
      <c r="AV613" s="71">
        <v>0</v>
      </c>
      <c r="AW613" s="71">
        <v>0</v>
      </c>
      <c r="AX613" s="71"/>
      <c r="AY613" s="72"/>
      <c r="AZ613" s="71">
        <v>528.33999999999992</v>
      </c>
      <c r="BA613" s="71">
        <v>17030.600000000009</v>
      </c>
      <c r="BB613" s="71">
        <v>0</v>
      </c>
      <c r="BC613" s="71">
        <v>0</v>
      </c>
      <c r="BD613" s="71">
        <v>0</v>
      </c>
      <c r="BE613" s="71">
        <v>0</v>
      </c>
      <c r="BF613" s="71"/>
      <c r="BG613" s="72"/>
      <c r="BH613" s="71">
        <v>3.31</v>
      </c>
      <c r="BI613" s="71">
        <v>0</v>
      </c>
      <c r="BJ613" s="71">
        <v>0</v>
      </c>
      <c r="BK613" s="71">
        <v>0</v>
      </c>
      <c r="BL613" s="71">
        <v>0</v>
      </c>
      <c r="BM613" s="71">
        <v>0</v>
      </c>
      <c r="BN613" s="72"/>
      <c r="BO613" s="71">
        <v>1</v>
      </c>
      <c r="BP613" s="71">
        <v>0</v>
      </c>
      <c r="BQ613" s="71">
        <v>0</v>
      </c>
      <c r="BR613" s="71">
        <v>0</v>
      </c>
      <c r="BS613" s="71">
        <v>0</v>
      </c>
      <c r="BT613" s="71">
        <v>0</v>
      </c>
      <c r="BU613"/>
      <c r="BV613" s="70">
        <v>0</v>
      </c>
      <c r="BW613" s="70">
        <v>0</v>
      </c>
      <c r="BX613" s="70">
        <v>0</v>
      </c>
      <c r="BY613" s="70">
        <v>3.31</v>
      </c>
      <c r="BZ613" s="70">
        <v>0</v>
      </c>
      <c r="CA613" s="70">
        <v>0</v>
      </c>
      <c r="CB613" s="70">
        <v>0</v>
      </c>
      <c r="CC613" s="70">
        <v>0</v>
      </c>
      <c r="CD613" s="70">
        <v>0</v>
      </c>
    </row>
    <row r="614" spans="1:82">
      <c r="A614" s="70" t="s">
        <v>2306</v>
      </c>
      <c r="B614" s="70">
        <v>425</v>
      </c>
      <c r="C614" s="70">
        <v>18</v>
      </c>
      <c r="D614" s="70">
        <v>25</v>
      </c>
      <c r="E614" s="70">
        <v>2021</v>
      </c>
      <c r="F614" s="70" t="s">
        <v>160</v>
      </c>
      <c r="G614" s="70" t="s">
        <v>2288</v>
      </c>
      <c r="H614" s="70" t="s">
        <v>2289</v>
      </c>
      <c r="I614" s="148"/>
      <c r="J614" s="71">
        <v>1.0057119841979127</v>
      </c>
      <c r="K614" s="71">
        <v>0.61623567909925014</v>
      </c>
      <c r="L614" s="71">
        <v>10.449408020879833</v>
      </c>
      <c r="M614" s="71">
        <v>6.0567507097915669</v>
      </c>
      <c r="N614" s="71">
        <v>6.7658439562000021</v>
      </c>
      <c r="O614" s="71">
        <v>5.7668126361317693</v>
      </c>
      <c r="P614" s="71">
        <v>12.829289938394759</v>
      </c>
      <c r="Q614" s="71">
        <v>0.40514813823080797</v>
      </c>
      <c r="R614" s="71">
        <v>9.1660022504106889E-2</v>
      </c>
      <c r="S614" s="71">
        <v>0.83320441912140497</v>
      </c>
      <c r="T614" s="72"/>
      <c r="U614" s="71">
        <v>259093</v>
      </c>
      <c r="V614" s="71">
        <v>247</v>
      </c>
      <c r="W614" s="71">
        <v>284</v>
      </c>
      <c r="X614" s="71">
        <v>1902</v>
      </c>
      <c r="Y614" s="71">
        <v>3676</v>
      </c>
      <c r="Z614" s="71">
        <v>4243</v>
      </c>
      <c r="AA614" s="71">
        <v>2761</v>
      </c>
      <c r="AB614" s="71">
        <v>6939</v>
      </c>
      <c r="AC614" s="71">
        <v>15762.999999999998</v>
      </c>
      <c r="AD614" s="71">
        <v>0.83320441912140497</v>
      </c>
      <c r="AE614" s="72"/>
      <c r="AF614" s="71">
        <v>1927639.2650094961</v>
      </c>
      <c r="AG614" s="71">
        <v>528570.68966196</v>
      </c>
      <c r="AH614" s="71">
        <v>2969276.5155141032</v>
      </c>
      <c r="AI614" s="71">
        <v>11513416.717716517</v>
      </c>
      <c r="AJ614" s="71">
        <v>17492958.13320088</v>
      </c>
      <c r="AK614" s="71">
        <v>0</v>
      </c>
      <c r="AL614" s="71">
        <v>0</v>
      </c>
      <c r="AM614" s="71">
        <v>910840.11749834451</v>
      </c>
      <c r="AN614" s="71">
        <v>0</v>
      </c>
      <c r="AO614" s="71">
        <v>0</v>
      </c>
      <c r="AP614" s="71">
        <v>35342701.438601308</v>
      </c>
      <c r="AQ614" s="72"/>
      <c r="AR614" s="71">
        <v>107</v>
      </c>
      <c r="AS614" s="71">
        <v>168</v>
      </c>
      <c r="AT614" s="71">
        <v>0</v>
      </c>
      <c r="AU614" s="71">
        <v>1</v>
      </c>
      <c r="AV614" s="71">
        <v>0</v>
      </c>
      <c r="AW614" s="71">
        <v>0</v>
      </c>
      <c r="AX614" s="71"/>
      <c r="AY614" s="72"/>
      <c r="AZ614" s="71">
        <v>541.4899999999999</v>
      </c>
      <c r="BA614" s="71">
        <v>18130.600000000009</v>
      </c>
      <c r="BB614" s="71">
        <v>0</v>
      </c>
      <c r="BC614" s="71">
        <v>1096</v>
      </c>
      <c r="BD614" s="71">
        <v>0</v>
      </c>
      <c r="BE614" s="71">
        <v>0</v>
      </c>
      <c r="BF614" s="71"/>
      <c r="BG614" s="72"/>
      <c r="BH614" s="71">
        <v>3.8959999999999999</v>
      </c>
      <c r="BI614" s="71">
        <v>0</v>
      </c>
      <c r="BJ614" s="71">
        <v>0</v>
      </c>
      <c r="BK614" s="71">
        <v>0</v>
      </c>
      <c r="BL614" s="71">
        <v>0</v>
      </c>
      <c r="BM614" s="71">
        <v>0</v>
      </c>
      <c r="BN614" s="72"/>
      <c r="BO614" s="71">
        <v>1</v>
      </c>
      <c r="BP614" s="71">
        <v>0</v>
      </c>
      <c r="BQ614" s="71">
        <v>0</v>
      </c>
      <c r="BR614" s="71">
        <v>0</v>
      </c>
      <c r="BS614" s="71">
        <v>0</v>
      </c>
      <c r="BT614" s="71">
        <v>0</v>
      </c>
      <c r="BU614"/>
      <c r="BV614" s="70">
        <v>0</v>
      </c>
      <c r="BW614" s="70">
        <v>0</v>
      </c>
      <c r="BX614" s="70">
        <v>0</v>
      </c>
      <c r="BY614" s="70">
        <v>3.8959999999999999</v>
      </c>
      <c r="BZ614" s="70">
        <v>0</v>
      </c>
      <c r="CA614" s="70">
        <v>0</v>
      </c>
      <c r="CB614" s="70">
        <v>0</v>
      </c>
      <c r="CC614" s="70">
        <v>0</v>
      </c>
      <c r="CD614" s="70">
        <v>0</v>
      </c>
    </row>
    <row r="615" spans="1:82">
      <c r="A615" s="70" t="s">
        <v>2307</v>
      </c>
      <c r="B615" s="70">
        <v>425</v>
      </c>
      <c r="C615" s="70">
        <v>19</v>
      </c>
      <c r="D615" s="70">
        <v>25</v>
      </c>
      <c r="E615" s="70">
        <v>2022</v>
      </c>
      <c r="F615" s="70" t="s">
        <v>161</v>
      </c>
      <c r="G615" s="1064" t="s">
        <v>2288</v>
      </c>
      <c r="H615" s="70" t="s">
        <v>2289</v>
      </c>
      <c r="I615" s="148"/>
      <c r="J615" s="71">
        <v>1.1687244454250683</v>
      </c>
      <c r="K615" s="71">
        <v>0.56964759156542333</v>
      </c>
      <c r="L615" s="71">
        <v>10.344094049891355</v>
      </c>
      <c r="M615" s="71">
        <v>6.6135479418099834</v>
      </c>
      <c r="N615" s="71">
        <v>8.962181150966984</v>
      </c>
      <c r="O615" s="71">
        <v>5.9437553623243975</v>
      </c>
      <c r="P615" s="71">
        <v>12.499346340551792</v>
      </c>
      <c r="Q615" s="71">
        <v>0.39089575424703954</v>
      </c>
      <c r="R615" s="71">
        <v>0.1349375970160927</v>
      </c>
      <c r="S615" s="71">
        <v>0.95740634581281259</v>
      </c>
      <c r="T615" s="72"/>
      <c r="U615" s="71">
        <v>265033</v>
      </c>
      <c r="V615" s="71">
        <v>247</v>
      </c>
      <c r="W615" s="71">
        <v>284</v>
      </c>
      <c r="X615" s="71">
        <v>1902</v>
      </c>
      <c r="Y615" s="71">
        <v>3596</v>
      </c>
      <c r="Z615" s="71">
        <v>4155</v>
      </c>
      <c r="AA615" s="71">
        <v>2731</v>
      </c>
      <c r="AB615" s="71">
        <v>6640</v>
      </c>
      <c r="AC615" s="71">
        <v>23497</v>
      </c>
      <c r="AD615" s="71">
        <v>0.95740634581281259</v>
      </c>
      <c r="AE615" s="72"/>
      <c r="AF615" s="71">
        <v>1803426.3981773653</v>
      </c>
      <c r="AG615" s="71">
        <v>423889.56362179795</v>
      </c>
      <c r="AH615" s="71">
        <v>3297585.8317394541</v>
      </c>
      <c r="AI615" s="71">
        <v>10482513.844994362</v>
      </c>
      <c r="AJ615" s="71">
        <v>17603112.096882589</v>
      </c>
      <c r="AK615" s="71">
        <v>0</v>
      </c>
      <c r="AL615" s="71">
        <v>0</v>
      </c>
      <c r="AM615" s="71">
        <v>857405.23486324737</v>
      </c>
      <c r="AN615" s="71">
        <v>0</v>
      </c>
      <c r="AO615" s="71">
        <v>0</v>
      </c>
      <c r="AP615" s="71">
        <v>34467932.970278814</v>
      </c>
      <c r="AQ615" s="72"/>
      <c r="AR615" s="71">
        <v>114</v>
      </c>
      <c r="AS615" s="71">
        <v>181</v>
      </c>
      <c r="AT615" s="71">
        <v>0</v>
      </c>
      <c r="AU615" s="71">
        <v>1</v>
      </c>
      <c r="AV615" s="71">
        <v>0</v>
      </c>
      <c r="AW615" s="71">
        <v>0</v>
      </c>
      <c r="AX615" s="71"/>
      <c r="AY615" s="72"/>
      <c r="AZ615" s="71">
        <v>582.48999999999978</v>
      </c>
      <c r="BA615" s="71">
        <v>20474.599999999999</v>
      </c>
      <c r="BB615" s="71">
        <v>0</v>
      </c>
      <c r="BC615" s="71">
        <v>1096</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2308</v>
      </c>
      <c r="B616" s="70">
        <v>425</v>
      </c>
      <c r="C616" s="70">
        <v>20</v>
      </c>
      <c r="D616" s="70">
        <v>25</v>
      </c>
      <c r="E616" s="70">
        <v>2023</v>
      </c>
      <c r="F616" s="70" t="s">
        <v>1539</v>
      </c>
      <c r="G616" s="1064" t="s">
        <v>2288</v>
      </c>
      <c r="H616" s="70" t="s">
        <v>2289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124</v>
      </c>
      <c r="AS616" s="71">
        <v>204</v>
      </c>
      <c r="AT616" s="71">
        <v>0</v>
      </c>
      <c r="AU616" s="71">
        <v>1</v>
      </c>
      <c r="AV616" s="71">
        <v>0</v>
      </c>
      <c r="AW616" s="71">
        <v>0</v>
      </c>
      <c r="AX616" s="71"/>
      <c r="AY616" s="72"/>
      <c r="AZ616" s="71">
        <v>628.44999999999993</v>
      </c>
      <c r="BA616" s="71">
        <v>21613.1</v>
      </c>
      <c r="BB616" s="71">
        <v>0</v>
      </c>
      <c r="BC616" s="71">
        <v>1096</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2309</v>
      </c>
      <c r="B617" s="70">
        <v>425</v>
      </c>
      <c r="C617" s="70">
        <v>21</v>
      </c>
      <c r="D617" s="70">
        <v>25</v>
      </c>
      <c r="E617" s="70">
        <v>2024</v>
      </c>
      <c r="F617" s="70" t="s">
        <v>1554</v>
      </c>
      <c r="G617" s="70" t="s">
        <v>2288</v>
      </c>
      <c r="H617" s="70" t="s">
        <v>2289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2366</v>
      </c>
      <c r="B618" s="70">
        <v>511</v>
      </c>
      <c r="C618" s="70">
        <v>1</v>
      </c>
      <c r="D618" s="70">
        <v>31</v>
      </c>
      <c r="E618" s="70">
        <v>1990</v>
      </c>
      <c r="F618" s="70" t="s">
        <v>787</v>
      </c>
      <c r="G618" s="70" t="s">
        <v>2367</v>
      </c>
      <c r="H618" s="70" t="s">
        <v>2368</v>
      </c>
      <c r="I618" s="148"/>
      <c r="J618" s="71">
        <v>4399.7433308696727</v>
      </c>
      <c r="K618" s="71">
        <v>127.3140422581909</v>
      </c>
      <c r="L618" s="71">
        <v>201.48854401276131</v>
      </c>
      <c r="M618" s="71">
        <v>805.98377203477185</v>
      </c>
      <c r="N618" s="71">
        <v>1041.030998726814</v>
      </c>
      <c r="O618" s="71">
        <v>927.4572199237108</v>
      </c>
      <c r="P618" s="71">
        <v>1071.890894021313</v>
      </c>
      <c r="Q618" s="71">
        <v>75.287338250850297</v>
      </c>
      <c r="R618" s="71">
        <v>18.414889463598769</v>
      </c>
      <c r="S618" s="71">
        <v>63.766250000000007</v>
      </c>
      <c r="T618" s="72"/>
      <c r="U618" s="71">
        <v>600037930</v>
      </c>
      <c r="V618" s="71">
        <v>44622</v>
      </c>
      <c r="W618" s="71">
        <v>2172</v>
      </c>
      <c r="X618" s="71">
        <v>315356</v>
      </c>
      <c r="Y618" s="71">
        <v>352364</v>
      </c>
      <c r="Z618" s="71">
        <v>381474</v>
      </c>
      <c r="AA618" s="71">
        <v>260267</v>
      </c>
      <c r="AB618" s="71">
        <v>1222411</v>
      </c>
      <c r="AC618" s="71">
        <v>3189492</v>
      </c>
      <c r="AD618" s="71">
        <v>63.766250000000007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2369</v>
      </c>
      <c r="B619" s="70">
        <v>512</v>
      </c>
      <c r="C619" s="70">
        <v>2</v>
      </c>
      <c r="D619" s="70">
        <v>31</v>
      </c>
      <c r="E619" s="70">
        <v>2005</v>
      </c>
      <c r="F619" s="70" t="s">
        <v>789</v>
      </c>
      <c r="G619" s="70" t="s">
        <v>2367</v>
      </c>
      <c r="H619" s="70" t="s">
        <v>2368</v>
      </c>
      <c r="I619" s="148"/>
      <c r="J619" s="71">
        <v>4203.6094206486059</v>
      </c>
      <c r="K619" s="71">
        <v>84.620008002577819</v>
      </c>
      <c r="L619" s="71">
        <v>175.34473669540029</v>
      </c>
      <c r="M619" s="71">
        <v>1609.8782687766729</v>
      </c>
      <c r="N619" s="71">
        <v>1671.4725424106091</v>
      </c>
      <c r="O619" s="71">
        <v>1518.034727693534</v>
      </c>
      <c r="P619" s="71">
        <v>1119.7425606609961</v>
      </c>
      <c r="Q619" s="71">
        <v>80.441195950308497</v>
      </c>
      <c r="R619" s="71">
        <v>16.917756839898502</v>
      </c>
      <c r="S619" s="71">
        <v>136.71629394799999</v>
      </c>
      <c r="T619" s="72"/>
      <c r="U619" s="71">
        <v>638422811</v>
      </c>
      <c r="V619" s="71">
        <v>40327</v>
      </c>
      <c r="W619" s="71">
        <v>2096</v>
      </c>
      <c r="X619" s="71">
        <v>328771</v>
      </c>
      <c r="Y619" s="71">
        <v>478096</v>
      </c>
      <c r="Z619" s="71">
        <v>722533</v>
      </c>
      <c r="AA619" s="71">
        <v>222672</v>
      </c>
      <c r="AB619" s="71">
        <v>1365393</v>
      </c>
      <c r="AC619" s="71">
        <v>2991555</v>
      </c>
      <c r="AD619" s="71">
        <v>136.71629394799999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2370</v>
      </c>
      <c r="B620" s="70">
        <v>513</v>
      </c>
      <c r="C620" s="70">
        <v>3</v>
      </c>
      <c r="D620" s="70">
        <v>31</v>
      </c>
      <c r="E620" s="70">
        <v>2006</v>
      </c>
      <c r="F620" s="70" t="s">
        <v>790</v>
      </c>
      <c r="G620" s="70" t="s">
        <v>2367</v>
      </c>
      <c r="H620" s="70" t="s">
        <v>2368</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2371</v>
      </c>
      <c r="B621" s="70">
        <v>514</v>
      </c>
      <c r="C621" s="70">
        <v>4</v>
      </c>
      <c r="D621" s="70">
        <v>31</v>
      </c>
      <c r="E621" s="70">
        <v>2007</v>
      </c>
      <c r="F621" s="70" t="s">
        <v>791</v>
      </c>
      <c r="G621" s="70" t="s">
        <v>2367</v>
      </c>
      <c r="H621" s="70" t="s">
        <v>2368</v>
      </c>
      <c r="I621" s="148"/>
      <c r="J621" s="71">
        <v>4438.6242680181476</v>
      </c>
      <c r="K621" s="71">
        <v>83.168885574081244</v>
      </c>
      <c r="L621" s="71">
        <v>220.0370194418918</v>
      </c>
      <c r="M621" s="71">
        <v>1687.666782781442</v>
      </c>
      <c r="N621" s="71">
        <v>1709.8480021918681</v>
      </c>
      <c r="O621" s="71">
        <v>1488.391226524446</v>
      </c>
      <c r="P621" s="71">
        <v>1113.7483836112169</v>
      </c>
      <c r="Q621" s="71">
        <v>85.709504913868102</v>
      </c>
      <c r="R621" s="71">
        <v>17.201350825522852</v>
      </c>
      <c r="S621" s="71">
        <v>160.8704220401894</v>
      </c>
      <c r="T621" s="72"/>
      <c r="U621" s="71">
        <v>723242873</v>
      </c>
      <c r="V621" s="71">
        <v>37979</v>
      </c>
      <c r="W621" s="71">
        <v>2483</v>
      </c>
      <c r="X621" s="71">
        <v>404856</v>
      </c>
      <c r="Y621" s="71">
        <v>496305</v>
      </c>
      <c r="Z621" s="71">
        <v>736443</v>
      </c>
      <c r="AA621" s="71">
        <v>218104</v>
      </c>
      <c r="AB621" s="71">
        <v>1377886</v>
      </c>
      <c r="AC621" s="71">
        <v>3128977</v>
      </c>
      <c r="AD621" s="71">
        <v>160.8704220401894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2372</v>
      </c>
      <c r="B622" s="70">
        <v>515</v>
      </c>
      <c r="C622" s="70">
        <v>5</v>
      </c>
      <c r="D622" s="70">
        <v>31</v>
      </c>
      <c r="E622" s="70">
        <v>2008</v>
      </c>
      <c r="F622" s="70" t="s">
        <v>792</v>
      </c>
      <c r="G622" s="70" t="s">
        <v>2367</v>
      </c>
      <c r="H622" s="70" t="s">
        <v>2368</v>
      </c>
      <c r="I622" s="148"/>
      <c r="J622" s="71">
        <v>3907.4039388373112</v>
      </c>
      <c r="K622" s="71">
        <v>62.339248957793828</v>
      </c>
      <c r="L622" s="71">
        <v>188.80784741191269</v>
      </c>
      <c r="M622" s="71">
        <v>1770.633440693972</v>
      </c>
      <c r="N622" s="71">
        <v>1720.513773860707</v>
      </c>
      <c r="O622" s="71">
        <v>1451.754341349922</v>
      </c>
      <c r="P622" s="71">
        <v>1059.9981874693219</v>
      </c>
      <c r="Q622" s="71">
        <v>84.5939873032289</v>
      </c>
      <c r="R622" s="71">
        <v>16.969875539790859</v>
      </c>
      <c r="S622" s="71">
        <v>159.22955864720089</v>
      </c>
      <c r="T622" s="72"/>
      <c r="U622" s="71">
        <v>746473331</v>
      </c>
      <c r="V622" s="71">
        <v>37979</v>
      </c>
      <c r="W622" s="71">
        <v>2483</v>
      </c>
      <c r="X622" s="71">
        <v>404856</v>
      </c>
      <c r="Y622" s="71">
        <v>503523</v>
      </c>
      <c r="Z622" s="71">
        <v>743527</v>
      </c>
      <c r="AA622" s="71">
        <v>207815</v>
      </c>
      <c r="AB622" s="71">
        <v>1382321</v>
      </c>
      <c r="AC622" s="71">
        <v>3205376</v>
      </c>
      <c r="AD622" s="71">
        <v>159.22955864720089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2373</v>
      </c>
      <c r="B623" s="70">
        <v>516</v>
      </c>
      <c r="C623" s="70">
        <v>6</v>
      </c>
      <c r="D623" s="70">
        <v>31</v>
      </c>
      <c r="E623" s="70">
        <v>2009</v>
      </c>
      <c r="F623" s="70" t="s">
        <v>176</v>
      </c>
      <c r="G623" s="70" t="s">
        <v>2367</v>
      </c>
      <c r="H623" s="70" t="s">
        <v>2368</v>
      </c>
      <c r="I623" s="148"/>
      <c r="J623" s="71">
        <v>3399.0774959673631</v>
      </c>
      <c r="K623" s="71">
        <v>56.609815506809959</v>
      </c>
      <c r="L623" s="71">
        <v>212.72521226803721</v>
      </c>
      <c r="M623" s="71">
        <v>1614.334888692764</v>
      </c>
      <c r="N623" s="71">
        <v>1449.190995100277</v>
      </c>
      <c r="O623" s="71">
        <v>1481.942245128221</v>
      </c>
      <c r="P623" s="71">
        <v>1009.103528912526</v>
      </c>
      <c r="Q623" s="71">
        <v>80.8333681765032</v>
      </c>
      <c r="R623" s="71">
        <v>17.17643671405796</v>
      </c>
      <c r="S623" s="71">
        <v>149.27395937045759</v>
      </c>
      <c r="T623" s="72"/>
      <c r="U623" s="71">
        <v>611596810</v>
      </c>
      <c r="V623" s="71">
        <v>38084</v>
      </c>
      <c r="W623" s="71">
        <v>3803</v>
      </c>
      <c r="X623" s="71">
        <v>455811</v>
      </c>
      <c r="Y623" s="71">
        <v>510070</v>
      </c>
      <c r="Z623" s="71">
        <v>749158</v>
      </c>
      <c r="AA623" s="71">
        <v>203102</v>
      </c>
      <c r="AB623" s="71">
        <v>1386570</v>
      </c>
      <c r="AC623" s="71">
        <v>3165165</v>
      </c>
      <c r="AD623" s="71">
        <v>149.27395937045759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4140.3</v>
      </c>
      <c r="BK623" s="71">
        <v>3.2509999999999999</v>
      </c>
      <c r="BL623" s="71">
        <v>345.90600000000001</v>
      </c>
      <c r="BM623" s="71">
        <v>0</v>
      </c>
      <c r="BN623" s="72"/>
      <c r="BO623" s="71">
        <v>0</v>
      </c>
      <c r="BP623" s="71">
        <v>0</v>
      </c>
      <c r="BQ623" s="71">
        <v>242</v>
      </c>
      <c r="BR623" s="71">
        <v>1</v>
      </c>
      <c r="BS623" s="71">
        <v>54</v>
      </c>
      <c r="BT623" s="71">
        <v>0</v>
      </c>
      <c r="BU623"/>
      <c r="BV623" s="70">
        <v>4290.1729999999998</v>
      </c>
      <c r="BW623" s="70">
        <v>0</v>
      </c>
      <c r="BX623" s="70">
        <v>124.251</v>
      </c>
      <c r="BY623" s="70">
        <v>0</v>
      </c>
      <c r="BZ623" s="70">
        <v>21.613</v>
      </c>
      <c r="CA623" s="70">
        <v>5.8</v>
      </c>
      <c r="CB623" s="70">
        <v>26.140999999999998</v>
      </c>
      <c r="CC623" s="70">
        <v>21.478999999999999</v>
      </c>
      <c r="CD623" s="70">
        <v>0</v>
      </c>
    </row>
    <row r="624" spans="1:82">
      <c r="A624" s="70" t="s">
        <v>2374</v>
      </c>
      <c r="B624" s="70">
        <v>517</v>
      </c>
      <c r="C624" s="70">
        <v>7</v>
      </c>
      <c r="D624" s="70">
        <v>31</v>
      </c>
      <c r="E624" s="70">
        <v>2010</v>
      </c>
      <c r="F624" s="70" t="s">
        <v>177</v>
      </c>
      <c r="G624" s="70" t="s">
        <v>2367</v>
      </c>
      <c r="H624" s="70" t="s">
        <v>2368</v>
      </c>
      <c r="I624" s="148"/>
      <c r="J624" s="71">
        <v>3569.3430159387158</v>
      </c>
      <c r="K624" s="71">
        <v>64.363168199284104</v>
      </c>
      <c r="L624" s="71">
        <v>203.67512023723819</v>
      </c>
      <c r="M624" s="71">
        <v>1743.972248618079</v>
      </c>
      <c r="N624" s="71">
        <v>1661.1427624086421</v>
      </c>
      <c r="O624" s="71">
        <v>1489.339388303358</v>
      </c>
      <c r="P624" s="71">
        <v>1018.281964063218</v>
      </c>
      <c r="Q624" s="71">
        <v>84.622560741112295</v>
      </c>
      <c r="R624" s="71">
        <v>18.081927111210291</v>
      </c>
      <c r="S624" s="71">
        <v>165.29718608513059</v>
      </c>
      <c r="T624" s="72"/>
      <c r="U624" s="71">
        <v>657413156</v>
      </c>
      <c r="V624" s="71">
        <v>38084</v>
      </c>
      <c r="W624" s="71">
        <v>3803</v>
      </c>
      <c r="X624" s="71">
        <v>455811</v>
      </c>
      <c r="Y624" s="71">
        <v>517676</v>
      </c>
      <c r="Z624" s="71">
        <v>756396</v>
      </c>
      <c r="AA624" s="71">
        <v>199831</v>
      </c>
      <c r="AB624" s="71">
        <v>1390927</v>
      </c>
      <c r="AC624" s="71">
        <v>3157621</v>
      </c>
      <c r="AD624" s="71">
        <v>165.29718608513059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4194.9160000000002</v>
      </c>
      <c r="BK624" s="71">
        <v>3.0950000000000002</v>
      </c>
      <c r="BL624" s="71">
        <v>347.10400000000004</v>
      </c>
      <c r="BM624" s="71">
        <v>0</v>
      </c>
      <c r="BN624" s="72"/>
      <c r="BO624" s="71">
        <v>0</v>
      </c>
      <c r="BP624" s="71">
        <v>0</v>
      </c>
      <c r="BQ624" s="71">
        <v>245</v>
      </c>
      <c r="BR624" s="71">
        <v>1</v>
      </c>
      <c r="BS624" s="71">
        <v>53</v>
      </c>
      <c r="BT624" s="71">
        <v>0</v>
      </c>
      <c r="BU624"/>
      <c r="BV624" s="70">
        <v>4296.4709999999995</v>
      </c>
      <c r="BW624" s="70">
        <v>0</v>
      </c>
      <c r="BX624" s="70">
        <v>165.048</v>
      </c>
      <c r="BY624" s="70">
        <v>0</v>
      </c>
      <c r="BZ624" s="70">
        <v>23.965</v>
      </c>
      <c r="CA624" s="70">
        <v>6.6</v>
      </c>
      <c r="CB624" s="70">
        <v>27.257000000000001</v>
      </c>
      <c r="CC624" s="70">
        <v>25.774000000000001</v>
      </c>
      <c r="CD624" s="70">
        <v>0</v>
      </c>
    </row>
    <row r="625" spans="1:82">
      <c r="A625" s="70" t="s">
        <v>2375</v>
      </c>
      <c r="B625" s="70">
        <v>518</v>
      </c>
      <c r="C625" s="70">
        <v>8</v>
      </c>
      <c r="D625" s="70">
        <v>31</v>
      </c>
      <c r="E625" s="70">
        <v>2011</v>
      </c>
      <c r="F625" s="70" t="s">
        <v>178</v>
      </c>
      <c r="G625" s="70" t="s">
        <v>2367</v>
      </c>
      <c r="H625" s="70" t="s">
        <v>2368</v>
      </c>
      <c r="I625" s="148"/>
      <c r="J625" s="71">
        <v>4338.040190809088</v>
      </c>
      <c r="K625" s="71">
        <v>90.711815152527066</v>
      </c>
      <c r="L625" s="71">
        <v>163.47457729479049</v>
      </c>
      <c r="M625" s="71">
        <v>2205.9120923056612</v>
      </c>
      <c r="N625" s="71">
        <v>1854.6418026877141</v>
      </c>
      <c r="O625" s="71">
        <v>1480.6254924810405</v>
      </c>
      <c r="P625" s="71">
        <v>981.33360251882937</v>
      </c>
      <c r="Q625" s="71">
        <v>97.8599198380129</v>
      </c>
      <c r="R625" s="71">
        <v>18.09256904989854</v>
      </c>
      <c r="S625" s="71">
        <v>147.82662117817119</v>
      </c>
      <c r="T625" s="72"/>
      <c r="U625" s="71">
        <v>651555917</v>
      </c>
      <c r="V625" s="71">
        <v>38084</v>
      </c>
      <c r="W625" s="71">
        <v>3803</v>
      </c>
      <c r="X625" s="71">
        <v>455811</v>
      </c>
      <c r="Y625" s="71">
        <v>525061</v>
      </c>
      <c r="Z625" s="71">
        <v>768307</v>
      </c>
      <c r="AA625" s="71">
        <v>198311</v>
      </c>
      <c r="AB625" s="71">
        <v>1394472</v>
      </c>
      <c r="AC625" s="71">
        <v>3154254</v>
      </c>
      <c r="AD625" s="71">
        <v>147.82662117817119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2.11</v>
      </c>
      <c r="BI625" s="71">
        <v>0</v>
      </c>
      <c r="BJ625" s="71">
        <v>4223.5140000000001</v>
      </c>
      <c r="BK625" s="71">
        <v>3.4329999999999998</v>
      </c>
      <c r="BL625" s="71">
        <v>309.70699999999999</v>
      </c>
      <c r="BM625" s="71">
        <v>0</v>
      </c>
      <c r="BN625" s="72"/>
      <c r="BO625" s="71">
        <v>1</v>
      </c>
      <c r="BP625" s="71">
        <v>0</v>
      </c>
      <c r="BQ625" s="71">
        <v>250</v>
      </c>
      <c r="BR625" s="71">
        <v>2</v>
      </c>
      <c r="BS625" s="71">
        <v>49</v>
      </c>
      <c r="BT625" s="71">
        <v>0</v>
      </c>
      <c r="BU625"/>
      <c r="BV625" s="70">
        <v>4312.5050000000001</v>
      </c>
      <c r="BW625" s="70">
        <v>19.367000000000001</v>
      </c>
      <c r="BX625" s="70">
        <v>126.449</v>
      </c>
      <c r="BY625" s="70">
        <v>0.33200000000000002</v>
      </c>
      <c r="BZ625" s="70">
        <v>24.224</v>
      </c>
      <c r="CA625" s="70">
        <v>4.5</v>
      </c>
      <c r="CB625" s="70">
        <v>28.295999999999999</v>
      </c>
      <c r="CC625" s="70">
        <v>23.091000000000001</v>
      </c>
      <c r="CD625" s="70">
        <v>0</v>
      </c>
    </row>
    <row r="626" spans="1:82">
      <c r="A626" s="70" t="s">
        <v>2376</v>
      </c>
      <c r="B626" s="70">
        <v>519</v>
      </c>
      <c r="C626" s="70">
        <v>9</v>
      </c>
      <c r="D626" s="70">
        <v>31</v>
      </c>
      <c r="E626" s="70">
        <v>2012</v>
      </c>
      <c r="F626" s="70" t="s">
        <v>179</v>
      </c>
      <c r="G626" s="70" t="s">
        <v>2367</v>
      </c>
      <c r="H626" s="70" t="s">
        <v>2368</v>
      </c>
      <c r="I626" s="148"/>
      <c r="J626" s="71">
        <v>5101.6179960874497</v>
      </c>
      <c r="K626" s="71">
        <v>88.158090570534299</v>
      </c>
      <c r="L626" s="71">
        <v>161.8070551864318</v>
      </c>
      <c r="M626" s="71">
        <v>2264.567844799672</v>
      </c>
      <c r="N626" s="71">
        <v>2205.697738235016</v>
      </c>
      <c r="O626" s="71">
        <v>1489.8318232972392</v>
      </c>
      <c r="P626" s="71">
        <v>975.74938691453087</v>
      </c>
      <c r="Q626" s="71">
        <v>108.225472260649</v>
      </c>
      <c r="R626" s="71">
        <v>18.870024332474539</v>
      </c>
      <c r="S626" s="71">
        <v>168.0491260059564</v>
      </c>
      <c r="T626" s="72"/>
      <c r="U626" s="71">
        <v>629123768</v>
      </c>
      <c r="V626" s="71">
        <v>38084</v>
      </c>
      <c r="W626" s="71">
        <v>3803</v>
      </c>
      <c r="X626" s="71">
        <v>455811</v>
      </c>
      <c r="Y626" s="71">
        <v>543393</v>
      </c>
      <c r="Z626" s="71">
        <v>779216</v>
      </c>
      <c r="AA626" s="71">
        <v>196067</v>
      </c>
      <c r="AB626" s="71">
        <v>1419426</v>
      </c>
      <c r="AC626" s="71">
        <v>3204587</v>
      </c>
      <c r="AD626" s="71">
        <v>168.0491260059564</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3.302</v>
      </c>
      <c r="BI626" s="71">
        <v>0</v>
      </c>
      <c r="BJ626" s="71">
        <v>4868.6049999999996</v>
      </c>
      <c r="BK626" s="71">
        <v>5.4740000000000002</v>
      </c>
      <c r="BL626" s="71">
        <v>372.30799999999999</v>
      </c>
      <c r="BM626" s="71">
        <v>0</v>
      </c>
      <c r="BN626" s="72"/>
      <c r="BO626" s="71">
        <v>1</v>
      </c>
      <c r="BP626" s="71">
        <v>0</v>
      </c>
      <c r="BQ626" s="71">
        <v>254</v>
      </c>
      <c r="BR626" s="71">
        <v>2</v>
      </c>
      <c r="BS626" s="71">
        <v>55</v>
      </c>
      <c r="BT626" s="71">
        <v>0</v>
      </c>
      <c r="BU626"/>
      <c r="BV626" s="70">
        <v>5015.5439999999999</v>
      </c>
      <c r="BW626" s="70">
        <v>35.392000000000003</v>
      </c>
      <c r="BX626" s="70">
        <v>116.196</v>
      </c>
      <c r="BY626" s="70">
        <v>0</v>
      </c>
      <c r="BZ626" s="70">
        <v>27.558</v>
      </c>
      <c r="CA626" s="70">
        <v>5.0999999999999996</v>
      </c>
      <c r="CB626" s="70">
        <v>28.314</v>
      </c>
      <c r="CC626" s="70">
        <v>21.585000000000001</v>
      </c>
      <c r="CD626" s="70">
        <v>0</v>
      </c>
    </row>
    <row r="627" spans="1:82">
      <c r="A627" s="70" t="s">
        <v>2377</v>
      </c>
      <c r="B627" s="70">
        <v>520</v>
      </c>
      <c r="C627" s="70">
        <v>10</v>
      </c>
      <c r="D627" s="70">
        <v>31</v>
      </c>
      <c r="E627" s="70">
        <v>2013</v>
      </c>
      <c r="F627" s="70" t="s">
        <v>180</v>
      </c>
      <c r="G627" s="70" t="s">
        <v>2367</v>
      </c>
      <c r="H627" s="70" t="s">
        <v>2368</v>
      </c>
      <c r="I627" s="148"/>
      <c r="J627" s="71">
        <v>4997.0412791328827</v>
      </c>
      <c r="K627" s="71">
        <v>71.820570356787726</v>
      </c>
      <c r="L627" s="71">
        <v>167.44925711556499</v>
      </c>
      <c r="M627" s="71">
        <v>2318.4402457617571</v>
      </c>
      <c r="N627" s="71">
        <v>2392.5174549111148</v>
      </c>
      <c r="O627" s="71">
        <v>1449.8600704816492</v>
      </c>
      <c r="P627" s="71">
        <v>972.6023505659831</v>
      </c>
      <c r="Q627" s="71">
        <v>109.981563549228</v>
      </c>
      <c r="R627" s="71">
        <v>17.29794109573108</v>
      </c>
      <c r="S627" s="71">
        <v>157.0889892598162</v>
      </c>
      <c r="T627" s="72"/>
      <c r="U627" s="71">
        <v>643520194</v>
      </c>
      <c r="V627" s="71">
        <v>38084</v>
      </c>
      <c r="W627" s="71">
        <v>3803</v>
      </c>
      <c r="X627" s="71">
        <v>455811</v>
      </c>
      <c r="Y627" s="71">
        <v>548478</v>
      </c>
      <c r="Z627" s="71">
        <v>792167</v>
      </c>
      <c r="AA627" s="71">
        <v>194701</v>
      </c>
      <c r="AB627" s="71">
        <v>1421779</v>
      </c>
      <c r="AC627" s="71">
        <v>2867511</v>
      </c>
      <c r="AD627" s="71">
        <v>157.0889892598162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4.157</v>
      </c>
      <c r="BI627" s="71">
        <v>0</v>
      </c>
      <c r="BJ627" s="71">
        <v>5160.7548999999999</v>
      </c>
      <c r="BK627" s="71">
        <v>5.2759999999999998</v>
      </c>
      <c r="BL627" s="71">
        <v>374.85</v>
      </c>
      <c r="BM627" s="71">
        <v>0</v>
      </c>
      <c r="BN627" s="72"/>
      <c r="BO627" s="71">
        <v>1</v>
      </c>
      <c r="BP627" s="71">
        <v>0</v>
      </c>
      <c r="BQ627" s="71">
        <v>257</v>
      </c>
      <c r="BR627" s="71">
        <v>2</v>
      </c>
      <c r="BS627" s="71">
        <v>50</v>
      </c>
      <c r="BT627" s="71">
        <v>0</v>
      </c>
      <c r="BU627"/>
      <c r="BV627" s="70">
        <v>5294.2239</v>
      </c>
      <c r="BW627" s="70">
        <v>38.380000000000003</v>
      </c>
      <c r="BX627" s="70">
        <v>123.438</v>
      </c>
      <c r="BY627" s="70">
        <v>0</v>
      </c>
      <c r="BZ627" s="70">
        <v>27.838000000000001</v>
      </c>
      <c r="CA627" s="70">
        <v>0</v>
      </c>
      <c r="CB627" s="70">
        <v>39.42</v>
      </c>
      <c r="CC627" s="70">
        <v>21.738</v>
      </c>
      <c r="CD627" s="70">
        <v>0</v>
      </c>
    </row>
    <row r="628" spans="1:82">
      <c r="A628" s="70" t="s">
        <v>2378</v>
      </c>
      <c r="B628" s="70">
        <v>521</v>
      </c>
      <c r="C628" s="70">
        <v>11</v>
      </c>
      <c r="D628" s="70">
        <v>31</v>
      </c>
      <c r="E628" s="70">
        <v>2014</v>
      </c>
      <c r="F628" s="70" t="s">
        <v>181</v>
      </c>
      <c r="G628" s="70" t="s">
        <v>2367</v>
      </c>
      <c r="H628" s="70" t="s">
        <v>2368</v>
      </c>
      <c r="I628" s="148"/>
      <c r="J628" s="71">
        <v>5276.0080188405946</v>
      </c>
      <c r="K628" s="71">
        <v>72.745575225601428</v>
      </c>
      <c r="L628" s="71">
        <v>213.723835355153</v>
      </c>
      <c r="M628" s="71">
        <v>2224.5410287911282</v>
      </c>
      <c r="N628" s="71">
        <v>2394.9495515348149</v>
      </c>
      <c r="O628" s="71">
        <v>1392.9430425747428</v>
      </c>
      <c r="P628" s="71">
        <v>971.02963468223106</v>
      </c>
      <c r="Q628" s="71">
        <v>105.488326350607</v>
      </c>
      <c r="R628" s="71">
        <v>18.893909520130421</v>
      </c>
      <c r="S628" s="71">
        <v>146.03820856473601</v>
      </c>
      <c r="T628" s="72"/>
      <c r="U628" s="71">
        <v>681392896</v>
      </c>
      <c r="V628" s="71">
        <v>32556</v>
      </c>
      <c r="W628" s="71">
        <v>5387</v>
      </c>
      <c r="X628" s="71">
        <v>452489</v>
      </c>
      <c r="Y628" s="71">
        <v>554109</v>
      </c>
      <c r="Z628" s="71">
        <v>801575</v>
      </c>
      <c r="AA628" s="71">
        <v>193381</v>
      </c>
      <c r="AB628" s="71">
        <v>1421342</v>
      </c>
      <c r="AC628" s="71">
        <v>3141926</v>
      </c>
      <c r="AD628" s="71">
        <v>146.03820856473601</v>
      </c>
      <c r="AE628" s="72"/>
      <c r="AF628" s="71"/>
      <c r="AG628" s="71"/>
      <c r="AH628" s="71"/>
      <c r="AI628" s="71"/>
      <c r="AJ628" s="71"/>
      <c r="AK628" s="71"/>
      <c r="AL628" s="71"/>
      <c r="AM628" s="71"/>
      <c r="AN628" s="71"/>
      <c r="AO628" s="71"/>
      <c r="AP628" s="71"/>
      <c r="AQ628" s="72"/>
      <c r="AR628" s="71">
        <v>34236</v>
      </c>
      <c r="AS628" s="71">
        <v>4693</v>
      </c>
      <c r="AT628" s="71">
        <v>1</v>
      </c>
      <c r="AU628" s="71">
        <v>0</v>
      </c>
      <c r="AV628" s="71">
        <v>0</v>
      </c>
      <c r="AW628" s="71">
        <v>2</v>
      </c>
      <c r="AX628" s="71"/>
      <c r="AY628" s="72"/>
      <c r="AZ628" s="71">
        <v>137020.70000000001</v>
      </c>
      <c r="BA628" s="71">
        <v>236085.7</v>
      </c>
      <c r="BB628" s="71">
        <v>1500</v>
      </c>
      <c r="BC628" s="71">
        <v>0</v>
      </c>
      <c r="BD628" s="71">
        <v>0</v>
      </c>
      <c r="BE628" s="71">
        <v>4726</v>
      </c>
      <c r="BF628" s="71"/>
      <c r="BG628" s="72"/>
      <c r="BH628" s="71">
        <v>3.3279999999999998</v>
      </c>
      <c r="BI628" s="71">
        <v>0</v>
      </c>
      <c r="BJ628" s="71">
        <v>4991.9193999999998</v>
      </c>
      <c r="BK628" s="71">
        <v>3.456</v>
      </c>
      <c r="BL628" s="71">
        <v>381.12099999999998</v>
      </c>
      <c r="BM628" s="71">
        <v>0</v>
      </c>
      <c r="BN628" s="72"/>
      <c r="BO628" s="71">
        <v>1</v>
      </c>
      <c r="BP628" s="71">
        <v>0</v>
      </c>
      <c r="BQ628" s="71">
        <v>261</v>
      </c>
      <c r="BR628" s="71">
        <v>2</v>
      </c>
      <c r="BS628" s="71">
        <v>51</v>
      </c>
      <c r="BT628" s="71">
        <v>0</v>
      </c>
      <c r="BU628"/>
      <c r="BV628" s="70">
        <v>5126.6224000000002</v>
      </c>
      <c r="BW628" s="70">
        <v>40.758000000000003</v>
      </c>
      <c r="BX628" s="70">
        <v>117.85</v>
      </c>
      <c r="BY628" s="70">
        <v>0</v>
      </c>
      <c r="BZ628" s="70">
        <v>29.295000000000002</v>
      </c>
      <c r="CA628" s="70">
        <v>0</v>
      </c>
      <c r="CB628" s="70">
        <v>52.944000000000003</v>
      </c>
      <c r="CC628" s="70">
        <v>12.355</v>
      </c>
      <c r="CD628" s="70">
        <v>0</v>
      </c>
    </row>
    <row r="629" spans="1:82">
      <c r="A629" s="70" t="s">
        <v>2379</v>
      </c>
      <c r="B629" s="70">
        <v>522</v>
      </c>
      <c r="C629" s="70">
        <v>12</v>
      </c>
      <c r="D629" s="70">
        <v>31</v>
      </c>
      <c r="E629" s="70">
        <v>2015</v>
      </c>
      <c r="F629" s="70" t="s">
        <v>182</v>
      </c>
      <c r="G629" s="70" t="s">
        <v>2367</v>
      </c>
      <c r="H629" s="70" t="s">
        <v>2368</v>
      </c>
      <c r="I629" s="148"/>
      <c r="J629" s="71">
        <v>4429.4266336016253</v>
      </c>
      <c r="K629" s="71">
        <v>69.710138657413196</v>
      </c>
      <c r="L629" s="71">
        <v>219.58404859743609</v>
      </c>
      <c r="M629" s="71">
        <v>2216.140011603225</v>
      </c>
      <c r="N629" s="71">
        <v>2058.2573214775698</v>
      </c>
      <c r="O629" s="71">
        <v>1388.3762170374307</v>
      </c>
      <c r="P629" s="71">
        <v>964.20860757188757</v>
      </c>
      <c r="Q629" s="71">
        <v>103.15881753759</v>
      </c>
      <c r="R629" s="71">
        <v>18.435558995819083</v>
      </c>
      <c r="S629" s="71">
        <v>148.70001008699001</v>
      </c>
      <c r="T629" s="72"/>
      <c r="U629" s="71">
        <v>737176902</v>
      </c>
      <c r="V629" s="71">
        <v>32556</v>
      </c>
      <c r="W629" s="71">
        <v>5387</v>
      </c>
      <c r="X629" s="71">
        <v>452489</v>
      </c>
      <c r="Y629" s="71">
        <v>559129</v>
      </c>
      <c r="Z629" s="71">
        <v>806636</v>
      </c>
      <c r="AA629" s="71">
        <v>191871</v>
      </c>
      <c r="AB629" s="71">
        <v>1419863</v>
      </c>
      <c r="AC629" s="71">
        <v>3151258</v>
      </c>
      <c r="AD629" s="71">
        <v>148.70001008699001</v>
      </c>
      <c r="AE629" s="72"/>
      <c r="AF629" s="71">
        <v>5385275362.9664297</v>
      </c>
      <c r="AG629" s="71">
        <v>53963125.402606249</v>
      </c>
      <c r="AH629" s="71">
        <v>43780530.079466671</v>
      </c>
      <c r="AI629" s="71">
        <v>3047045394.7377992</v>
      </c>
      <c r="AJ629" s="71">
        <v>3177589170.4997878</v>
      </c>
      <c r="AK629" s="71"/>
      <c r="AL629" s="71"/>
      <c r="AM629" s="71">
        <v>194586268.0487282</v>
      </c>
      <c r="AN629" s="71"/>
      <c r="AO629" s="71"/>
      <c r="AP629" s="71">
        <v>11902239851.734819</v>
      </c>
      <c r="AQ629" s="72"/>
      <c r="AR629" s="71">
        <v>37818</v>
      </c>
      <c r="AS629" s="71">
        <v>6703</v>
      </c>
      <c r="AT629" s="71">
        <v>1</v>
      </c>
      <c r="AU629" s="71">
        <v>2</v>
      </c>
      <c r="AV629" s="71">
        <v>0</v>
      </c>
      <c r="AW629" s="71">
        <v>2</v>
      </c>
      <c r="AX629" s="71"/>
      <c r="AY629" s="72"/>
      <c r="AZ629" s="71">
        <v>154180.50000000009</v>
      </c>
      <c r="BA629" s="71">
        <v>357271.99999999988</v>
      </c>
      <c r="BB629" s="71">
        <v>1500</v>
      </c>
      <c r="BC629" s="71">
        <v>25</v>
      </c>
      <c r="BD629" s="71">
        <v>0</v>
      </c>
      <c r="BE629" s="71">
        <v>4726</v>
      </c>
      <c r="BF629" s="71"/>
      <c r="BG629" s="72"/>
      <c r="BH629" s="71">
        <v>2.7269999999999999</v>
      </c>
      <c r="BI629" s="71">
        <v>0</v>
      </c>
      <c r="BJ629" s="71">
        <v>4768.9471000000003</v>
      </c>
      <c r="BK629" s="71">
        <v>0.22</v>
      </c>
      <c r="BL629" s="71">
        <v>351.95000000000005</v>
      </c>
      <c r="BM629" s="71">
        <v>0</v>
      </c>
      <c r="BN629" s="72"/>
      <c r="BO629" s="71">
        <v>1</v>
      </c>
      <c r="BP629" s="71">
        <v>0</v>
      </c>
      <c r="BQ629" s="71">
        <v>253</v>
      </c>
      <c r="BR629" s="71">
        <v>2</v>
      </c>
      <c r="BS629" s="71">
        <v>48</v>
      </c>
      <c r="BT629" s="71">
        <v>0</v>
      </c>
      <c r="BU629"/>
      <c r="BV629" s="70">
        <v>4867.3301000000001</v>
      </c>
      <c r="BW629" s="70">
        <v>37.896000000000001</v>
      </c>
      <c r="BX629" s="70">
        <v>109.114</v>
      </c>
      <c r="BY629" s="70">
        <v>0</v>
      </c>
      <c r="BZ629" s="70">
        <v>27.754999999999999</v>
      </c>
      <c r="CA629" s="70">
        <v>0</v>
      </c>
      <c r="CB629" s="70">
        <v>70.587000000000003</v>
      </c>
      <c r="CC629" s="70">
        <v>11.162000000000001</v>
      </c>
      <c r="CD629" s="70">
        <v>0</v>
      </c>
    </row>
    <row r="630" spans="1:82">
      <c r="A630" s="70" t="s">
        <v>2380</v>
      </c>
      <c r="B630" s="70">
        <v>523</v>
      </c>
      <c r="C630" s="70">
        <v>13</v>
      </c>
      <c r="D630" s="70">
        <v>31</v>
      </c>
      <c r="E630" s="70">
        <v>2016</v>
      </c>
      <c r="F630" s="70" t="s">
        <v>155</v>
      </c>
      <c r="G630" s="70" t="s">
        <v>2367</v>
      </c>
      <c r="H630" s="70" t="s">
        <v>2368</v>
      </c>
      <c r="I630" s="148"/>
      <c r="J630" s="71">
        <v>4398.2650810568657</v>
      </c>
      <c r="K630" s="71">
        <v>68.36899208792768</v>
      </c>
      <c r="L630" s="71">
        <v>247.39396090968361</v>
      </c>
      <c r="M630" s="71">
        <v>2081.2822831322142</v>
      </c>
      <c r="N630" s="71">
        <v>2217.1498469787298</v>
      </c>
      <c r="O630" s="71">
        <v>1382.8030329351113</v>
      </c>
      <c r="P630" s="71">
        <v>937.81593154659765</v>
      </c>
      <c r="Q630" s="71">
        <v>100.31584387609598</v>
      </c>
      <c r="R630" s="71">
        <v>18.535053810620646</v>
      </c>
      <c r="S630" s="71">
        <v>157.22339929717504</v>
      </c>
      <c r="T630" s="72"/>
      <c r="U630" s="71">
        <v>729725484</v>
      </c>
      <c r="V630" s="71">
        <v>32556</v>
      </c>
      <c r="W630" s="71">
        <v>5387</v>
      </c>
      <c r="X630" s="71">
        <v>452489</v>
      </c>
      <c r="Y630" s="71">
        <v>566148</v>
      </c>
      <c r="Z630" s="71">
        <v>813274</v>
      </c>
      <c r="AA630" s="71">
        <v>193017</v>
      </c>
      <c r="AB630" s="71">
        <v>1420260</v>
      </c>
      <c r="AC630" s="71">
        <v>3165604.7414216441</v>
      </c>
      <c r="AD630" s="71">
        <v>157.22339929717501</v>
      </c>
      <c r="AE630" s="72"/>
      <c r="AF630" s="71">
        <v>5347867584.7648077</v>
      </c>
      <c r="AG630" s="71">
        <v>50274478.278608382</v>
      </c>
      <c r="AH630" s="71">
        <v>46564051.277909167</v>
      </c>
      <c r="AI630" s="71">
        <v>3184665039.2395191</v>
      </c>
      <c r="AJ630" s="71">
        <v>3138901496.1675248</v>
      </c>
      <c r="AK630" s="71"/>
      <c r="AL630" s="71"/>
      <c r="AM630" s="71">
        <v>194791891.94006041</v>
      </c>
      <c r="AN630" s="71"/>
      <c r="AO630" s="71"/>
      <c r="AP630" s="71">
        <v>11963064541.668428</v>
      </c>
      <c r="AQ630" s="72"/>
      <c r="AR630" s="71">
        <v>40481</v>
      </c>
      <c r="AS630" s="71">
        <v>7916</v>
      </c>
      <c r="AT630" s="71">
        <v>1</v>
      </c>
      <c r="AU630" s="71">
        <v>4</v>
      </c>
      <c r="AV630" s="71">
        <v>0</v>
      </c>
      <c r="AW630" s="71">
        <v>4</v>
      </c>
      <c r="AX630" s="71"/>
      <c r="AY630" s="72"/>
      <c r="AZ630" s="71">
        <v>167228.9</v>
      </c>
      <c r="BA630" s="71">
        <v>440131.2</v>
      </c>
      <c r="BB630" s="71">
        <v>1500</v>
      </c>
      <c r="BC630" s="71">
        <v>245</v>
      </c>
      <c r="BD630" s="71">
        <v>0</v>
      </c>
      <c r="BE630" s="71">
        <v>5246</v>
      </c>
      <c r="BF630" s="71"/>
      <c r="BG630" s="72"/>
      <c r="BH630" s="71">
        <v>3.5830000000000002</v>
      </c>
      <c r="BI630" s="71">
        <v>3.585</v>
      </c>
      <c r="BJ630" s="71">
        <v>4458.6490000000003</v>
      </c>
      <c r="BK630" s="71">
        <v>0.41799999999999998</v>
      </c>
      <c r="BL630" s="71">
        <v>345.75</v>
      </c>
      <c r="BM630" s="71">
        <v>3.4470000000000001</v>
      </c>
      <c r="BN630" s="72"/>
      <c r="BO630" s="71">
        <v>1</v>
      </c>
      <c r="BP630" s="71">
        <v>1</v>
      </c>
      <c r="BQ630" s="71">
        <v>258</v>
      </c>
      <c r="BR630" s="71">
        <v>2</v>
      </c>
      <c r="BS630" s="71">
        <v>47</v>
      </c>
      <c r="BT630" s="71">
        <v>1</v>
      </c>
      <c r="BU630"/>
      <c r="BV630" s="70">
        <v>4581.8980000000001</v>
      </c>
      <c r="BW630" s="70">
        <v>40.112000000000002</v>
      </c>
      <c r="BX630" s="70">
        <v>127.871</v>
      </c>
      <c r="BY630" s="70">
        <v>0</v>
      </c>
      <c r="BZ630" s="70">
        <v>24.81</v>
      </c>
      <c r="CA630" s="70">
        <v>0</v>
      </c>
      <c r="CB630" s="70">
        <v>32.698</v>
      </c>
      <c r="CC630" s="70">
        <v>8.0429999999999993</v>
      </c>
      <c r="CD630" s="70">
        <v>0</v>
      </c>
    </row>
    <row r="631" spans="1:82">
      <c r="A631" s="70" t="s">
        <v>2381</v>
      </c>
      <c r="B631" s="70">
        <v>524</v>
      </c>
      <c r="C631" s="70">
        <v>14</v>
      </c>
      <c r="D631" s="70">
        <v>31</v>
      </c>
      <c r="E631" s="70">
        <v>2017</v>
      </c>
      <c r="F631" s="70" t="s">
        <v>156</v>
      </c>
      <c r="G631" s="70" t="s">
        <v>2367</v>
      </c>
      <c r="H631" s="70" t="s">
        <v>2368</v>
      </c>
      <c r="I631" s="148"/>
      <c r="J631" s="71">
        <v>4074.5111751436398</v>
      </c>
      <c r="K631" s="71">
        <v>66.722603347407627</v>
      </c>
      <c r="L631" s="71">
        <v>196.57900011508332</v>
      </c>
      <c r="M631" s="71">
        <v>1672.9437877297569</v>
      </c>
      <c r="N631" s="71">
        <v>2065.0795238685146</v>
      </c>
      <c r="O631" s="71">
        <v>1372.1876580132384</v>
      </c>
      <c r="P631" s="71">
        <v>929.35018796511054</v>
      </c>
      <c r="Q631" s="71">
        <v>96.964964743675296</v>
      </c>
      <c r="R631" s="71">
        <v>17.162517821196818</v>
      </c>
      <c r="S631" s="71">
        <v>182.1263260041936</v>
      </c>
      <c r="T631" s="72"/>
      <c r="U631" s="71">
        <v>779359621</v>
      </c>
      <c r="V631" s="71">
        <v>32556</v>
      </c>
      <c r="W631" s="71">
        <v>5387</v>
      </c>
      <c r="X631" s="71">
        <v>452489</v>
      </c>
      <c r="Y631" s="71">
        <v>572842</v>
      </c>
      <c r="Z631" s="71">
        <v>820418</v>
      </c>
      <c r="AA631" s="71">
        <v>192494</v>
      </c>
      <c r="AB631" s="71">
        <v>1419635</v>
      </c>
      <c r="AC631" s="71">
        <v>2989349.9999999991</v>
      </c>
      <c r="AD631" s="71">
        <v>182.1263260041936</v>
      </c>
      <c r="AE631" s="72"/>
      <c r="AF631" s="71">
        <v>5520315562.5514135</v>
      </c>
      <c r="AG631" s="71">
        <v>52021015.701533757</v>
      </c>
      <c r="AH631" s="71">
        <v>49514362.107593052</v>
      </c>
      <c r="AI631" s="71">
        <v>2916454181.174058</v>
      </c>
      <c r="AJ631" s="71">
        <v>3465862496.1948242</v>
      </c>
      <c r="AK631" s="71"/>
      <c r="AL631" s="71"/>
      <c r="AM631" s="71">
        <v>195010833.7771152</v>
      </c>
      <c r="AN631" s="71"/>
      <c r="AO631" s="71"/>
      <c r="AP631" s="71">
        <v>12199178451.506538</v>
      </c>
      <c r="AQ631" s="72"/>
      <c r="AR631" s="71">
        <v>42697</v>
      </c>
      <c r="AS631" s="71">
        <v>8818</v>
      </c>
      <c r="AT631" s="71">
        <v>1</v>
      </c>
      <c r="AU631" s="71">
        <v>6</v>
      </c>
      <c r="AV631" s="71">
        <v>0</v>
      </c>
      <c r="AW631" s="71">
        <v>5</v>
      </c>
      <c r="AX631" s="71"/>
      <c r="AY631" s="72"/>
      <c r="AZ631" s="71">
        <v>178297.2</v>
      </c>
      <c r="BA631" s="71">
        <v>485073.40000000008</v>
      </c>
      <c r="BB631" s="71">
        <v>1500</v>
      </c>
      <c r="BC631" s="71">
        <v>1162.5</v>
      </c>
      <c r="BD631" s="71">
        <v>0</v>
      </c>
      <c r="BE631" s="71">
        <v>6796</v>
      </c>
      <c r="BF631" s="71"/>
      <c r="BG631" s="72"/>
      <c r="BH631" s="71">
        <v>3.347</v>
      </c>
      <c r="BI631" s="71">
        <v>3.8849999999999998</v>
      </c>
      <c r="BJ631" s="71">
        <v>4646.8509999999997</v>
      </c>
      <c r="BK631" s="71">
        <v>0</v>
      </c>
      <c r="BL631" s="71">
        <v>362.30600000000004</v>
      </c>
      <c r="BM631" s="71">
        <v>3.3620000000000001</v>
      </c>
      <c r="BN631" s="72"/>
      <c r="BO631" s="71">
        <v>1</v>
      </c>
      <c r="BP631" s="71">
        <v>1</v>
      </c>
      <c r="BQ631" s="71">
        <v>259</v>
      </c>
      <c r="BR631" s="71">
        <v>1</v>
      </c>
      <c r="BS631" s="71">
        <v>46</v>
      </c>
      <c r="BT631" s="71">
        <v>1</v>
      </c>
      <c r="BU631"/>
      <c r="BV631" s="70">
        <v>4758.326</v>
      </c>
      <c r="BW631" s="70">
        <v>43.103000000000002</v>
      </c>
      <c r="BX631" s="70">
        <v>140.97200000000001</v>
      </c>
      <c r="BY631" s="70">
        <v>0</v>
      </c>
      <c r="BZ631" s="70">
        <v>25.832999999999998</v>
      </c>
      <c r="CA631" s="70">
        <v>0</v>
      </c>
      <c r="CB631" s="70">
        <v>45.018999999999998</v>
      </c>
      <c r="CC631" s="70">
        <v>6.4980000000000002</v>
      </c>
      <c r="CD631" s="70">
        <v>0</v>
      </c>
    </row>
    <row r="632" spans="1:82">
      <c r="A632" s="70" t="s">
        <v>2382</v>
      </c>
      <c r="B632" s="70">
        <v>525</v>
      </c>
      <c r="C632" s="70">
        <v>15</v>
      </c>
      <c r="D632" s="70">
        <v>31</v>
      </c>
      <c r="E632" s="70">
        <v>2018</v>
      </c>
      <c r="F632" s="70" t="s">
        <v>183</v>
      </c>
      <c r="G632" s="70" t="s">
        <v>2367</v>
      </c>
      <c r="H632" s="70" t="s">
        <v>2368</v>
      </c>
      <c r="I632" s="148"/>
      <c r="J632" s="71">
        <v>3304.8747695434754</v>
      </c>
      <c r="K632" s="71">
        <v>64.547380675003055</v>
      </c>
      <c r="L632" s="71">
        <v>177.50054975868784</v>
      </c>
      <c r="M632" s="71">
        <v>1568.2776801977377</v>
      </c>
      <c r="N632" s="71">
        <v>1515.3219233719199</v>
      </c>
      <c r="O632" s="71">
        <v>1357.0089043489372</v>
      </c>
      <c r="P632" s="71">
        <v>923.28739901375309</v>
      </c>
      <c r="Q632" s="71">
        <v>90.005853866553295</v>
      </c>
      <c r="R632" s="71">
        <v>17.515802918087644</v>
      </c>
      <c r="S632" s="71">
        <v>190.20997919457452</v>
      </c>
      <c r="T632" s="72"/>
      <c r="U632" s="71">
        <v>807436852</v>
      </c>
      <c r="V632" s="71">
        <v>32556</v>
      </c>
      <c r="W632" s="71">
        <v>5387</v>
      </c>
      <c r="X632" s="71">
        <v>452489</v>
      </c>
      <c r="Y632" s="71">
        <v>580681</v>
      </c>
      <c r="Z632" s="71">
        <v>826878</v>
      </c>
      <c r="AA632" s="71">
        <v>193161</v>
      </c>
      <c r="AB632" s="71">
        <v>1420080</v>
      </c>
      <c r="AC632" s="71">
        <v>3038928</v>
      </c>
      <c r="AD632" s="71">
        <v>190.20997919457449</v>
      </c>
      <c r="AE632" s="72"/>
      <c r="AF632" s="71">
        <v>5006014224.3390541</v>
      </c>
      <c r="AG632" s="71">
        <v>51792396.216086827</v>
      </c>
      <c r="AH632" s="71">
        <v>46718683.753562778</v>
      </c>
      <c r="AI632" s="71">
        <v>3069189115.9638858</v>
      </c>
      <c r="AJ632" s="71">
        <v>2863983458.568213</v>
      </c>
      <c r="AK632" s="71"/>
      <c r="AL632" s="71"/>
      <c r="AM632" s="71">
        <v>195475589.2993983</v>
      </c>
      <c r="AN632" s="71"/>
      <c r="AO632" s="71"/>
      <c r="AP632" s="71">
        <v>11233173468.1402</v>
      </c>
      <c r="AQ632" s="72"/>
      <c r="AR632" s="71">
        <v>45131</v>
      </c>
      <c r="AS632" s="71">
        <v>9689</v>
      </c>
      <c r="AT632" s="71">
        <v>1</v>
      </c>
      <c r="AU632" s="71">
        <v>4</v>
      </c>
      <c r="AV632" s="71">
        <v>0</v>
      </c>
      <c r="AW632" s="71">
        <v>5</v>
      </c>
      <c r="AX632" s="71"/>
      <c r="AY632" s="72"/>
      <c r="AZ632" s="71">
        <v>190643.90000000072</v>
      </c>
      <c r="BA632" s="71">
        <v>536831</v>
      </c>
      <c r="BB632" s="71">
        <v>1500</v>
      </c>
      <c r="BC632" s="71">
        <v>1138</v>
      </c>
      <c r="BD632" s="71">
        <v>0</v>
      </c>
      <c r="BE632" s="71">
        <v>6796</v>
      </c>
      <c r="BF632" s="71"/>
      <c r="BG632" s="72"/>
      <c r="BH632" s="71">
        <v>3.1080000000000001</v>
      </c>
      <c r="BI632" s="71">
        <v>4.1029999999999998</v>
      </c>
      <c r="BJ632" s="71">
        <v>4201.0929999999998</v>
      </c>
      <c r="BK632" s="71">
        <v>9.7000000000000003E-2</v>
      </c>
      <c r="BL632" s="71">
        <v>317.70299999999997</v>
      </c>
      <c r="BM632" s="71">
        <v>0</v>
      </c>
      <c r="BN632" s="72"/>
      <c r="BO632" s="71">
        <v>1</v>
      </c>
      <c r="BP632" s="71">
        <v>1</v>
      </c>
      <c r="BQ632" s="71">
        <v>260</v>
      </c>
      <c r="BR632" s="71">
        <v>1</v>
      </c>
      <c r="BS632" s="71">
        <v>45</v>
      </c>
      <c r="BT632" s="71">
        <v>0</v>
      </c>
      <c r="BU632"/>
      <c r="BV632" s="70">
        <v>4318.482</v>
      </c>
      <c r="BW632" s="70">
        <v>29.015000000000001</v>
      </c>
      <c r="BX632" s="70">
        <v>121.54600000000001</v>
      </c>
      <c r="BY632" s="70">
        <v>0</v>
      </c>
      <c r="BZ632" s="70">
        <v>25.853999999999999</v>
      </c>
      <c r="CA632" s="70">
        <v>0</v>
      </c>
      <c r="CB632" s="70">
        <v>22.456</v>
      </c>
      <c r="CC632" s="70">
        <v>8.7509999999999994</v>
      </c>
      <c r="CD632" s="70">
        <v>0</v>
      </c>
    </row>
    <row r="633" spans="1:82">
      <c r="A633" s="70" t="s">
        <v>2383</v>
      </c>
      <c r="B633" s="70">
        <v>526</v>
      </c>
      <c r="C633" s="70">
        <v>16</v>
      </c>
      <c r="D633" s="70">
        <v>31</v>
      </c>
      <c r="E633" s="70">
        <v>2019</v>
      </c>
      <c r="F633" s="70" t="s">
        <v>158</v>
      </c>
      <c r="G633" s="70" t="s">
        <v>2367</v>
      </c>
      <c r="H633" s="70" t="s">
        <v>2368</v>
      </c>
      <c r="I633" s="148"/>
      <c r="J633" s="71">
        <v>3191.4598094602629</v>
      </c>
      <c r="K633" s="71">
        <v>59.176845413789728</v>
      </c>
      <c r="L633" s="71">
        <v>178.88323646039734</v>
      </c>
      <c r="M633" s="71">
        <v>1414.4141128557515</v>
      </c>
      <c r="N633" s="71">
        <v>1433.3117122001586</v>
      </c>
      <c r="O633" s="71">
        <v>1325.8213272346607</v>
      </c>
      <c r="P633" s="71">
        <v>917.86380930028668</v>
      </c>
      <c r="Q633" s="71">
        <v>87.687013040571301</v>
      </c>
      <c r="R633" s="71">
        <v>16.440237854082856</v>
      </c>
      <c r="S633" s="71">
        <v>199.38711312264823</v>
      </c>
      <c r="T633" s="72"/>
      <c r="U633" s="71">
        <v>804848134</v>
      </c>
      <c r="V633" s="71">
        <v>32556</v>
      </c>
      <c r="W633" s="71">
        <v>5387</v>
      </c>
      <c r="X633" s="71">
        <v>452489</v>
      </c>
      <c r="Y633" s="71">
        <v>589027</v>
      </c>
      <c r="Z633" s="71">
        <v>830053</v>
      </c>
      <c r="AA633" s="71">
        <v>190589</v>
      </c>
      <c r="AB633" s="71">
        <v>1420948</v>
      </c>
      <c r="AC633" s="71">
        <v>2899039</v>
      </c>
      <c r="AD633" s="71">
        <v>199.38711312264829</v>
      </c>
      <c r="AE633" s="72"/>
      <c r="AF633" s="71">
        <v>5115603012.3609858</v>
      </c>
      <c r="AG633" s="71">
        <v>49986512.611799225</v>
      </c>
      <c r="AH633" s="71">
        <v>50035377.894361757</v>
      </c>
      <c r="AI633" s="71">
        <v>2936781161.6400242</v>
      </c>
      <c r="AJ633" s="71">
        <v>2794035200.9640431</v>
      </c>
      <c r="AK633" s="71">
        <v>0</v>
      </c>
      <c r="AL633" s="71">
        <v>0</v>
      </c>
      <c r="AM633" s="71">
        <v>193522420.70918304</v>
      </c>
      <c r="AN633" s="71">
        <v>0</v>
      </c>
      <c r="AO633" s="71">
        <v>0</v>
      </c>
      <c r="AP633" s="71">
        <v>11139963686.180397</v>
      </c>
      <c r="AQ633" s="72"/>
      <c r="AR633" s="71">
        <v>47558</v>
      </c>
      <c r="AS633" s="71">
        <v>10459</v>
      </c>
      <c r="AT633" s="71">
        <v>1</v>
      </c>
      <c r="AU633" s="71">
        <v>4</v>
      </c>
      <c r="AV633" s="71">
        <v>0</v>
      </c>
      <c r="AW633" s="71">
        <v>6</v>
      </c>
      <c r="AX633" s="71"/>
      <c r="AY633" s="72"/>
      <c r="AZ633" s="71">
        <v>203444.2</v>
      </c>
      <c r="BA633" s="71">
        <v>608999.29999999993</v>
      </c>
      <c r="BB633" s="71">
        <v>1500</v>
      </c>
      <c r="BC633" s="71">
        <v>1137.5</v>
      </c>
      <c r="BD633" s="71">
        <v>0</v>
      </c>
      <c r="BE633" s="71">
        <v>7416</v>
      </c>
      <c r="BF633" s="71"/>
      <c r="BG633" s="72"/>
      <c r="BH633" s="71">
        <v>2.3959999999999999</v>
      </c>
      <c r="BI633" s="71">
        <v>3.2639999999999998</v>
      </c>
      <c r="BJ633" s="71">
        <v>3669.5439999999999</v>
      </c>
      <c r="BK633" s="71">
        <v>0</v>
      </c>
      <c r="BL633" s="71">
        <v>290.19599999999997</v>
      </c>
      <c r="BM633" s="71">
        <v>0</v>
      </c>
      <c r="BN633" s="72"/>
      <c r="BO633" s="71">
        <v>1</v>
      </c>
      <c r="BP633" s="71">
        <v>1</v>
      </c>
      <c r="BQ633" s="71">
        <v>261</v>
      </c>
      <c r="BR633" s="71">
        <v>0</v>
      </c>
      <c r="BS633" s="71">
        <v>47</v>
      </c>
      <c r="BT633" s="71">
        <v>0</v>
      </c>
      <c r="BU633"/>
      <c r="BV633" s="70">
        <v>3839.3519999999999</v>
      </c>
      <c r="BW633" s="70">
        <v>8.0960000000000001</v>
      </c>
      <c r="BX633" s="70">
        <v>91.694000000000003</v>
      </c>
      <c r="BY633" s="70">
        <v>0</v>
      </c>
      <c r="BZ633" s="70">
        <v>26.257999999999999</v>
      </c>
      <c r="CA633" s="70">
        <v>0</v>
      </c>
      <c r="CB633" s="70">
        <v>0</v>
      </c>
      <c r="CC633" s="70">
        <v>0</v>
      </c>
      <c r="CD633" s="70">
        <v>0</v>
      </c>
    </row>
    <row r="634" spans="1:82">
      <c r="A634" s="70" t="s">
        <v>2384</v>
      </c>
      <c r="B634" s="70">
        <v>527</v>
      </c>
      <c r="C634" s="70">
        <v>17</v>
      </c>
      <c r="D634" s="70">
        <v>31</v>
      </c>
      <c r="E634" s="70">
        <v>2020</v>
      </c>
      <c r="F634" s="70" t="s">
        <v>159</v>
      </c>
      <c r="G634" s="1064" t="s">
        <v>2367</v>
      </c>
      <c r="H634" s="70" t="s">
        <v>2368</v>
      </c>
      <c r="I634" s="148"/>
      <c r="J634" s="71">
        <v>3362.5791026623665</v>
      </c>
      <c r="K634" s="71">
        <v>65.062062902602108</v>
      </c>
      <c r="L634" s="71">
        <v>207.71758487646665</v>
      </c>
      <c r="M634" s="71">
        <v>1562.0252280497768</v>
      </c>
      <c r="N634" s="71">
        <v>1379.9100068042305</v>
      </c>
      <c r="O634" s="71">
        <v>1168.2066764182271</v>
      </c>
      <c r="P634" s="71">
        <v>866.78162582995947</v>
      </c>
      <c r="Q634" s="71">
        <v>83.6585449805998</v>
      </c>
      <c r="R634" s="71">
        <v>12.151581407370498</v>
      </c>
      <c r="S634" s="71">
        <v>207.19940667151715</v>
      </c>
      <c r="T634" s="72"/>
      <c r="U634" s="71">
        <v>759707456</v>
      </c>
      <c r="V634" s="71">
        <v>30693</v>
      </c>
      <c r="W634" s="71">
        <v>9535</v>
      </c>
      <c r="X634" s="71">
        <v>467243</v>
      </c>
      <c r="Y634" s="71">
        <v>596167</v>
      </c>
      <c r="Z634" s="71">
        <v>834769</v>
      </c>
      <c r="AA634" s="71">
        <v>191302</v>
      </c>
      <c r="AB634" s="71">
        <v>1418886</v>
      </c>
      <c r="AC634" s="71">
        <v>2154108</v>
      </c>
      <c r="AD634" s="71">
        <v>207.19940667151715</v>
      </c>
      <c r="AE634" s="72"/>
      <c r="AF634" s="71">
        <v>5269742800.2583351</v>
      </c>
      <c r="AG634" s="71">
        <v>52245019.670500912</v>
      </c>
      <c r="AH634" s="71">
        <v>61978528.63193889</v>
      </c>
      <c r="AI634" s="71">
        <v>3083995571.7811956</v>
      </c>
      <c r="AJ634" s="71">
        <v>2783578801.0037751</v>
      </c>
      <c r="AK634" s="71">
        <v>0</v>
      </c>
      <c r="AL634" s="71">
        <v>0</v>
      </c>
      <c r="AM634" s="71">
        <v>185180387.15225369</v>
      </c>
      <c r="AN634" s="71">
        <v>0</v>
      </c>
      <c r="AO634" s="71">
        <v>0</v>
      </c>
      <c r="AP634" s="71">
        <v>11436721108.497999</v>
      </c>
      <c r="AQ634" s="72"/>
      <c r="AR634" s="71">
        <v>49990</v>
      </c>
      <c r="AS634" s="71">
        <v>10920</v>
      </c>
      <c r="AT634" s="71">
        <v>0</v>
      </c>
      <c r="AU634" s="71">
        <v>6</v>
      </c>
      <c r="AV634" s="71">
        <v>0</v>
      </c>
      <c r="AW634" s="71">
        <v>6</v>
      </c>
      <c r="AX634" s="71"/>
      <c r="AY634" s="72"/>
      <c r="AZ634" s="71">
        <v>217746.79999999981</v>
      </c>
      <c r="BA634" s="71">
        <v>658148.79999999993</v>
      </c>
      <c r="BB634" s="71">
        <v>0</v>
      </c>
      <c r="BC634" s="71">
        <v>1182.5999999999999</v>
      </c>
      <c r="BD634" s="71">
        <v>0</v>
      </c>
      <c r="BE634" s="71">
        <v>7416</v>
      </c>
      <c r="BF634" s="71"/>
      <c r="BG634" s="72"/>
      <c r="BH634" s="71">
        <v>2.407</v>
      </c>
      <c r="BI634" s="71">
        <v>3.6259999999999999</v>
      </c>
      <c r="BJ634" s="71">
        <v>3305.942</v>
      </c>
      <c r="BK634" s="71">
        <v>0.29299999999999998</v>
      </c>
      <c r="BL634" s="71">
        <v>277.63100000000003</v>
      </c>
      <c r="BM634" s="71">
        <v>0</v>
      </c>
      <c r="BN634" s="72"/>
      <c r="BO634" s="71">
        <v>1</v>
      </c>
      <c r="BP634" s="71">
        <v>1</v>
      </c>
      <c r="BQ634" s="71">
        <v>261</v>
      </c>
      <c r="BR634" s="71">
        <v>1</v>
      </c>
      <c r="BS634" s="71">
        <v>46</v>
      </c>
      <c r="BT634" s="71">
        <v>0</v>
      </c>
      <c r="BU634"/>
      <c r="BV634" s="70">
        <v>3471.8609999999999</v>
      </c>
      <c r="BW634" s="70">
        <v>6.6390000000000002</v>
      </c>
      <c r="BX634" s="70">
        <v>79.088999999999999</v>
      </c>
      <c r="BY634" s="70">
        <v>0</v>
      </c>
      <c r="BZ634" s="70">
        <v>25.754000000000001</v>
      </c>
      <c r="CA634" s="70">
        <v>0</v>
      </c>
      <c r="CB634" s="70">
        <v>6.556</v>
      </c>
      <c r="CC634" s="70">
        <v>0</v>
      </c>
      <c r="CD634" s="70">
        <v>0</v>
      </c>
    </row>
    <row r="635" spans="1:82">
      <c r="A635" s="70" t="s">
        <v>2385</v>
      </c>
      <c r="B635" s="70">
        <v>527</v>
      </c>
      <c r="C635" s="70">
        <v>18</v>
      </c>
      <c r="D635" s="70">
        <v>31</v>
      </c>
      <c r="E635" s="70">
        <v>2021</v>
      </c>
      <c r="F635" s="70" t="s">
        <v>160</v>
      </c>
      <c r="G635" s="1064" t="s">
        <v>2367</v>
      </c>
      <c r="H635" s="70" t="s">
        <v>2368</v>
      </c>
      <c r="I635" s="148"/>
      <c r="J635" s="71">
        <v>2845.7449673436035</v>
      </c>
      <c r="K635" s="71">
        <v>66.452392926780703</v>
      </c>
      <c r="L635" s="71">
        <v>185.63886977188204</v>
      </c>
      <c r="M635" s="71">
        <v>1418.277606546141</v>
      </c>
      <c r="N635" s="71">
        <v>1372.6432072117634</v>
      </c>
      <c r="O635" s="71">
        <v>1136.8123322062793</v>
      </c>
      <c r="P635" s="71">
        <v>893.93804592469269</v>
      </c>
      <c r="Q635" s="71">
        <v>82.630718905214195</v>
      </c>
      <c r="R635" s="71">
        <v>12.879369971723584</v>
      </c>
      <c r="S635" s="71">
        <v>178.26652002410586</v>
      </c>
      <c r="T635" s="72"/>
      <c r="U635" s="71">
        <v>818742247</v>
      </c>
      <c r="V635" s="71">
        <v>30693</v>
      </c>
      <c r="W635" s="71">
        <v>9535</v>
      </c>
      <c r="X635" s="71">
        <v>467243</v>
      </c>
      <c r="Y635" s="71">
        <v>601688</v>
      </c>
      <c r="Z635" s="71">
        <v>836423</v>
      </c>
      <c r="AA635" s="71">
        <v>192385</v>
      </c>
      <c r="AB635" s="71">
        <v>1415222</v>
      </c>
      <c r="AC635" s="71">
        <v>2214896.9999999995</v>
      </c>
      <c r="AD635" s="71">
        <v>178.26652002410586</v>
      </c>
      <c r="AE635" s="72"/>
      <c r="AF635" s="71">
        <v>4996414805.418911</v>
      </c>
      <c r="AG635" s="71">
        <v>55244676.444568768</v>
      </c>
      <c r="AH635" s="71">
        <v>51992627.975272201</v>
      </c>
      <c r="AI635" s="71">
        <v>3208272935.9084544</v>
      </c>
      <c r="AJ635" s="71">
        <v>3025321944.1433702</v>
      </c>
      <c r="AK635" s="71">
        <v>0</v>
      </c>
      <c r="AL635" s="71">
        <v>0</v>
      </c>
      <c r="AM635" s="71">
        <v>185767541.83113447</v>
      </c>
      <c r="AN635" s="71">
        <v>0</v>
      </c>
      <c r="AO635" s="71">
        <v>0</v>
      </c>
      <c r="AP635" s="71">
        <v>11523014531.72171</v>
      </c>
      <c r="AQ635" s="72"/>
      <c r="AR635" s="71">
        <v>52580</v>
      </c>
      <c r="AS635" s="71">
        <v>11137</v>
      </c>
      <c r="AT635" s="71">
        <v>0</v>
      </c>
      <c r="AU635" s="71">
        <v>6</v>
      </c>
      <c r="AV635" s="71">
        <v>0</v>
      </c>
      <c r="AW635" s="71">
        <v>8</v>
      </c>
      <c r="AX635" s="71"/>
      <c r="AY635" s="72"/>
      <c r="AZ635" s="71">
        <v>233654.79999999239</v>
      </c>
      <c r="BA635" s="71">
        <v>694141.40000000224</v>
      </c>
      <c r="BB635" s="71">
        <v>0</v>
      </c>
      <c r="BC635" s="71">
        <v>1182.5999999999999</v>
      </c>
      <c r="BD635" s="71">
        <v>0</v>
      </c>
      <c r="BE635" s="71">
        <v>10920.903</v>
      </c>
      <c r="BF635" s="71"/>
      <c r="BG635" s="72"/>
      <c r="BH635" s="71">
        <v>2.657</v>
      </c>
      <c r="BI635" s="71">
        <v>3.581</v>
      </c>
      <c r="BJ635" s="71">
        <v>3415.8020000000001</v>
      </c>
      <c r="BK635" s="71">
        <v>0.115</v>
      </c>
      <c r="BL635" s="71">
        <v>261.81400000000002</v>
      </c>
      <c r="BM635" s="71">
        <v>0</v>
      </c>
      <c r="BN635" s="72"/>
      <c r="BO635" s="71">
        <v>1</v>
      </c>
      <c r="BP635" s="71">
        <v>1</v>
      </c>
      <c r="BQ635" s="71">
        <v>258</v>
      </c>
      <c r="BR635" s="71">
        <v>1</v>
      </c>
      <c r="BS635" s="71">
        <v>45</v>
      </c>
      <c r="BT635" s="71">
        <v>0</v>
      </c>
      <c r="BU635"/>
      <c r="BV635" s="70">
        <v>3537.451</v>
      </c>
      <c r="BW635" s="70">
        <v>7.5469999999999997</v>
      </c>
      <c r="BX635" s="70">
        <v>102.11799999999999</v>
      </c>
      <c r="BY635" s="70">
        <v>0</v>
      </c>
      <c r="BZ635" s="70">
        <v>26.466999999999999</v>
      </c>
      <c r="CA635" s="70">
        <v>0</v>
      </c>
      <c r="CB635" s="70">
        <v>4.9690000000000003</v>
      </c>
      <c r="CC635" s="70">
        <v>5.4169999999999998</v>
      </c>
      <c r="CD635" s="70">
        <v>0</v>
      </c>
    </row>
    <row r="636" spans="1:82">
      <c r="A636" s="70" t="s">
        <v>2386</v>
      </c>
      <c r="B636" s="70">
        <v>527</v>
      </c>
      <c r="C636" s="70">
        <v>19</v>
      </c>
      <c r="D636" s="70">
        <v>31</v>
      </c>
      <c r="E636" s="70">
        <v>2022</v>
      </c>
      <c r="F636" s="70" t="s">
        <v>161</v>
      </c>
      <c r="G636" s="70" t="s">
        <v>2367</v>
      </c>
      <c r="H636" s="70" t="s">
        <v>2368</v>
      </c>
      <c r="I636" s="148"/>
      <c r="J636" s="71">
        <v>3022.7548814468278</v>
      </c>
      <c r="K636" s="71">
        <v>63.404450332728821</v>
      </c>
      <c r="L636" s="71">
        <v>201.55582337879082</v>
      </c>
      <c r="M636" s="71">
        <v>1473.4415097046465</v>
      </c>
      <c r="N636" s="71">
        <v>1561.7097422383715</v>
      </c>
      <c r="O636" s="71">
        <v>1204.0045654681201</v>
      </c>
      <c r="P636" s="71">
        <v>891.50866921898989</v>
      </c>
      <c r="Q636" s="71">
        <v>83.241309736749571</v>
      </c>
      <c r="R636" s="71">
        <v>17.494423712899049</v>
      </c>
      <c r="S636" s="71">
        <v>174.27704100293874</v>
      </c>
      <c r="T636" s="72"/>
      <c r="U636" s="71">
        <v>894224789</v>
      </c>
      <c r="V636" s="71">
        <v>30693</v>
      </c>
      <c r="W636" s="71">
        <v>9535</v>
      </c>
      <c r="X636" s="71">
        <v>467243</v>
      </c>
      <c r="Y636" s="71">
        <v>610361</v>
      </c>
      <c r="Z636" s="71">
        <v>841663</v>
      </c>
      <c r="AA636" s="71">
        <v>194787</v>
      </c>
      <c r="AB636" s="71">
        <v>1413989</v>
      </c>
      <c r="AC636" s="71">
        <v>3046344.9999999995</v>
      </c>
      <c r="AD636" s="71">
        <v>174.27704100293874</v>
      </c>
      <c r="AE636" s="72"/>
      <c r="AF636" s="71">
        <v>4872582901.3711786</v>
      </c>
      <c r="AG636" s="71">
        <v>54162664.223505169</v>
      </c>
      <c r="AH636" s="71">
        <v>57279164.16197072</v>
      </c>
      <c r="AI636" s="71">
        <v>2890977330.6811328</v>
      </c>
      <c r="AJ636" s="71">
        <v>3149144551.7269392</v>
      </c>
      <c r="AK636" s="71">
        <v>0</v>
      </c>
      <c r="AL636" s="71">
        <v>0</v>
      </c>
      <c r="AM636" s="71">
        <v>182584573.89142287</v>
      </c>
      <c r="AN636" s="71">
        <v>0</v>
      </c>
      <c r="AO636" s="71">
        <v>0</v>
      </c>
      <c r="AP636" s="71">
        <v>11206731186.056149</v>
      </c>
      <c r="AQ636" s="72"/>
      <c r="AR636" s="71">
        <v>55857</v>
      </c>
      <c r="AS636" s="71">
        <v>11262</v>
      </c>
      <c r="AT636" s="71">
        <v>0</v>
      </c>
      <c r="AU636" s="71">
        <v>7</v>
      </c>
      <c r="AV636" s="71">
        <v>0</v>
      </c>
      <c r="AW636" s="71">
        <v>9</v>
      </c>
      <c r="AX636" s="71"/>
      <c r="AY636" s="72"/>
      <c r="AZ636" s="71">
        <v>253051.49999998798</v>
      </c>
      <c r="BA636" s="71">
        <v>718486.70000000228</v>
      </c>
      <c r="BB636" s="71">
        <v>0</v>
      </c>
      <c r="BC636" s="71">
        <v>1381.6</v>
      </c>
      <c r="BD636" s="71">
        <v>0</v>
      </c>
      <c r="BE636" s="71">
        <v>12711.279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2387</v>
      </c>
      <c r="B637" s="70">
        <v>527</v>
      </c>
      <c r="C637" s="70">
        <v>20</v>
      </c>
      <c r="D637" s="70">
        <v>31</v>
      </c>
      <c r="E637" s="70">
        <v>2023</v>
      </c>
      <c r="F637" s="70" t="s">
        <v>1539</v>
      </c>
      <c r="G637" s="70" t="s">
        <v>2367</v>
      </c>
      <c r="H637" s="70" t="s">
        <v>2368</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58932</v>
      </c>
      <c r="AS637" s="71">
        <v>11327</v>
      </c>
      <c r="AT637" s="71">
        <v>0</v>
      </c>
      <c r="AU637" s="71">
        <v>9</v>
      </c>
      <c r="AV637" s="71">
        <v>0</v>
      </c>
      <c r="AW637" s="71">
        <v>9</v>
      </c>
      <c r="AX637" s="71"/>
      <c r="AY637" s="72"/>
      <c r="AZ637" s="71">
        <v>270003.09999998158</v>
      </c>
      <c r="BA637" s="71">
        <v>726960.80000000226</v>
      </c>
      <c r="BB637" s="71">
        <v>0</v>
      </c>
      <c r="BC637" s="71">
        <v>1779.6</v>
      </c>
      <c r="BD637" s="71">
        <v>0</v>
      </c>
      <c r="BE637" s="71">
        <v>13253.269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2388</v>
      </c>
      <c r="B638" s="70">
        <v>527</v>
      </c>
      <c r="C638" s="70">
        <v>21</v>
      </c>
      <c r="D638" s="70">
        <v>31</v>
      </c>
      <c r="E638" s="70">
        <v>2024</v>
      </c>
      <c r="F638" s="70" t="s">
        <v>1554</v>
      </c>
      <c r="G638" s="70" t="s">
        <v>2367</v>
      </c>
      <c r="H638" s="70" t="s">
        <v>2368</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2085</v>
      </c>
      <c r="B9" s="70">
        <v>1</v>
      </c>
      <c r="C9" s="70">
        <v>1</v>
      </c>
      <c r="D9" s="70">
        <v>1</v>
      </c>
      <c r="E9" s="70">
        <v>1990</v>
      </c>
      <c r="F9" s="70" t="s">
        <v>787</v>
      </c>
      <c r="G9" s="1073" t="s">
        <v>2086</v>
      </c>
      <c r="H9" s="70" t="s">
        <v>2087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2088</v>
      </c>
      <c r="B10" s="70">
        <v>2</v>
      </c>
      <c r="C10" s="70">
        <v>2</v>
      </c>
      <c r="D10" s="70">
        <v>1</v>
      </c>
      <c r="E10" s="70">
        <v>2005</v>
      </c>
      <c r="F10" s="70" t="s">
        <v>789</v>
      </c>
      <c r="G10" s="1073" t="s">
        <v>2086</v>
      </c>
      <c r="H10" s="70" t="s">
        <v>2087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2089</v>
      </c>
      <c r="B11" s="70">
        <v>3</v>
      </c>
      <c r="C11" s="70">
        <v>3</v>
      </c>
      <c r="D11" s="70">
        <v>1</v>
      </c>
      <c r="E11" s="70">
        <v>2006</v>
      </c>
      <c r="F11" s="70" t="s">
        <v>790</v>
      </c>
      <c r="G11" s="1073" t="s">
        <v>2086</v>
      </c>
      <c r="H11" s="70" t="s">
        <v>2087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2090</v>
      </c>
      <c r="B12" s="70">
        <v>4</v>
      </c>
      <c r="C12" s="70">
        <v>4</v>
      </c>
      <c r="D12" s="70">
        <v>1</v>
      </c>
      <c r="E12" s="70">
        <v>2007</v>
      </c>
      <c r="F12" s="70" t="s">
        <v>791</v>
      </c>
      <c r="G12" s="1073" t="s">
        <v>2086</v>
      </c>
      <c r="H12" s="70" t="s">
        <v>2087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2091</v>
      </c>
      <c r="B13" s="70">
        <v>5</v>
      </c>
      <c r="C13" s="70">
        <v>5</v>
      </c>
      <c r="D13" s="70">
        <v>1</v>
      </c>
      <c r="E13" s="70">
        <v>2008</v>
      </c>
      <c r="F13" s="70" t="s">
        <v>792</v>
      </c>
      <c r="G13" s="1073" t="s">
        <v>2086</v>
      </c>
      <c r="H13" s="70" t="s">
        <v>2087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2092</v>
      </c>
      <c r="B14" s="70">
        <v>6</v>
      </c>
      <c r="C14" s="70">
        <v>6</v>
      </c>
      <c r="D14" s="70">
        <v>1</v>
      </c>
      <c r="E14" s="70">
        <v>2009</v>
      </c>
      <c r="F14" s="70" t="s">
        <v>176</v>
      </c>
      <c r="G14" s="1073" t="s">
        <v>2086</v>
      </c>
      <c r="H14" s="70" t="s">
        <v>2087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11.1</v>
      </c>
      <c r="AB14" s="73">
        <v>0</v>
      </c>
      <c r="AC14" s="73">
        <v>0</v>
      </c>
      <c r="AD14" s="73">
        <v>0</v>
      </c>
      <c r="AE14" s="73">
        <v>0</v>
      </c>
      <c r="AF14" s="73">
        <v>0</v>
      </c>
      <c r="AG14" s="73">
        <v>21</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11.1</v>
      </c>
      <c r="EC14" s="73">
        <v>0</v>
      </c>
      <c r="ED14" s="73">
        <v>0</v>
      </c>
      <c r="EE14" s="73">
        <v>0</v>
      </c>
      <c r="EF14" s="73">
        <v>0</v>
      </c>
      <c r="EG14" s="73">
        <v>0</v>
      </c>
      <c r="EH14" s="73">
        <v>21</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32.1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32.1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1</v>
      </c>
      <c r="JO14" s="71">
        <v>0</v>
      </c>
      <c r="JP14" s="71">
        <v>0</v>
      </c>
      <c r="JQ14" s="71">
        <v>0</v>
      </c>
      <c r="JR14" s="71">
        <v>0</v>
      </c>
      <c r="JS14" s="71">
        <v>0</v>
      </c>
      <c r="JT14" s="71">
        <v>1</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1</v>
      </c>
      <c r="NP14" s="71">
        <v>0</v>
      </c>
      <c r="NQ14" s="71">
        <v>0</v>
      </c>
      <c r="NR14" s="71">
        <v>0</v>
      </c>
      <c r="NS14" s="71">
        <v>0</v>
      </c>
      <c r="NT14" s="71">
        <v>0</v>
      </c>
      <c r="NU14" s="71">
        <v>1</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2093</v>
      </c>
      <c r="B15" s="70">
        <v>7</v>
      </c>
      <c r="C15" s="70">
        <v>7</v>
      </c>
      <c r="D15" s="70">
        <v>1</v>
      </c>
      <c r="E15" s="70">
        <v>2010</v>
      </c>
      <c r="F15" s="70" t="s">
        <v>177</v>
      </c>
      <c r="G15" s="1073" t="s">
        <v>2086</v>
      </c>
      <c r="H15" s="70" t="s">
        <v>2087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9.27</v>
      </c>
      <c r="AB15" s="73">
        <v>0</v>
      </c>
      <c r="AC15" s="73">
        <v>0</v>
      </c>
      <c r="AD15" s="73">
        <v>0</v>
      </c>
      <c r="AE15" s="73">
        <v>0</v>
      </c>
      <c r="AF15" s="73">
        <v>0</v>
      </c>
      <c r="AG15" s="73">
        <v>16.7</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9.27</v>
      </c>
      <c r="EC15" s="73">
        <v>0</v>
      </c>
      <c r="ED15" s="73">
        <v>0</v>
      </c>
      <c r="EE15" s="73">
        <v>0</v>
      </c>
      <c r="EF15" s="73">
        <v>0</v>
      </c>
      <c r="EG15" s="73">
        <v>0</v>
      </c>
      <c r="EH15" s="73">
        <v>16.7</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25.97</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25.97</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1</v>
      </c>
      <c r="JO15" s="71">
        <v>0</v>
      </c>
      <c r="JP15" s="71">
        <v>0</v>
      </c>
      <c r="JQ15" s="71">
        <v>0</v>
      </c>
      <c r="JR15" s="71">
        <v>0</v>
      </c>
      <c r="JS15" s="71">
        <v>0</v>
      </c>
      <c r="JT15" s="71">
        <v>1</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1</v>
      </c>
      <c r="NP15" s="71">
        <v>0</v>
      </c>
      <c r="NQ15" s="71">
        <v>0</v>
      </c>
      <c r="NR15" s="71">
        <v>0</v>
      </c>
      <c r="NS15" s="71">
        <v>0</v>
      </c>
      <c r="NT15" s="71">
        <v>0</v>
      </c>
      <c r="NU15" s="71">
        <v>1</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2094</v>
      </c>
      <c r="B16" s="70">
        <v>8</v>
      </c>
      <c r="C16" s="70">
        <v>8</v>
      </c>
      <c r="D16" s="70">
        <v>1</v>
      </c>
      <c r="E16" s="70">
        <v>2011</v>
      </c>
      <c r="F16" s="70" t="s">
        <v>178</v>
      </c>
      <c r="G16" s="1073" t="s">
        <v>2086</v>
      </c>
      <c r="H16" s="70" t="s">
        <v>2087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10.497</v>
      </c>
      <c r="AB16" s="73">
        <v>0</v>
      </c>
      <c r="AC16" s="73">
        <v>0</v>
      </c>
      <c r="AD16" s="73">
        <v>0</v>
      </c>
      <c r="AE16" s="73">
        <v>0</v>
      </c>
      <c r="AF16" s="73">
        <v>0</v>
      </c>
      <c r="AG16" s="73">
        <v>16.047000000000001</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10.497</v>
      </c>
      <c r="EC16" s="73">
        <v>0</v>
      </c>
      <c r="ED16" s="73">
        <v>0</v>
      </c>
      <c r="EE16" s="73">
        <v>0</v>
      </c>
      <c r="EF16" s="73">
        <v>0</v>
      </c>
      <c r="EG16" s="73">
        <v>0</v>
      </c>
      <c r="EH16" s="73">
        <v>16.047000000000001</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26.544</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26.544</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1</v>
      </c>
      <c r="JO16" s="71">
        <v>0</v>
      </c>
      <c r="JP16" s="71">
        <v>0</v>
      </c>
      <c r="JQ16" s="71">
        <v>0</v>
      </c>
      <c r="JR16" s="71">
        <v>0</v>
      </c>
      <c r="JS16" s="71">
        <v>0</v>
      </c>
      <c r="JT16" s="71">
        <v>1</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1</v>
      </c>
      <c r="NP16" s="71">
        <v>0</v>
      </c>
      <c r="NQ16" s="71">
        <v>0</v>
      </c>
      <c r="NR16" s="71">
        <v>0</v>
      </c>
      <c r="NS16" s="71">
        <v>0</v>
      </c>
      <c r="NT16" s="71">
        <v>0</v>
      </c>
      <c r="NU16" s="71">
        <v>1</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2095</v>
      </c>
      <c r="B17" s="70">
        <v>9</v>
      </c>
      <c r="C17" s="70">
        <v>9</v>
      </c>
      <c r="D17" s="70">
        <v>1</v>
      </c>
      <c r="E17" s="70">
        <v>2012</v>
      </c>
      <c r="F17" s="70" t="s">
        <v>179</v>
      </c>
      <c r="G17" s="1073" t="s">
        <v>2086</v>
      </c>
      <c r="H17" s="70" t="s">
        <v>2087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13.384</v>
      </c>
      <c r="AB17" s="73">
        <v>0</v>
      </c>
      <c r="AC17" s="73">
        <v>0</v>
      </c>
      <c r="AD17" s="73">
        <v>0</v>
      </c>
      <c r="AE17" s="73">
        <v>0</v>
      </c>
      <c r="AF17" s="73">
        <v>0</v>
      </c>
      <c r="AG17" s="73">
        <v>18.995999999999999</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13.384</v>
      </c>
      <c r="EC17" s="73">
        <v>0</v>
      </c>
      <c r="ED17" s="73">
        <v>0</v>
      </c>
      <c r="EE17" s="73">
        <v>0</v>
      </c>
      <c r="EF17" s="73">
        <v>0</v>
      </c>
      <c r="EG17" s="73">
        <v>0</v>
      </c>
      <c r="EH17" s="73">
        <v>18.995999999999999</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32.380000000000003</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32.380000000000003</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1</v>
      </c>
      <c r="JO17" s="71">
        <v>0</v>
      </c>
      <c r="JP17" s="71">
        <v>0</v>
      </c>
      <c r="JQ17" s="71">
        <v>0</v>
      </c>
      <c r="JR17" s="71">
        <v>0</v>
      </c>
      <c r="JS17" s="71">
        <v>0</v>
      </c>
      <c r="JT17" s="71">
        <v>1</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1</v>
      </c>
      <c r="NP17" s="71">
        <v>0</v>
      </c>
      <c r="NQ17" s="71">
        <v>0</v>
      </c>
      <c r="NR17" s="71">
        <v>0</v>
      </c>
      <c r="NS17" s="71">
        <v>0</v>
      </c>
      <c r="NT17" s="71">
        <v>0</v>
      </c>
      <c r="NU17" s="71">
        <v>1</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2096</v>
      </c>
      <c r="B18" s="70">
        <v>10</v>
      </c>
      <c r="C18" s="70">
        <v>10</v>
      </c>
      <c r="D18" s="70">
        <v>1</v>
      </c>
      <c r="E18" s="70">
        <v>2013</v>
      </c>
      <c r="F18" s="70" t="s">
        <v>180</v>
      </c>
      <c r="G18" s="1073" t="s">
        <v>2086</v>
      </c>
      <c r="H18" s="70" t="s">
        <v>2087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12.319000000000001</v>
      </c>
      <c r="AB18" s="73">
        <v>0</v>
      </c>
      <c r="AC18" s="73">
        <v>0</v>
      </c>
      <c r="AD18" s="73">
        <v>0</v>
      </c>
      <c r="AE18" s="73">
        <v>0</v>
      </c>
      <c r="AF18" s="73">
        <v>0</v>
      </c>
      <c r="AG18" s="73">
        <v>21.913</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12.319000000000001</v>
      </c>
      <c r="EC18" s="73">
        <v>0</v>
      </c>
      <c r="ED18" s="73">
        <v>0</v>
      </c>
      <c r="EE18" s="73">
        <v>0</v>
      </c>
      <c r="EF18" s="73">
        <v>0</v>
      </c>
      <c r="EG18" s="73">
        <v>0</v>
      </c>
      <c r="EH18" s="73">
        <v>21.913</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34.231999999999999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34.231999999999999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1</v>
      </c>
      <c r="JO18" s="71">
        <v>0</v>
      </c>
      <c r="JP18" s="71">
        <v>0</v>
      </c>
      <c r="JQ18" s="71">
        <v>0</v>
      </c>
      <c r="JR18" s="71">
        <v>0</v>
      </c>
      <c r="JS18" s="71">
        <v>0</v>
      </c>
      <c r="JT18" s="71">
        <v>1</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1</v>
      </c>
      <c r="NP18" s="71">
        <v>0</v>
      </c>
      <c r="NQ18" s="71">
        <v>0</v>
      </c>
      <c r="NR18" s="71">
        <v>0</v>
      </c>
      <c r="NS18" s="71">
        <v>0</v>
      </c>
      <c r="NT18" s="71">
        <v>0</v>
      </c>
      <c r="NU18" s="71">
        <v>1</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2097</v>
      </c>
      <c r="B19" s="70">
        <v>11</v>
      </c>
      <c r="C19" s="70">
        <v>11</v>
      </c>
      <c r="D19" s="70">
        <v>1</v>
      </c>
      <c r="E19" s="70">
        <v>2014</v>
      </c>
      <c r="F19" s="70" t="s">
        <v>181</v>
      </c>
      <c r="G19" s="1073" t="s">
        <v>2086</v>
      </c>
      <c r="H19" s="70" t="s">
        <v>2087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13.31</v>
      </c>
      <c r="AB19" s="73">
        <v>0</v>
      </c>
      <c r="AC19" s="73">
        <v>0</v>
      </c>
      <c r="AD19" s="73">
        <v>0</v>
      </c>
      <c r="AE19" s="73">
        <v>0</v>
      </c>
      <c r="AF19" s="73">
        <v>0</v>
      </c>
      <c r="AG19" s="73">
        <v>22.782</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13.31</v>
      </c>
      <c r="EC19" s="73">
        <v>0</v>
      </c>
      <c r="ED19" s="73">
        <v>0</v>
      </c>
      <c r="EE19" s="73">
        <v>0</v>
      </c>
      <c r="EF19" s="73">
        <v>0</v>
      </c>
      <c r="EG19" s="73">
        <v>0</v>
      </c>
      <c r="EH19" s="73">
        <v>22.782</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36.091999999999999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36.091999999999999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1</v>
      </c>
      <c r="JO19" s="71">
        <v>0</v>
      </c>
      <c r="JP19" s="71">
        <v>0</v>
      </c>
      <c r="JQ19" s="71">
        <v>0</v>
      </c>
      <c r="JR19" s="71">
        <v>0</v>
      </c>
      <c r="JS19" s="71">
        <v>0</v>
      </c>
      <c r="JT19" s="71">
        <v>1</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1</v>
      </c>
      <c r="NP19" s="71">
        <v>0</v>
      </c>
      <c r="NQ19" s="71">
        <v>0</v>
      </c>
      <c r="NR19" s="71">
        <v>0</v>
      </c>
      <c r="NS19" s="71">
        <v>0</v>
      </c>
      <c r="NT19" s="71">
        <v>0</v>
      </c>
      <c r="NU19" s="71">
        <v>1</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2098</v>
      </c>
      <c r="B20" s="70">
        <v>12</v>
      </c>
      <c r="C20" s="70">
        <v>12</v>
      </c>
      <c r="D20" s="70">
        <v>1</v>
      </c>
      <c r="E20" s="70">
        <v>2015</v>
      </c>
      <c r="F20" s="70" t="s">
        <v>182</v>
      </c>
      <c r="G20" s="1073" t="s">
        <v>2086</v>
      </c>
      <c r="H20" s="70" t="s">
        <v>2087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13.848000000000001</v>
      </c>
      <c r="AB20" s="73">
        <v>0</v>
      </c>
      <c r="AC20" s="73">
        <v>0</v>
      </c>
      <c r="AD20" s="73">
        <v>0</v>
      </c>
      <c r="AE20" s="73">
        <v>0</v>
      </c>
      <c r="AF20" s="73">
        <v>0</v>
      </c>
      <c r="AG20" s="73">
        <v>22.29</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13.848000000000001</v>
      </c>
      <c r="EC20" s="73">
        <v>0</v>
      </c>
      <c r="ED20" s="73">
        <v>0</v>
      </c>
      <c r="EE20" s="73">
        <v>0</v>
      </c>
      <c r="EF20" s="73">
        <v>0</v>
      </c>
      <c r="EG20" s="73">
        <v>0</v>
      </c>
      <c r="EH20" s="73">
        <v>22.29</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36.137999999999998</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36.137999999999998</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1</v>
      </c>
      <c r="JO20" s="71">
        <v>0</v>
      </c>
      <c r="JP20" s="71">
        <v>0</v>
      </c>
      <c r="JQ20" s="71">
        <v>0</v>
      </c>
      <c r="JR20" s="71">
        <v>0</v>
      </c>
      <c r="JS20" s="71">
        <v>0</v>
      </c>
      <c r="JT20" s="71">
        <v>1</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1</v>
      </c>
      <c r="NP20" s="71">
        <v>0</v>
      </c>
      <c r="NQ20" s="71">
        <v>0</v>
      </c>
      <c r="NR20" s="71">
        <v>0</v>
      </c>
      <c r="NS20" s="71">
        <v>0</v>
      </c>
      <c r="NT20" s="71">
        <v>0</v>
      </c>
      <c r="NU20" s="71">
        <v>1</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2099</v>
      </c>
      <c r="B21" s="70">
        <v>13</v>
      </c>
      <c r="C21" s="70">
        <v>13</v>
      </c>
      <c r="D21" s="70">
        <v>1</v>
      </c>
      <c r="E21" s="70">
        <v>2016</v>
      </c>
      <c r="F21" s="70" t="s">
        <v>155</v>
      </c>
      <c r="G21" s="1073" t="s">
        <v>2086</v>
      </c>
      <c r="H21" s="70" t="s">
        <v>2087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12.563000000000001</v>
      </c>
      <c r="AB21" s="73">
        <v>0</v>
      </c>
      <c r="AC21" s="73">
        <v>0</v>
      </c>
      <c r="AD21" s="73">
        <v>0</v>
      </c>
      <c r="AE21" s="73">
        <v>0</v>
      </c>
      <c r="AF21" s="73">
        <v>0</v>
      </c>
      <c r="AG21" s="73">
        <v>21.364000000000001</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12.563000000000001</v>
      </c>
      <c r="EC21" s="73">
        <v>0</v>
      </c>
      <c r="ED21" s="73">
        <v>0</v>
      </c>
      <c r="EE21" s="73">
        <v>0</v>
      </c>
      <c r="EF21" s="73">
        <v>0</v>
      </c>
      <c r="EG21" s="73">
        <v>0</v>
      </c>
      <c r="EH21" s="73">
        <v>21.364000000000001</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33.927</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33.927</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1</v>
      </c>
      <c r="JO21" s="71">
        <v>0</v>
      </c>
      <c r="JP21" s="71">
        <v>0</v>
      </c>
      <c r="JQ21" s="71">
        <v>0</v>
      </c>
      <c r="JR21" s="71">
        <v>0</v>
      </c>
      <c r="JS21" s="71">
        <v>0</v>
      </c>
      <c r="JT21" s="71">
        <v>1</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1</v>
      </c>
      <c r="NP21" s="71">
        <v>0</v>
      </c>
      <c r="NQ21" s="71">
        <v>0</v>
      </c>
      <c r="NR21" s="71">
        <v>0</v>
      </c>
      <c r="NS21" s="71">
        <v>0</v>
      </c>
      <c r="NT21" s="71">
        <v>0</v>
      </c>
      <c r="NU21" s="71">
        <v>1</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2100</v>
      </c>
      <c r="B22" s="70">
        <v>14</v>
      </c>
      <c r="C22" s="70">
        <v>14</v>
      </c>
      <c r="D22" s="70">
        <v>1</v>
      </c>
      <c r="E22" s="70">
        <v>2017</v>
      </c>
      <c r="F22" s="70" t="s">
        <v>156</v>
      </c>
      <c r="G22" s="1073" t="s">
        <v>2086</v>
      </c>
      <c r="H22" s="70" t="s">
        <v>2087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12.276</v>
      </c>
      <c r="AB22" s="73">
        <v>0</v>
      </c>
      <c r="AC22" s="73">
        <v>0</v>
      </c>
      <c r="AD22" s="73">
        <v>0</v>
      </c>
      <c r="AE22" s="73">
        <v>0</v>
      </c>
      <c r="AF22" s="73">
        <v>0</v>
      </c>
      <c r="AG22" s="73">
        <v>20.622</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12.276</v>
      </c>
      <c r="EC22" s="73">
        <v>0</v>
      </c>
      <c r="ED22" s="73">
        <v>0</v>
      </c>
      <c r="EE22" s="73">
        <v>0</v>
      </c>
      <c r="EF22" s="73">
        <v>0</v>
      </c>
      <c r="EG22" s="73">
        <v>0</v>
      </c>
      <c r="EH22" s="73">
        <v>20.622</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32.898000000000003</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32.898000000000003</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1</v>
      </c>
      <c r="JO22" s="71">
        <v>0</v>
      </c>
      <c r="JP22" s="71">
        <v>0</v>
      </c>
      <c r="JQ22" s="71">
        <v>0</v>
      </c>
      <c r="JR22" s="71">
        <v>0</v>
      </c>
      <c r="JS22" s="71">
        <v>0</v>
      </c>
      <c r="JT22" s="71">
        <v>1</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1</v>
      </c>
      <c r="NP22" s="71">
        <v>0</v>
      </c>
      <c r="NQ22" s="71">
        <v>0</v>
      </c>
      <c r="NR22" s="71">
        <v>0</v>
      </c>
      <c r="NS22" s="71">
        <v>0</v>
      </c>
      <c r="NT22" s="71">
        <v>0</v>
      </c>
      <c r="NU22" s="71">
        <v>1</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2101</v>
      </c>
      <c r="B23" s="70">
        <v>15</v>
      </c>
      <c r="C23" s="70">
        <v>15</v>
      </c>
      <c r="D23" s="70">
        <v>1</v>
      </c>
      <c r="E23" s="70">
        <v>2018</v>
      </c>
      <c r="F23" s="70" t="s">
        <v>183</v>
      </c>
      <c r="G23" s="1073" t="s">
        <v>2086</v>
      </c>
      <c r="H23" s="70" t="s">
        <v>2087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8.1310000000000002</v>
      </c>
      <c r="AB23" s="73">
        <v>0</v>
      </c>
      <c r="AC23" s="73">
        <v>0</v>
      </c>
      <c r="AD23" s="73">
        <v>0</v>
      </c>
      <c r="AE23" s="73">
        <v>0</v>
      </c>
      <c r="AF23" s="73">
        <v>0</v>
      </c>
      <c r="AG23" s="73">
        <v>18.026</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8.1310000000000002</v>
      </c>
      <c r="EC23" s="73">
        <v>0</v>
      </c>
      <c r="ED23" s="73">
        <v>0</v>
      </c>
      <c r="EE23" s="73">
        <v>0</v>
      </c>
      <c r="EF23" s="73">
        <v>0</v>
      </c>
      <c r="EG23" s="73">
        <v>0</v>
      </c>
      <c r="EH23" s="73">
        <v>18.026</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26.157</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26.157</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1</v>
      </c>
      <c r="JO23" s="71">
        <v>0</v>
      </c>
      <c r="JP23" s="71">
        <v>0</v>
      </c>
      <c r="JQ23" s="71">
        <v>0</v>
      </c>
      <c r="JR23" s="71">
        <v>0</v>
      </c>
      <c r="JS23" s="71">
        <v>0</v>
      </c>
      <c r="JT23" s="71">
        <v>1</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1</v>
      </c>
      <c r="NP23" s="71">
        <v>0</v>
      </c>
      <c r="NQ23" s="71">
        <v>0</v>
      </c>
      <c r="NR23" s="71">
        <v>0</v>
      </c>
      <c r="NS23" s="71">
        <v>0</v>
      </c>
      <c r="NT23" s="71">
        <v>0</v>
      </c>
      <c r="NU23" s="71">
        <v>1</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2102</v>
      </c>
      <c r="B24" s="70">
        <v>16</v>
      </c>
      <c r="C24" s="70">
        <v>16</v>
      </c>
      <c r="D24" s="70">
        <v>1</v>
      </c>
      <c r="E24" s="70">
        <v>2019</v>
      </c>
      <c r="F24" s="70" t="s">
        <v>158</v>
      </c>
      <c r="G24" s="1073" t="s">
        <v>2086</v>
      </c>
      <c r="H24" s="70" t="s">
        <v>2087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7.8449999999999998</v>
      </c>
      <c r="AB24" s="73">
        <v>0</v>
      </c>
      <c r="AC24" s="73">
        <v>0</v>
      </c>
      <c r="AD24" s="73">
        <v>0</v>
      </c>
      <c r="AE24" s="73">
        <v>0</v>
      </c>
      <c r="AF24" s="73">
        <v>0</v>
      </c>
      <c r="AG24" s="73">
        <v>14.361000000000001</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7.8449999999999998</v>
      </c>
      <c r="EC24" s="73">
        <v>0</v>
      </c>
      <c r="ED24" s="73">
        <v>0</v>
      </c>
      <c r="EE24" s="73">
        <v>0</v>
      </c>
      <c r="EF24" s="73">
        <v>0</v>
      </c>
      <c r="EG24" s="73">
        <v>0</v>
      </c>
      <c r="EH24" s="73">
        <v>14.361000000000001</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22.206</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22.206</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1</v>
      </c>
      <c r="JO24" s="71">
        <v>0</v>
      </c>
      <c r="JP24" s="71">
        <v>0</v>
      </c>
      <c r="JQ24" s="71">
        <v>0</v>
      </c>
      <c r="JR24" s="71">
        <v>0</v>
      </c>
      <c r="JS24" s="71">
        <v>0</v>
      </c>
      <c r="JT24" s="71">
        <v>1</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1</v>
      </c>
      <c r="NP24" s="71">
        <v>0</v>
      </c>
      <c r="NQ24" s="71">
        <v>0</v>
      </c>
      <c r="NR24" s="71">
        <v>0</v>
      </c>
      <c r="NS24" s="71">
        <v>0</v>
      </c>
      <c r="NT24" s="71">
        <v>0</v>
      </c>
      <c r="NU24" s="71">
        <v>1</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2103</v>
      </c>
      <c r="B25" s="70">
        <v>17</v>
      </c>
      <c r="C25" s="70">
        <v>17</v>
      </c>
      <c r="D25" s="70">
        <v>1</v>
      </c>
      <c r="E25" s="70">
        <v>2020</v>
      </c>
      <c r="F25" s="70" t="s">
        <v>159</v>
      </c>
      <c r="G25" s="1073" t="s">
        <v>2086</v>
      </c>
      <c r="H25" s="70" t="s">
        <v>2087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5.157</v>
      </c>
      <c r="AB25" s="73">
        <v>0</v>
      </c>
      <c r="AC25" s="73">
        <v>0</v>
      </c>
      <c r="AD25" s="73">
        <v>0</v>
      </c>
      <c r="AE25" s="73">
        <v>0</v>
      </c>
      <c r="AF25" s="73">
        <v>0</v>
      </c>
      <c r="AG25" s="73">
        <v>13.135999999999999</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5.157</v>
      </c>
      <c r="EC25" s="73">
        <v>0</v>
      </c>
      <c r="ED25" s="73">
        <v>0</v>
      </c>
      <c r="EE25" s="73">
        <v>0</v>
      </c>
      <c r="EF25" s="73">
        <v>0</v>
      </c>
      <c r="EG25" s="73">
        <v>0</v>
      </c>
      <c r="EH25" s="73">
        <v>13.135999999999999</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18.292999999999999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18.292999999999999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1</v>
      </c>
      <c r="JO25" s="71">
        <v>0</v>
      </c>
      <c r="JP25" s="71">
        <v>0</v>
      </c>
      <c r="JQ25" s="71">
        <v>0</v>
      </c>
      <c r="JR25" s="71">
        <v>0</v>
      </c>
      <c r="JS25" s="71">
        <v>0</v>
      </c>
      <c r="JT25" s="71">
        <v>1</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1</v>
      </c>
      <c r="NP25" s="71">
        <v>0</v>
      </c>
      <c r="NQ25" s="71">
        <v>0</v>
      </c>
      <c r="NR25" s="71">
        <v>0</v>
      </c>
      <c r="NS25" s="71">
        <v>0</v>
      </c>
      <c r="NT25" s="71">
        <v>0</v>
      </c>
      <c r="NU25" s="71">
        <v>1</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2104</v>
      </c>
      <c r="B26" s="70">
        <v>18</v>
      </c>
      <c r="C26" s="70">
        <v>18</v>
      </c>
      <c r="D26" s="70">
        <v>1</v>
      </c>
      <c r="E26" s="70">
        <v>2021</v>
      </c>
      <c r="F26" s="70" t="s">
        <v>160</v>
      </c>
      <c r="G26" s="1073" t="s">
        <v>2086</v>
      </c>
      <c r="H26" s="70" t="s">
        <v>2087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6.9420000000000002</v>
      </c>
      <c r="AB26" s="73">
        <v>0</v>
      </c>
      <c r="AC26" s="73">
        <v>0</v>
      </c>
      <c r="AD26" s="73">
        <v>0</v>
      </c>
      <c r="AE26" s="73">
        <v>0</v>
      </c>
      <c r="AF26" s="73">
        <v>0</v>
      </c>
      <c r="AG26" s="73">
        <v>12.535</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6.9420000000000002</v>
      </c>
      <c r="EC26" s="73">
        <v>0</v>
      </c>
      <c r="ED26" s="73">
        <v>0</v>
      </c>
      <c r="EE26" s="73">
        <v>0</v>
      </c>
      <c r="EF26" s="73">
        <v>0</v>
      </c>
      <c r="EG26" s="73">
        <v>0</v>
      </c>
      <c r="EH26" s="73">
        <v>12.535</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19.477</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19.477</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1</v>
      </c>
      <c r="JO26" s="71">
        <v>0</v>
      </c>
      <c r="JP26" s="71">
        <v>0</v>
      </c>
      <c r="JQ26" s="71">
        <v>0</v>
      </c>
      <c r="JR26" s="71">
        <v>0</v>
      </c>
      <c r="JS26" s="71">
        <v>0</v>
      </c>
      <c r="JT26" s="71">
        <v>1</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1</v>
      </c>
      <c r="NP26" s="71">
        <v>0</v>
      </c>
      <c r="NQ26" s="71">
        <v>0</v>
      </c>
      <c r="NR26" s="71">
        <v>0</v>
      </c>
      <c r="NS26" s="71">
        <v>0</v>
      </c>
      <c r="NT26" s="71">
        <v>0</v>
      </c>
      <c r="NU26" s="71">
        <v>1</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2105</v>
      </c>
      <c r="B27" s="70">
        <v>19</v>
      </c>
      <c r="C27" s="70">
        <v>19</v>
      </c>
      <c r="D27" s="70">
        <v>1</v>
      </c>
      <c r="E27" s="70">
        <v>2022</v>
      </c>
      <c r="F27" s="70" t="s">
        <v>161</v>
      </c>
      <c r="G27" s="1073" t="s">
        <v>2086</v>
      </c>
      <c r="H27" s="70" t="s">
        <v>2087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2106</v>
      </c>
      <c r="B28" s="70">
        <v>20</v>
      </c>
      <c r="C28" s="70">
        <v>20</v>
      </c>
      <c r="D28" s="70">
        <v>1</v>
      </c>
      <c r="E28" s="70">
        <v>2023</v>
      </c>
      <c r="F28" s="70" t="s">
        <v>1539</v>
      </c>
      <c r="G28" s="1073" t="s">
        <v>2086</v>
      </c>
      <c r="H28" s="70" t="s">
        <v>2087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2107</v>
      </c>
      <c r="B29" s="70">
        <v>21</v>
      </c>
      <c r="C29" s="70">
        <v>21</v>
      </c>
      <c r="D29" s="70">
        <v>1</v>
      </c>
      <c r="E29" s="70">
        <v>2024</v>
      </c>
      <c r="F29" s="70" t="s">
        <v>1554</v>
      </c>
      <c r="G29" s="1073" t="s">
        <v>2086</v>
      </c>
      <c r="H29" s="70" t="s">
        <v>2087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2389</v>
      </c>
      <c r="B30" s="70">
        <v>22</v>
      </c>
      <c r="C30" s="70">
        <v>22</v>
      </c>
      <c r="D30" s="70">
        <v>1</v>
      </c>
      <c r="E30" s="70">
        <v>2025</v>
      </c>
      <c r="F30" s="70" t="s">
        <v>1556</v>
      </c>
      <c r="G30" s="1073" t="s">
        <v>2086</v>
      </c>
      <c r="H30" s="70" t="s">
        <v>2087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2390</v>
      </c>
      <c r="B31" s="70">
        <v>23</v>
      </c>
      <c r="C31" s="70">
        <v>23</v>
      </c>
      <c r="D31" s="70">
        <v>1</v>
      </c>
      <c r="E31" s="70">
        <v>2026</v>
      </c>
      <c r="F31" s="70" t="s">
        <v>1557</v>
      </c>
      <c r="G31" s="1073" t="s">
        <v>2086</v>
      </c>
      <c r="H31" s="70" t="s">
        <v>2087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2391</v>
      </c>
      <c r="B32" s="70">
        <v>24</v>
      </c>
      <c r="C32" s="70">
        <v>24</v>
      </c>
      <c r="D32" s="70">
        <v>1</v>
      </c>
      <c r="E32" s="70">
        <v>2027</v>
      </c>
      <c r="F32" s="70" t="s">
        <v>1558</v>
      </c>
      <c r="G32" s="1073" t="s">
        <v>2086</v>
      </c>
      <c r="H32" s="70" t="s">
        <v>2087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2392</v>
      </c>
      <c r="B33" s="70">
        <v>25</v>
      </c>
      <c r="C33" s="70">
        <v>25</v>
      </c>
      <c r="D33" s="70">
        <v>1</v>
      </c>
      <c r="E33" s="70">
        <v>2028</v>
      </c>
      <c r="F33" s="70" t="s">
        <v>1559</v>
      </c>
      <c r="G33" s="1073" t="s">
        <v>2086</v>
      </c>
      <c r="H33" s="70" t="s">
        <v>2087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2393</v>
      </c>
      <c r="B34" s="70">
        <v>26</v>
      </c>
      <c r="C34" s="70">
        <v>26</v>
      </c>
      <c r="D34" s="70">
        <v>1</v>
      </c>
      <c r="E34" s="70">
        <v>2029</v>
      </c>
      <c r="F34" s="70" t="s">
        <v>1560</v>
      </c>
      <c r="G34" s="1073" t="s">
        <v>2086</v>
      </c>
      <c r="H34" s="70" t="s">
        <v>2087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2394</v>
      </c>
      <c r="B35" s="70">
        <v>27</v>
      </c>
      <c r="C35" s="70">
        <v>27</v>
      </c>
      <c r="D35" s="70">
        <v>1</v>
      </c>
      <c r="E35" s="70">
        <v>2030</v>
      </c>
      <c r="F35" s="70" t="s">
        <v>1561</v>
      </c>
      <c r="G35" s="1073" t="s">
        <v>2086</v>
      </c>
      <c r="H35" s="70" t="s">
        <v>2087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2317</v>
      </c>
      <c r="B10" s="70">
        <v>2</v>
      </c>
      <c r="C10" s="70">
        <v>18</v>
      </c>
      <c r="D10" s="70">
        <v>2</v>
      </c>
      <c r="E10" s="70">
        <v>2024</v>
      </c>
      <c r="F10" s="70" t="s">
        <v>1554</v>
      </c>
      <c r="G10" s="1073" t="s">
        <v>2314</v>
      </c>
      <c r="H10" s="70" t="s">
        <v>2315</v>
      </c>
      <c r="I10" s="1066"/>
      <c r="J10" s="73">
        <v>129997.00000000001</v>
      </c>
      <c r="K10" s="71">
        <v>171948940</v>
      </c>
      <c r="L10" s="71">
        <v>343272</v>
      </c>
      <c r="M10" s="71">
        <v>453503554</v>
      </c>
      <c r="N10" s="71">
        <v>20900</v>
      </c>
      <c r="O10" s="71">
        <v>52466057</v>
      </c>
      <c r="P10" s="71">
        <v>0</v>
      </c>
      <c r="Q10" s="71">
        <v>0</v>
      </c>
      <c r="R10" s="71">
        <v>0</v>
      </c>
      <c r="S10" s="71">
        <v>0</v>
      </c>
      <c r="T10" s="71">
        <v>0</v>
      </c>
      <c r="U10" s="71">
        <v>0</v>
      </c>
      <c r="V10" s="71">
        <v>0</v>
      </c>
      <c r="W10" s="71">
        <v>0</v>
      </c>
      <c r="X10" s="71">
        <v>0</v>
      </c>
      <c r="Y10" s="71">
        <v>0</v>
      </c>
      <c r="Z10" s="71">
        <v>677918551</v>
      </c>
      <c r="AA10" s="71">
        <v>375748083</v>
      </c>
      <c r="AB10" s="71">
        <v>1736819797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2361</v>
      </c>
      <c r="B11" s="70">
        <v>3</v>
      </c>
      <c r="C11" s="70">
        <v>18</v>
      </c>
      <c r="D11" s="70">
        <v>3</v>
      </c>
      <c r="E11" s="70">
        <v>2024</v>
      </c>
      <c r="F11" s="70" t="s">
        <v>1554</v>
      </c>
      <c r="G11" s="1073" t="s">
        <v>2358</v>
      </c>
      <c r="H11" s="70" t="s">
        <v>2359</v>
      </c>
      <c r="I11" s="1066"/>
      <c r="J11" s="73">
        <v>364093</v>
      </c>
      <c r="K11" s="71">
        <v>482621808.00000006</v>
      </c>
      <c r="L11" s="71">
        <v>718409</v>
      </c>
      <c r="M11" s="71">
        <v>950760078</v>
      </c>
      <c r="N11" s="71">
        <v>8600</v>
      </c>
      <c r="O11" s="71">
        <v>19278949</v>
      </c>
      <c r="P11" s="71">
        <v>0</v>
      </c>
      <c r="Q11" s="71">
        <v>0</v>
      </c>
      <c r="R11" s="71">
        <v>0</v>
      </c>
      <c r="S11" s="71">
        <v>0</v>
      </c>
      <c r="T11" s="71">
        <v>0</v>
      </c>
      <c r="U11" s="71">
        <v>0</v>
      </c>
      <c r="V11" s="71">
        <v>0</v>
      </c>
      <c r="W11" s="71">
        <v>0</v>
      </c>
      <c r="X11" s="71">
        <v>0</v>
      </c>
      <c r="Y11" s="71">
        <v>0</v>
      </c>
      <c r="Z11" s="71">
        <v>1452660835.0000002</v>
      </c>
      <c r="AA11" s="71">
        <v>930681733</v>
      </c>
      <c r="AB11" s="71">
        <v>3846460918.9999995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1639</v>
      </c>
      <c r="B12" s="70">
        <v>4</v>
      </c>
      <c r="C12" s="70">
        <v>18</v>
      </c>
      <c r="D12" s="70">
        <v>4</v>
      </c>
      <c r="E12" s="70">
        <v>2024</v>
      </c>
      <c r="F12" s="70" t="s">
        <v>1554</v>
      </c>
      <c r="G12" s="1073" t="s">
        <v>1636</v>
      </c>
      <c r="H12" s="70" t="s">
        <v>1637</v>
      </c>
      <c r="I12" s="1066"/>
      <c r="J12" s="73">
        <v>984643</v>
      </c>
      <c r="K12" s="71">
        <v>1248306358</v>
      </c>
      <c r="L12" s="71">
        <v>398901</v>
      </c>
      <c r="M12" s="71">
        <v>504525270.00000006</v>
      </c>
      <c r="N12" s="71">
        <v>448000</v>
      </c>
      <c r="O12" s="71">
        <v>1152129692</v>
      </c>
      <c r="P12" s="71">
        <v>11509</v>
      </c>
      <c r="Q12" s="71">
        <v>74480229.000000015</v>
      </c>
      <c r="R12" s="71">
        <v>0</v>
      </c>
      <c r="S12" s="71">
        <v>0</v>
      </c>
      <c r="T12" s="71">
        <v>0</v>
      </c>
      <c r="U12" s="71">
        <v>0</v>
      </c>
      <c r="V12" s="71">
        <v>0</v>
      </c>
      <c r="W12" s="71">
        <v>0</v>
      </c>
      <c r="X12" s="71">
        <v>0</v>
      </c>
      <c r="Y12" s="71">
        <v>0</v>
      </c>
      <c r="Z12" s="71">
        <v>2979441549</v>
      </c>
      <c r="AA12" s="71">
        <v>2413540909</v>
      </c>
      <c r="AB12" s="71">
        <v>11019385258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2365</v>
      </c>
      <c r="B13" s="70">
        <v>5</v>
      </c>
      <c r="C13" s="70">
        <v>18</v>
      </c>
      <c r="D13" s="70">
        <v>5</v>
      </c>
      <c r="E13" s="70">
        <v>2024</v>
      </c>
      <c r="F13" s="70" t="s">
        <v>1554</v>
      </c>
      <c r="G13" s="1073" t="s">
        <v>2362</v>
      </c>
      <c r="H13" s="70" t="s">
        <v>2363</v>
      </c>
      <c r="I13" s="1066"/>
      <c r="J13" s="73">
        <v>390322</v>
      </c>
      <c r="K13" s="71">
        <v>504846938</v>
      </c>
      <c r="L13" s="71">
        <v>317093</v>
      </c>
      <c r="M13" s="71">
        <v>408798052.00000006</v>
      </c>
      <c r="N13" s="71">
        <v>0</v>
      </c>
      <c r="O13" s="71">
        <v>0</v>
      </c>
      <c r="P13" s="71">
        <v>0</v>
      </c>
      <c r="Q13" s="71">
        <v>0</v>
      </c>
      <c r="R13" s="71">
        <v>0</v>
      </c>
      <c r="S13" s="71">
        <v>0</v>
      </c>
      <c r="T13" s="71">
        <v>0</v>
      </c>
      <c r="U13" s="71">
        <v>0</v>
      </c>
      <c r="V13" s="71">
        <v>0</v>
      </c>
      <c r="W13" s="71">
        <v>0</v>
      </c>
      <c r="X13" s="71">
        <v>0</v>
      </c>
      <c r="Y13" s="71">
        <v>0</v>
      </c>
      <c r="Z13" s="71">
        <v>913644990</v>
      </c>
      <c r="AA13" s="71">
        <v>996840725</v>
      </c>
      <c r="AB13" s="71">
        <v>4876927438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2353</v>
      </c>
      <c r="B14" s="70">
        <v>6</v>
      </c>
      <c r="C14" s="70">
        <v>18</v>
      </c>
      <c r="D14" s="70">
        <v>6</v>
      </c>
      <c r="E14" s="70">
        <v>2024</v>
      </c>
      <c r="F14" s="70" t="s">
        <v>1554</v>
      </c>
      <c r="G14" s="1073" t="s">
        <v>2350</v>
      </c>
      <c r="H14" s="70" t="s">
        <v>2351</v>
      </c>
      <c r="I14" s="1066"/>
      <c r="J14" s="73">
        <v>579721</v>
      </c>
      <c r="K14" s="71">
        <v>760196676</v>
      </c>
      <c r="L14" s="71">
        <v>1000474</v>
      </c>
      <c r="M14" s="71">
        <v>1309797996</v>
      </c>
      <c r="N14" s="71">
        <v>759800</v>
      </c>
      <c r="O14" s="71">
        <v>1944600867</v>
      </c>
      <c r="P14" s="71">
        <v>1016.9999999999999</v>
      </c>
      <c r="Q14" s="71">
        <v>6527614</v>
      </c>
      <c r="R14" s="71">
        <v>0</v>
      </c>
      <c r="S14" s="71">
        <v>0</v>
      </c>
      <c r="T14" s="71">
        <v>0</v>
      </c>
      <c r="U14" s="71">
        <v>0</v>
      </c>
      <c r="V14" s="71">
        <v>0</v>
      </c>
      <c r="W14" s="71">
        <v>0</v>
      </c>
      <c r="X14" s="71">
        <v>0</v>
      </c>
      <c r="Y14" s="71">
        <v>0</v>
      </c>
      <c r="Z14" s="71">
        <v>4021123153</v>
      </c>
      <c r="AA14" s="71">
        <v>1551430438</v>
      </c>
      <c r="AB14" s="71">
        <v>6018949435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2107</v>
      </c>
      <c r="B15" s="70">
        <v>7</v>
      </c>
      <c r="C15" s="70">
        <v>18</v>
      </c>
      <c r="D15" s="70">
        <v>7</v>
      </c>
      <c r="E15" s="70">
        <v>2024</v>
      </c>
      <c r="F15" s="70" t="s">
        <v>1554</v>
      </c>
      <c r="G15" s="1073" t="s">
        <v>2086</v>
      </c>
      <c r="H15" s="70" t="s">
        <v>2087</v>
      </c>
      <c r="I15" s="1066"/>
      <c r="J15" s="73">
        <v>51550</v>
      </c>
      <c r="K15" s="71">
        <v>67887765</v>
      </c>
      <c r="L15" s="71">
        <v>110089</v>
      </c>
      <c r="M15" s="71">
        <v>144831180</v>
      </c>
      <c r="N15" s="71">
        <v>400</v>
      </c>
      <c r="O15" s="71">
        <v>733268</v>
      </c>
      <c r="P15" s="71">
        <v>0</v>
      </c>
      <c r="Q15" s="71">
        <v>0</v>
      </c>
      <c r="R15" s="71">
        <v>0</v>
      </c>
      <c r="S15" s="71">
        <v>0</v>
      </c>
      <c r="T15" s="71">
        <v>0</v>
      </c>
      <c r="U15" s="71">
        <v>0</v>
      </c>
      <c r="V15" s="71">
        <v>0</v>
      </c>
      <c r="W15" s="71">
        <v>0</v>
      </c>
      <c r="X15" s="71">
        <v>0</v>
      </c>
      <c r="Y15" s="71">
        <v>0</v>
      </c>
      <c r="Z15" s="71">
        <v>213452213</v>
      </c>
      <c r="AA15" s="71">
        <v>142769478</v>
      </c>
      <c r="AB15" s="71">
        <v>795014125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2341</v>
      </c>
      <c r="B16" s="70">
        <v>8</v>
      </c>
      <c r="C16" s="70">
        <v>18</v>
      </c>
      <c r="D16" s="70">
        <v>8</v>
      </c>
      <c r="E16" s="70">
        <v>2024</v>
      </c>
      <c r="F16" s="70" t="s">
        <v>1554</v>
      </c>
      <c r="G16" s="1073" t="s">
        <v>2338</v>
      </c>
      <c r="H16" s="70" t="s">
        <v>2339</v>
      </c>
      <c r="I16" s="1066"/>
      <c r="J16" s="73">
        <v>266497</v>
      </c>
      <c r="K16" s="71">
        <v>349842880</v>
      </c>
      <c r="L16" s="71">
        <v>77948</v>
      </c>
      <c r="M16" s="71">
        <v>102116399</v>
      </c>
      <c r="N16" s="71">
        <v>65900</v>
      </c>
      <c r="O16" s="71">
        <v>180964084</v>
      </c>
      <c r="P16" s="71">
        <v>105</v>
      </c>
      <c r="Q16" s="71">
        <v>689959</v>
      </c>
      <c r="R16" s="71">
        <v>0</v>
      </c>
      <c r="S16" s="71">
        <v>0</v>
      </c>
      <c r="T16" s="71">
        <v>0</v>
      </c>
      <c r="U16" s="71">
        <v>0</v>
      </c>
      <c r="V16" s="71">
        <v>0</v>
      </c>
      <c r="W16" s="71">
        <v>0</v>
      </c>
      <c r="X16" s="71">
        <v>0</v>
      </c>
      <c r="Y16" s="71">
        <v>0</v>
      </c>
      <c r="Z16" s="71">
        <v>633613322</v>
      </c>
      <c r="AA16" s="71">
        <v>614170100</v>
      </c>
      <c r="AB16" s="71">
        <v>2448750083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2333</v>
      </c>
      <c r="B17" s="70">
        <v>9</v>
      </c>
      <c r="C17" s="70">
        <v>18</v>
      </c>
      <c r="D17" s="70">
        <v>9</v>
      </c>
      <c r="E17" s="70">
        <v>2024</v>
      </c>
      <c r="F17" s="70" t="s">
        <v>1554</v>
      </c>
      <c r="G17" s="1073" t="s">
        <v>2330</v>
      </c>
      <c r="H17" s="70" t="s">
        <v>2331</v>
      </c>
      <c r="I17" s="1066"/>
      <c r="J17" s="73">
        <v>355652</v>
      </c>
      <c r="K17" s="71">
        <v>454756462</v>
      </c>
      <c r="L17" s="71">
        <v>1098136</v>
      </c>
      <c r="M17" s="71">
        <v>1403304674.0000002</v>
      </c>
      <c r="N17" s="71">
        <v>834600</v>
      </c>
      <c r="O17" s="71">
        <v>2520202849</v>
      </c>
      <c r="P17" s="71">
        <v>23957</v>
      </c>
      <c r="Q17" s="71">
        <v>150860256</v>
      </c>
      <c r="R17" s="71">
        <v>0</v>
      </c>
      <c r="S17" s="71">
        <v>0</v>
      </c>
      <c r="T17" s="71">
        <v>0</v>
      </c>
      <c r="U17" s="71">
        <v>0</v>
      </c>
      <c r="V17" s="71">
        <v>0</v>
      </c>
      <c r="W17" s="71">
        <v>0</v>
      </c>
      <c r="X17" s="71">
        <v>0</v>
      </c>
      <c r="Y17" s="71">
        <v>0</v>
      </c>
      <c r="Z17" s="71">
        <v>4529124240.999999</v>
      </c>
      <c r="AA17" s="71">
        <v>915391543</v>
      </c>
      <c r="AB17" s="71">
        <v>3674099515.9999995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2325</v>
      </c>
      <c r="B18" s="70">
        <v>10</v>
      </c>
      <c r="C18" s="70">
        <v>18</v>
      </c>
      <c r="D18" s="70">
        <v>10</v>
      </c>
      <c r="E18" s="70">
        <v>2024</v>
      </c>
      <c r="F18" s="70" t="s">
        <v>1554</v>
      </c>
      <c r="G18" s="1073" t="s">
        <v>2322</v>
      </c>
      <c r="H18" s="70" t="s">
        <v>2323</v>
      </c>
      <c r="I18" s="1066"/>
      <c r="J18" s="73">
        <v>73961</v>
      </c>
      <c r="K18" s="71">
        <v>96569971.000000015</v>
      </c>
      <c r="L18" s="71">
        <v>102285</v>
      </c>
      <c r="M18" s="71">
        <v>133391573.99999999</v>
      </c>
      <c r="N18" s="71">
        <v>182800</v>
      </c>
      <c r="O18" s="71">
        <v>498463344</v>
      </c>
      <c r="P18" s="71">
        <v>0</v>
      </c>
      <c r="Q18" s="71">
        <v>0</v>
      </c>
      <c r="R18" s="71">
        <v>0</v>
      </c>
      <c r="S18" s="71">
        <v>0</v>
      </c>
      <c r="T18" s="71">
        <v>0</v>
      </c>
      <c r="U18" s="71">
        <v>0</v>
      </c>
      <c r="V18" s="71">
        <v>0</v>
      </c>
      <c r="W18" s="71">
        <v>0</v>
      </c>
      <c r="X18" s="71">
        <v>0</v>
      </c>
      <c r="Y18" s="71">
        <v>0</v>
      </c>
      <c r="Z18" s="71">
        <v>728424889</v>
      </c>
      <c r="AA18" s="71">
        <v>128351755</v>
      </c>
      <c r="AB18" s="71">
        <v>748437540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2345</v>
      </c>
      <c r="B19" s="70">
        <v>11</v>
      </c>
      <c r="C19" s="70">
        <v>18</v>
      </c>
      <c r="D19" s="70">
        <v>11</v>
      </c>
      <c r="E19" s="70">
        <v>2024</v>
      </c>
      <c r="F19" s="70" t="s">
        <v>1554</v>
      </c>
      <c r="G19" s="1073" t="s">
        <v>2342</v>
      </c>
      <c r="H19" s="70" t="s">
        <v>2343</v>
      </c>
      <c r="I19" s="1066"/>
      <c r="J19" s="73">
        <v>52318</v>
      </c>
      <c r="K19" s="71">
        <v>69165769</v>
      </c>
      <c r="L19" s="71">
        <v>68065</v>
      </c>
      <c r="M19" s="71">
        <v>89855181</v>
      </c>
      <c r="N19" s="71">
        <v>0</v>
      </c>
      <c r="O19" s="71">
        <v>0</v>
      </c>
      <c r="P19" s="71">
        <v>0</v>
      </c>
      <c r="Q19" s="71">
        <v>0</v>
      </c>
      <c r="R19" s="71">
        <v>0</v>
      </c>
      <c r="S19" s="71">
        <v>0</v>
      </c>
      <c r="T19" s="71">
        <v>0</v>
      </c>
      <c r="U19" s="71">
        <v>0</v>
      </c>
      <c r="V19" s="71">
        <v>0</v>
      </c>
      <c r="W19" s="71">
        <v>0</v>
      </c>
      <c r="X19" s="71">
        <v>0</v>
      </c>
      <c r="Y19" s="71">
        <v>0</v>
      </c>
      <c r="Z19" s="71">
        <v>159020950</v>
      </c>
      <c r="AA19" s="71">
        <v>155816674</v>
      </c>
      <c r="AB19" s="71">
        <v>1142323472</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1655</v>
      </c>
      <c r="B20" s="70">
        <v>12</v>
      </c>
      <c r="C20" s="70">
        <v>18</v>
      </c>
      <c r="D20" s="70">
        <v>12</v>
      </c>
      <c r="E20" s="70">
        <v>2024</v>
      </c>
      <c r="F20" s="70" t="s">
        <v>1554</v>
      </c>
      <c r="G20" s="1073" t="s">
        <v>1652</v>
      </c>
      <c r="H20" s="70" t="s">
        <v>1653</v>
      </c>
      <c r="I20" s="1066"/>
      <c r="J20" s="73">
        <v>747617</v>
      </c>
      <c r="K20" s="71">
        <v>960803605</v>
      </c>
      <c r="L20" s="71">
        <v>1784467</v>
      </c>
      <c r="M20" s="71">
        <v>2291048163.0000005</v>
      </c>
      <c r="N20" s="71">
        <v>357000</v>
      </c>
      <c r="O20" s="71">
        <v>954554771</v>
      </c>
      <c r="P20" s="71">
        <v>14821</v>
      </c>
      <c r="Q20" s="71">
        <v>97473917</v>
      </c>
      <c r="R20" s="71">
        <v>0</v>
      </c>
      <c r="S20" s="71">
        <v>0</v>
      </c>
      <c r="T20" s="71">
        <v>0</v>
      </c>
      <c r="U20" s="71">
        <v>0</v>
      </c>
      <c r="V20" s="71">
        <v>0</v>
      </c>
      <c r="W20" s="71">
        <v>0</v>
      </c>
      <c r="X20" s="71">
        <v>0</v>
      </c>
      <c r="Y20" s="71">
        <v>0</v>
      </c>
      <c r="Z20" s="71">
        <v>4303880456.000001</v>
      </c>
      <c r="AA20" s="71">
        <v>1535248780</v>
      </c>
      <c r="AB20" s="71">
        <v>6746776373.999999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1659</v>
      </c>
      <c r="B21" s="70">
        <v>13</v>
      </c>
      <c r="C21" s="70">
        <v>18</v>
      </c>
      <c r="D21" s="70">
        <v>13</v>
      </c>
      <c r="E21" s="70">
        <v>2024</v>
      </c>
      <c r="F21" s="70" t="s">
        <v>1554</v>
      </c>
      <c r="G21" s="1073" t="s">
        <v>1656</v>
      </c>
      <c r="H21" s="70" t="s">
        <v>1657</v>
      </c>
      <c r="I21" s="1066"/>
      <c r="J21" s="73">
        <v>638639</v>
      </c>
      <c r="K21" s="71">
        <v>839736106.00000012</v>
      </c>
      <c r="L21" s="71">
        <v>2064001.0000000002</v>
      </c>
      <c r="M21" s="71">
        <v>2708343960</v>
      </c>
      <c r="N21" s="71">
        <v>390700</v>
      </c>
      <c r="O21" s="71">
        <v>1164244142</v>
      </c>
      <c r="P21" s="71">
        <v>0</v>
      </c>
      <c r="Q21" s="71">
        <v>0</v>
      </c>
      <c r="R21" s="71">
        <v>0</v>
      </c>
      <c r="S21" s="71">
        <v>0</v>
      </c>
      <c r="T21" s="71">
        <v>0</v>
      </c>
      <c r="U21" s="71">
        <v>0</v>
      </c>
      <c r="V21" s="71">
        <v>0</v>
      </c>
      <c r="W21" s="71">
        <v>0</v>
      </c>
      <c r="X21" s="71">
        <v>0</v>
      </c>
      <c r="Y21" s="71">
        <v>0</v>
      </c>
      <c r="Z21" s="71">
        <v>4712324208</v>
      </c>
      <c r="AA21" s="71">
        <v>1771699719</v>
      </c>
      <c r="AB21" s="71">
        <v>6785713145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1663</v>
      </c>
      <c r="B22" s="70">
        <v>14</v>
      </c>
      <c r="C22" s="70">
        <v>18</v>
      </c>
      <c r="D22" s="70">
        <v>14</v>
      </c>
      <c r="E22" s="70">
        <v>2024</v>
      </c>
      <c r="F22" s="70" t="s">
        <v>1554</v>
      </c>
      <c r="G22" s="1073" t="s">
        <v>1660</v>
      </c>
      <c r="H22" s="70" t="s">
        <v>1661</v>
      </c>
      <c r="I22" s="1066"/>
      <c r="J22" s="73">
        <v>502764</v>
      </c>
      <c r="K22" s="71">
        <v>660298728</v>
      </c>
      <c r="L22" s="71">
        <v>501365</v>
      </c>
      <c r="M22" s="71">
        <v>657615520.00000012</v>
      </c>
      <c r="N22" s="71">
        <v>42300</v>
      </c>
      <c r="O22" s="71">
        <v>115219020</v>
      </c>
      <c r="P22" s="71">
        <v>0</v>
      </c>
      <c r="Q22" s="71">
        <v>0</v>
      </c>
      <c r="R22" s="71">
        <v>0</v>
      </c>
      <c r="S22" s="71">
        <v>0</v>
      </c>
      <c r="T22" s="71">
        <v>0</v>
      </c>
      <c r="U22" s="71">
        <v>0</v>
      </c>
      <c r="V22" s="71">
        <v>0</v>
      </c>
      <c r="W22" s="71">
        <v>0</v>
      </c>
      <c r="X22" s="71">
        <v>0</v>
      </c>
      <c r="Y22" s="71">
        <v>0</v>
      </c>
      <c r="Z22" s="71">
        <v>1433133268.0000002</v>
      </c>
      <c r="AA22" s="71">
        <v>1270472527</v>
      </c>
      <c r="AB22" s="71">
        <v>5392525352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2321</v>
      </c>
      <c r="B23" s="70">
        <v>15</v>
      </c>
      <c r="C23" s="70">
        <v>18</v>
      </c>
      <c r="D23" s="70">
        <v>15</v>
      </c>
      <c r="E23" s="70">
        <v>2024</v>
      </c>
      <c r="F23" s="70" t="s">
        <v>1554</v>
      </c>
      <c r="G23" s="1073" t="s">
        <v>2318</v>
      </c>
      <c r="H23" s="70" t="s">
        <v>2319</v>
      </c>
      <c r="I23" s="1066"/>
      <c r="J23" s="73">
        <v>173213</v>
      </c>
      <c r="K23" s="71">
        <v>227449742.99999997</v>
      </c>
      <c r="L23" s="71">
        <v>431416</v>
      </c>
      <c r="M23" s="71">
        <v>565955219</v>
      </c>
      <c r="N23" s="71">
        <v>67900</v>
      </c>
      <c r="O23" s="71">
        <v>150344643.00000003</v>
      </c>
      <c r="P23" s="71">
        <v>0</v>
      </c>
      <c r="Q23" s="71">
        <v>0</v>
      </c>
      <c r="R23" s="71">
        <v>0</v>
      </c>
      <c r="S23" s="71">
        <v>0</v>
      </c>
      <c r="T23" s="71">
        <v>0</v>
      </c>
      <c r="U23" s="71">
        <v>0</v>
      </c>
      <c r="V23" s="71">
        <v>0</v>
      </c>
      <c r="W23" s="71">
        <v>0</v>
      </c>
      <c r="X23" s="71">
        <v>0</v>
      </c>
      <c r="Y23" s="71">
        <v>0</v>
      </c>
      <c r="Z23" s="71">
        <v>943749605.00000012</v>
      </c>
      <c r="AA23" s="71">
        <v>476595183.99999994</v>
      </c>
      <c r="AB23" s="71">
        <v>1756806973.9999998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2329</v>
      </c>
      <c r="B24" s="70">
        <v>16</v>
      </c>
      <c r="C24" s="70">
        <v>18</v>
      </c>
      <c r="D24" s="70">
        <v>16</v>
      </c>
      <c r="E24" s="70">
        <v>2024</v>
      </c>
      <c r="F24" s="70" t="s">
        <v>1554</v>
      </c>
      <c r="G24" s="1073" t="s">
        <v>2326</v>
      </c>
      <c r="H24" s="70" t="s">
        <v>2327</v>
      </c>
      <c r="I24" s="1066"/>
      <c r="J24" s="73">
        <v>272281</v>
      </c>
      <c r="K24" s="71">
        <v>357086469.99999994</v>
      </c>
      <c r="L24" s="71">
        <v>534354</v>
      </c>
      <c r="M24" s="71">
        <v>699928505</v>
      </c>
      <c r="N24" s="71">
        <v>196400</v>
      </c>
      <c r="O24" s="71">
        <v>539522340</v>
      </c>
      <c r="P24" s="71">
        <v>8122</v>
      </c>
      <c r="Q24" s="71">
        <v>53428341</v>
      </c>
      <c r="R24" s="71">
        <v>0</v>
      </c>
      <c r="S24" s="71">
        <v>0</v>
      </c>
      <c r="T24" s="71">
        <v>0</v>
      </c>
      <c r="U24" s="71">
        <v>0</v>
      </c>
      <c r="V24" s="71">
        <v>0</v>
      </c>
      <c r="W24" s="71">
        <v>0</v>
      </c>
      <c r="X24" s="71">
        <v>0</v>
      </c>
      <c r="Y24" s="71">
        <v>0</v>
      </c>
      <c r="Z24" s="71">
        <v>1649965656.0000002</v>
      </c>
      <c r="AA24" s="71">
        <v>519436215</v>
      </c>
      <c r="AB24" s="71">
        <v>2357073851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2357</v>
      </c>
      <c r="B25" s="70">
        <v>17</v>
      </c>
      <c r="C25" s="70">
        <v>18</v>
      </c>
      <c r="D25" s="70">
        <v>17</v>
      </c>
      <c r="E25" s="70">
        <v>2024</v>
      </c>
      <c r="F25" s="70" t="s">
        <v>1554</v>
      </c>
      <c r="G25" s="1073" t="s">
        <v>2354</v>
      </c>
      <c r="H25" s="70" t="s">
        <v>2355</v>
      </c>
      <c r="I25" s="1066"/>
      <c r="J25" s="73">
        <v>278104</v>
      </c>
      <c r="K25" s="71">
        <v>362115651</v>
      </c>
      <c r="L25" s="71">
        <v>417148</v>
      </c>
      <c r="M25" s="71">
        <v>542112526</v>
      </c>
      <c r="N25" s="71">
        <v>0</v>
      </c>
      <c r="O25" s="71">
        <v>0</v>
      </c>
      <c r="P25" s="71">
        <v>0</v>
      </c>
      <c r="Q25" s="71">
        <v>0</v>
      </c>
      <c r="R25" s="71">
        <v>0</v>
      </c>
      <c r="S25" s="71">
        <v>0</v>
      </c>
      <c r="T25" s="71">
        <v>0</v>
      </c>
      <c r="U25" s="71">
        <v>0</v>
      </c>
      <c r="V25" s="71">
        <v>0</v>
      </c>
      <c r="W25" s="71">
        <v>0</v>
      </c>
      <c r="X25" s="71">
        <v>0</v>
      </c>
      <c r="Y25" s="71">
        <v>0</v>
      </c>
      <c r="Z25" s="71">
        <v>904228176.99999988</v>
      </c>
      <c r="AA25" s="71">
        <v>705930460</v>
      </c>
      <c r="AB25" s="71">
        <v>3373553377.0000005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2349</v>
      </c>
      <c r="B26" s="70">
        <v>18</v>
      </c>
      <c r="C26" s="70">
        <v>18</v>
      </c>
      <c r="D26" s="70">
        <v>18</v>
      </c>
      <c r="E26" s="70">
        <v>2024</v>
      </c>
      <c r="F26" s="70" t="s">
        <v>1554</v>
      </c>
      <c r="G26" s="1073" t="s">
        <v>2346</v>
      </c>
      <c r="H26" s="70" t="s">
        <v>2347</v>
      </c>
      <c r="I26" s="1066"/>
      <c r="J26" s="73">
        <v>219852</v>
      </c>
      <c r="K26" s="71">
        <v>290310444</v>
      </c>
      <c r="L26" s="71">
        <v>331638</v>
      </c>
      <c r="M26" s="71">
        <v>437078930.99999994</v>
      </c>
      <c r="N26" s="71">
        <v>28800</v>
      </c>
      <c r="O26" s="71">
        <v>62761153</v>
      </c>
      <c r="P26" s="71">
        <v>0</v>
      </c>
      <c r="Q26" s="71">
        <v>0</v>
      </c>
      <c r="R26" s="71">
        <v>0</v>
      </c>
      <c r="S26" s="71">
        <v>0</v>
      </c>
      <c r="T26" s="71">
        <v>0</v>
      </c>
      <c r="U26" s="71">
        <v>0</v>
      </c>
      <c r="V26" s="71">
        <v>0</v>
      </c>
      <c r="W26" s="71">
        <v>0</v>
      </c>
      <c r="X26" s="71">
        <v>0</v>
      </c>
      <c r="Y26" s="71">
        <v>0</v>
      </c>
      <c r="Z26" s="71">
        <v>790150528</v>
      </c>
      <c r="AA26" s="71">
        <v>593150463</v>
      </c>
      <c r="AB26" s="71">
        <v>2495391553</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2337</v>
      </c>
      <c r="B27" s="70">
        <v>19</v>
      </c>
      <c r="C27" s="70">
        <v>18</v>
      </c>
      <c r="D27" s="70">
        <v>19</v>
      </c>
      <c r="E27" s="70">
        <v>2024</v>
      </c>
      <c r="F27" s="70" t="s">
        <v>1554</v>
      </c>
      <c r="G27" s="1073" t="s">
        <v>2334</v>
      </c>
      <c r="H27" s="70" t="s">
        <v>2335</v>
      </c>
      <c r="I27" s="1066"/>
      <c r="J27" s="73">
        <v>244006</v>
      </c>
      <c r="K27" s="71">
        <v>316713542</v>
      </c>
      <c r="L27" s="71">
        <v>141654</v>
      </c>
      <c r="M27" s="71">
        <v>183183301</v>
      </c>
      <c r="N27" s="71">
        <v>73800</v>
      </c>
      <c r="O27" s="71">
        <v>175070256</v>
      </c>
      <c r="P27" s="71">
        <v>0</v>
      </c>
      <c r="Q27" s="71">
        <v>0</v>
      </c>
      <c r="R27" s="71">
        <v>0</v>
      </c>
      <c r="S27" s="71">
        <v>0</v>
      </c>
      <c r="T27" s="71">
        <v>0</v>
      </c>
      <c r="U27" s="71">
        <v>0</v>
      </c>
      <c r="V27" s="71">
        <v>0</v>
      </c>
      <c r="W27" s="71">
        <v>0</v>
      </c>
      <c r="X27" s="71">
        <v>0</v>
      </c>
      <c r="Y27" s="71">
        <v>0</v>
      </c>
      <c r="Z27" s="71">
        <v>674967098.99999988</v>
      </c>
      <c r="AA27" s="71">
        <v>643799084</v>
      </c>
      <c r="AB27" s="71">
        <v>3057324604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2313</v>
      </c>
      <c r="B28" s="70">
        <v>20</v>
      </c>
      <c r="C28" s="70">
        <v>18</v>
      </c>
      <c r="D28" s="70">
        <v>20</v>
      </c>
      <c r="E28" s="70">
        <v>2024</v>
      </c>
      <c r="F28" s="70" t="s">
        <v>1554</v>
      </c>
      <c r="G28" s="1073" t="s">
        <v>2310</v>
      </c>
      <c r="H28" s="70" t="s">
        <v>2311</v>
      </c>
      <c r="I28" s="1066"/>
      <c r="J28" s="73">
        <v>112709</v>
      </c>
      <c r="K28" s="71">
        <v>149793985</v>
      </c>
      <c r="L28" s="71">
        <v>142177</v>
      </c>
      <c r="M28" s="71">
        <v>188204484</v>
      </c>
      <c r="N28" s="71">
        <v>60800</v>
      </c>
      <c r="O28" s="71">
        <v>143258892</v>
      </c>
      <c r="P28" s="71">
        <v>0</v>
      </c>
      <c r="Q28" s="71">
        <v>0</v>
      </c>
      <c r="R28" s="71">
        <v>0</v>
      </c>
      <c r="S28" s="71">
        <v>0</v>
      </c>
      <c r="T28" s="71">
        <v>0</v>
      </c>
      <c r="U28" s="71">
        <v>0</v>
      </c>
      <c r="V28" s="71">
        <v>0</v>
      </c>
      <c r="W28" s="71">
        <v>0</v>
      </c>
      <c r="X28" s="71">
        <v>0</v>
      </c>
      <c r="Y28" s="71">
        <v>0</v>
      </c>
      <c r="Z28" s="71">
        <v>481257361</v>
      </c>
      <c r="AA28" s="71">
        <v>222554405</v>
      </c>
      <c r="AB28" s="71">
        <v>1014610362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1572</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1572</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1572</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1572</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1572</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1572</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1572</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2316</v>
      </c>
      <c r="B190" s="70">
        <v>182</v>
      </c>
      <c r="C190" s="70">
        <v>16</v>
      </c>
      <c r="D190" s="70">
        <v>2</v>
      </c>
      <c r="E190" s="70">
        <v>2022</v>
      </c>
      <c r="F190" s="70" t="s">
        <v>161</v>
      </c>
      <c r="G190" s="1073" t="s">
        <v>2314</v>
      </c>
      <c r="H190" s="70" t="s">
        <v>2315</v>
      </c>
      <c r="I190" s="1066"/>
      <c r="J190" s="73"/>
      <c r="K190" s="71"/>
      <c r="L190" s="71"/>
      <c r="M190" s="71"/>
      <c r="N190" s="71"/>
      <c r="O190" s="71"/>
      <c r="P190" s="71"/>
      <c r="Q190" s="71"/>
      <c r="R190" s="71"/>
      <c r="S190" s="71"/>
      <c r="T190" s="71"/>
      <c r="U190" s="71"/>
      <c r="V190" s="71"/>
      <c r="W190" s="71"/>
      <c r="X190" s="71"/>
      <c r="Y190" s="71"/>
      <c r="Z190" s="71"/>
      <c r="AA190" s="71"/>
      <c r="AB190" s="71"/>
      <c r="AC190" s="72"/>
      <c r="AD190" s="71">
        <v>70637830.146560356</v>
      </c>
      <c r="AE190" s="71">
        <v>779979.06971587287</v>
      </c>
      <c r="AF190" s="71">
        <v>1201450.7427786202</v>
      </c>
      <c r="AG190" s="71">
        <v>33689903.46684438</v>
      </c>
      <c r="AH190" s="71">
        <v>43809133.264925905</v>
      </c>
      <c r="AI190" s="71">
        <v>0</v>
      </c>
      <c r="AJ190" s="71">
        <v>0</v>
      </c>
      <c r="AK190" s="71">
        <v>2754543.4442925896</v>
      </c>
      <c r="AL190" s="71">
        <v>0</v>
      </c>
      <c r="AM190" s="71">
        <v>0</v>
      </c>
      <c r="AN190" s="71">
        <v>152872840.13511771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2360</v>
      </c>
      <c r="B191" s="70">
        <v>183</v>
      </c>
      <c r="C191" s="70">
        <v>16</v>
      </c>
      <c r="D191" s="70">
        <v>3</v>
      </c>
      <c r="E191" s="70">
        <v>2022</v>
      </c>
      <c r="F191" s="70" t="s">
        <v>161</v>
      </c>
      <c r="G191" s="1073" t="s">
        <v>2358</v>
      </c>
      <c r="H191" s="70" t="s">
        <v>2359</v>
      </c>
      <c r="I191" s="1066"/>
      <c r="J191" s="73"/>
      <c r="K191" s="71"/>
      <c r="L191" s="71"/>
      <c r="M191" s="71"/>
      <c r="N191" s="71"/>
      <c r="O191" s="71"/>
      <c r="P191" s="71"/>
      <c r="Q191" s="71"/>
      <c r="R191" s="71"/>
      <c r="S191" s="71"/>
      <c r="T191" s="71"/>
      <c r="U191" s="71"/>
      <c r="V191" s="71"/>
      <c r="W191" s="71"/>
      <c r="X191" s="71"/>
      <c r="Y191" s="71"/>
      <c r="Z191" s="71"/>
      <c r="AA191" s="71"/>
      <c r="AB191" s="71"/>
      <c r="AC191" s="72"/>
      <c r="AD191" s="71">
        <v>135773287.02272469</v>
      </c>
      <c r="AE191" s="71">
        <v>2782866.4998686234</v>
      </c>
      <c r="AF191" s="71">
        <v>7142624.6658188971</v>
      </c>
      <c r="AG191" s="71">
        <v>165999342.53663319</v>
      </c>
      <c r="AH191" s="71">
        <v>181422747.96779999</v>
      </c>
      <c r="AI191" s="71">
        <v>0</v>
      </c>
      <c r="AJ191" s="71">
        <v>0</v>
      </c>
      <c r="AK191" s="71">
        <v>10591666.323743654</v>
      </c>
      <c r="AL191" s="71">
        <v>0</v>
      </c>
      <c r="AM191" s="71">
        <v>0</v>
      </c>
      <c r="AN191" s="71">
        <v>503712535.01658911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1638</v>
      </c>
      <c r="B192" s="70">
        <v>184</v>
      </c>
      <c r="C192" s="70">
        <v>16</v>
      </c>
      <c r="D192" s="70">
        <v>4</v>
      </c>
      <c r="E192" s="70">
        <v>2022</v>
      </c>
      <c r="F192" s="70" t="s">
        <v>161</v>
      </c>
      <c r="G192" s="1073" t="s">
        <v>1636</v>
      </c>
      <c r="H192" s="70" t="s">
        <v>1637</v>
      </c>
      <c r="I192" s="1066"/>
      <c r="J192" s="73"/>
      <c r="K192" s="71"/>
      <c r="L192" s="71"/>
      <c r="M192" s="71"/>
      <c r="N192" s="71"/>
      <c r="O192" s="71"/>
      <c r="P192" s="71"/>
      <c r="Q192" s="71"/>
      <c r="R192" s="71"/>
      <c r="S192" s="71"/>
      <c r="T192" s="71"/>
      <c r="U192" s="71"/>
      <c r="V192" s="71"/>
      <c r="W192" s="71"/>
      <c r="X192" s="71"/>
      <c r="Y192" s="71"/>
      <c r="Z192" s="71"/>
      <c r="AA192" s="71"/>
      <c r="AB192" s="71"/>
      <c r="AC192" s="72"/>
      <c r="AD192" s="71">
        <v>257825756.60422105</v>
      </c>
      <c r="AE192" s="71">
        <v>11096172.828899113</v>
      </c>
      <c r="AF192" s="71">
        <v>3472192.6466302127</v>
      </c>
      <c r="AG192" s="71">
        <v>695187600.33502913</v>
      </c>
      <c r="AH192" s="71">
        <v>804429795.6347183</v>
      </c>
      <c r="AI192" s="71">
        <v>0</v>
      </c>
      <c r="AJ192" s="71">
        <v>0</v>
      </c>
      <c r="AK192" s="71">
        <v>44491067.542560481</v>
      </c>
      <c r="AL192" s="71">
        <v>0</v>
      </c>
      <c r="AM192" s="71">
        <v>0</v>
      </c>
      <c r="AN192" s="71">
        <v>1816502585.5920582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2364</v>
      </c>
      <c r="B193" s="70">
        <v>185</v>
      </c>
      <c r="C193" s="70">
        <v>16</v>
      </c>
      <c r="D193" s="70">
        <v>5</v>
      </c>
      <c r="E193" s="70">
        <v>2022</v>
      </c>
      <c r="F193" s="70" t="s">
        <v>161</v>
      </c>
      <c r="G193" s="1073" t="s">
        <v>2362</v>
      </c>
      <c r="H193" s="70" t="s">
        <v>2363</v>
      </c>
      <c r="I193" s="1066"/>
      <c r="J193" s="73"/>
      <c r="K193" s="71"/>
      <c r="L193" s="71"/>
      <c r="M193" s="71"/>
      <c r="N193" s="71"/>
      <c r="O193" s="71"/>
      <c r="P193" s="71"/>
      <c r="Q193" s="71"/>
      <c r="R193" s="71"/>
      <c r="S193" s="71"/>
      <c r="T193" s="71"/>
      <c r="U193" s="71"/>
      <c r="V193" s="71"/>
      <c r="W193" s="71"/>
      <c r="X193" s="71"/>
      <c r="Y193" s="71"/>
      <c r="Z193" s="71"/>
      <c r="AA193" s="71"/>
      <c r="AB193" s="71"/>
      <c r="AC193" s="72"/>
      <c r="AD193" s="71">
        <v>563033959.58805895</v>
      </c>
      <c r="AE193" s="71">
        <v>5249859.1230876055</v>
      </c>
      <c r="AF193" s="71">
        <v>1387675.6079093064</v>
      </c>
      <c r="AG193" s="71">
        <v>370093953.32769454</v>
      </c>
      <c r="AH193" s="71">
        <v>323107191.32996351</v>
      </c>
      <c r="AI193" s="71">
        <v>0</v>
      </c>
      <c r="AJ193" s="71">
        <v>0</v>
      </c>
      <c r="AK193" s="71">
        <v>17862953.39910274</v>
      </c>
      <c r="AL193" s="71">
        <v>0</v>
      </c>
      <c r="AM193" s="71">
        <v>0</v>
      </c>
      <c r="AN193" s="71">
        <v>1280735592.3758166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2352</v>
      </c>
      <c r="B194" s="70">
        <v>186</v>
      </c>
      <c r="C194" s="70">
        <v>16</v>
      </c>
      <c r="D194" s="70">
        <v>6</v>
      </c>
      <c r="E194" s="70">
        <v>2022</v>
      </c>
      <c r="F194" s="70" t="s">
        <v>161</v>
      </c>
      <c r="G194" s="1073" t="s">
        <v>2350</v>
      </c>
      <c r="H194" s="70" t="s">
        <v>2351</v>
      </c>
      <c r="I194" s="1066"/>
      <c r="J194" s="73"/>
      <c r="K194" s="71"/>
      <c r="L194" s="71"/>
      <c r="M194" s="71"/>
      <c r="N194" s="71"/>
      <c r="O194" s="71"/>
      <c r="P194" s="71"/>
      <c r="Q194" s="71"/>
      <c r="R194" s="71"/>
      <c r="S194" s="71"/>
      <c r="T194" s="71"/>
      <c r="U194" s="71"/>
      <c r="V194" s="71"/>
      <c r="W194" s="71"/>
      <c r="X194" s="71"/>
      <c r="Y194" s="71"/>
      <c r="Z194" s="71"/>
      <c r="AA194" s="71"/>
      <c r="AB194" s="71"/>
      <c r="AC194" s="72"/>
      <c r="AD194" s="71">
        <v>595856445.33938217</v>
      </c>
      <c r="AE194" s="71">
        <v>3546963.6428255751</v>
      </c>
      <c r="AF194" s="71">
        <v>6818232.9652686706</v>
      </c>
      <c r="AG194" s="71">
        <v>182488523.93959746</v>
      </c>
      <c r="AH194" s="71">
        <v>192427915.94025162</v>
      </c>
      <c r="AI194" s="71">
        <v>0</v>
      </c>
      <c r="AJ194" s="71">
        <v>0</v>
      </c>
      <c r="AK194" s="71">
        <v>11497236.039420756</v>
      </c>
      <c r="AL194" s="71">
        <v>0</v>
      </c>
      <c r="AM194" s="71">
        <v>0</v>
      </c>
      <c r="AN194" s="71">
        <v>992635317.86674619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2105</v>
      </c>
      <c r="B195" s="70">
        <v>187</v>
      </c>
      <c r="C195" s="70">
        <v>16</v>
      </c>
      <c r="D195" s="70">
        <v>7</v>
      </c>
      <c r="E195" s="70">
        <v>2022</v>
      </c>
      <c r="F195" s="70" t="s">
        <v>161</v>
      </c>
      <c r="G195" s="1073" t="s">
        <v>2086</v>
      </c>
      <c r="H195" s="70" t="s">
        <v>2087</v>
      </c>
      <c r="I195" s="1066"/>
      <c r="J195" s="73"/>
      <c r="K195" s="71"/>
      <c r="L195" s="71"/>
      <c r="M195" s="71"/>
      <c r="N195" s="71"/>
      <c r="O195" s="71"/>
      <c r="P195" s="71"/>
      <c r="Q195" s="71"/>
      <c r="R195" s="71"/>
      <c r="S195" s="71"/>
      <c r="T195" s="71"/>
      <c r="U195" s="71"/>
      <c r="V195" s="71"/>
      <c r="W195" s="71"/>
      <c r="X195" s="71"/>
      <c r="Y195" s="71"/>
      <c r="Z195" s="71"/>
      <c r="AA195" s="71"/>
      <c r="AB195" s="71"/>
      <c r="AC195" s="72"/>
      <c r="AD195" s="71">
        <v>35465726.034826495</v>
      </c>
      <c r="AE195" s="71">
        <v>365284.31545517122</v>
      </c>
      <c r="AF195" s="71">
        <v>1135370.9519257962</v>
      </c>
      <c r="AG195" s="71">
        <v>8581799.1016553082</v>
      </c>
      <c r="AH195" s="71">
        <v>13528153.035053082</v>
      </c>
      <c r="AI195" s="71">
        <v>0</v>
      </c>
      <c r="AJ195" s="71">
        <v>0</v>
      </c>
      <c r="AK195" s="71">
        <v>851594.50661492709</v>
      </c>
      <c r="AL195" s="71">
        <v>0</v>
      </c>
      <c r="AM195" s="71">
        <v>0</v>
      </c>
      <c r="AN195" s="71">
        <v>59927927.94553078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2340</v>
      </c>
      <c r="B196" s="70">
        <v>188</v>
      </c>
      <c r="C196" s="70">
        <v>16</v>
      </c>
      <c r="D196" s="70">
        <v>8</v>
      </c>
      <c r="E196" s="70">
        <v>2022</v>
      </c>
      <c r="F196" s="70" t="s">
        <v>161</v>
      </c>
      <c r="G196" s="1073" t="s">
        <v>2338</v>
      </c>
      <c r="H196" s="70" t="s">
        <v>2339</v>
      </c>
      <c r="I196" s="1066"/>
      <c r="J196" s="73"/>
      <c r="K196" s="71"/>
      <c r="L196" s="71"/>
      <c r="M196" s="71"/>
      <c r="N196" s="71"/>
      <c r="O196" s="71"/>
      <c r="P196" s="71"/>
      <c r="Q196" s="71"/>
      <c r="R196" s="71"/>
      <c r="S196" s="71"/>
      <c r="T196" s="71"/>
      <c r="U196" s="71"/>
      <c r="V196" s="71"/>
      <c r="W196" s="71"/>
      <c r="X196" s="71"/>
      <c r="Y196" s="71"/>
      <c r="Z196" s="71"/>
      <c r="AA196" s="71"/>
      <c r="AB196" s="71"/>
      <c r="AC196" s="72"/>
      <c r="AD196" s="71">
        <v>313687755.2148838</v>
      </c>
      <c r="AE196" s="71">
        <v>1579369.3832482041</v>
      </c>
      <c r="AF196" s="71">
        <v>3958780.1974555543</v>
      </c>
      <c r="AG196" s="71">
        <v>94647282.52200523</v>
      </c>
      <c r="AH196" s="71">
        <v>127542312.36709085</v>
      </c>
      <c r="AI196" s="71">
        <v>0</v>
      </c>
      <c r="AJ196" s="71">
        <v>0</v>
      </c>
      <c r="AK196" s="71">
        <v>7050479.4019229161</v>
      </c>
      <c r="AL196" s="71">
        <v>0</v>
      </c>
      <c r="AM196" s="71">
        <v>0</v>
      </c>
      <c r="AN196" s="71">
        <v>548465979.0866065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2332</v>
      </c>
      <c r="B197" s="70">
        <v>189</v>
      </c>
      <c r="C197" s="70">
        <v>16</v>
      </c>
      <c r="D197" s="70">
        <v>9</v>
      </c>
      <c r="E197" s="70">
        <v>2022</v>
      </c>
      <c r="F197" s="70" t="s">
        <v>161</v>
      </c>
      <c r="G197" s="1073" t="s">
        <v>2330</v>
      </c>
      <c r="H197" s="70" t="s">
        <v>2331</v>
      </c>
      <c r="I197" s="1066"/>
      <c r="J197" s="73"/>
      <c r="K197" s="71"/>
      <c r="L197" s="71"/>
      <c r="M197" s="71"/>
      <c r="N197" s="71"/>
      <c r="O197" s="71"/>
      <c r="P197" s="71"/>
      <c r="Q197" s="71"/>
      <c r="R197" s="71"/>
      <c r="S197" s="71"/>
      <c r="T197" s="71"/>
      <c r="U197" s="71"/>
      <c r="V197" s="71"/>
      <c r="W197" s="71"/>
      <c r="X197" s="71"/>
      <c r="Y197" s="71"/>
      <c r="Z197" s="71"/>
      <c r="AA197" s="71"/>
      <c r="AB197" s="71"/>
      <c r="AC197" s="72"/>
      <c r="AD197" s="71">
        <v>56114666.252978086</v>
      </c>
      <c r="AE197" s="71">
        <v>2876393.4018933768</v>
      </c>
      <c r="AF197" s="71">
        <v>2931539.8123798333</v>
      </c>
      <c r="AG197" s="71">
        <v>87482377.43208681</v>
      </c>
      <c r="AH197" s="71">
        <v>107172690.63467683</v>
      </c>
      <c r="AI197" s="71">
        <v>0</v>
      </c>
      <c r="AJ197" s="71">
        <v>0</v>
      </c>
      <c r="AK197" s="71">
        <v>5990731.6967237191</v>
      </c>
      <c r="AL197" s="71">
        <v>0</v>
      </c>
      <c r="AM197" s="71">
        <v>0</v>
      </c>
      <c r="AN197" s="71">
        <v>262568399.23073867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2324</v>
      </c>
      <c r="B198" s="70">
        <v>190</v>
      </c>
      <c r="C198" s="70">
        <v>16</v>
      </c>
      <c r="D198" s="70">
        <v>10</v>
      </c>
      <c r="E198" s="70">
        <v>2022</v>
      </c>
      <c r="F198" s="70" t="s">
        <v>161</v>
      </c>
      <c r="G198" s="1073" t="s">
        <v>2322</v>
      </c>
      <c r="H198" s="70" t="s">
        <v>2323</v>
      </c>
      <c r="I198" s="1066"/>
      <c r="J198" s="73"/>
      <c r="K198" s="71"/>
      <c r="L198" s="71"/>
      <c r="M198" s="71"/>
      <c r="N198" s="71"/>
      <c r="O198" s="71"/>
      <c r="P198" s="71"/>
      <c r="Q198" s="71"/>
      <c r="R198" s="71"/>
      <c r="S198" s="71"/>
      <c r="T198" s="71"/>
      <c r="U198" s="71"/>
      <c r="V198" s="71"/>
      <c r="W198" s="71"/>
      <c r="X198" s="71"/>
      <c r="Y198" s="71"/>
      <c r="Z198" s="71"/>
      <c r="AA198" s="71"/>
      <c r="AB198" s="71"/>
      <c r="AC198" s="72"/>
      <c r="AD198" s="71">
        <v>123237342.96561272</v>
      </c>
      <c r="AE198" s="71">
        <v>354696.36428255757</v>
      </c>
      <c r="AF198" s="71">
        <v>931124.32565343077</v>
      </c>
      <c r="AG198" s="71">
        <v>17782329.212802708</v>
      </c>
      <c r="AH198" s="71">
        <v>15029561.323840437</v>
      </c>
      <c r="AI198" s="71">
        <v>0</v>
      </c>
      <c r="AJ198" s="71">
        <v>0</v>
      </c>
      <c r="AK198" s="71">
        <v>964064.38004352478</v>
      </c>
      <c r="AL198" s="71">
        <v>0</v>
      </c>
      <c r="AM198" s="71">
        <v>0</v>
      </c>
      <c r="AN198" s="71">
        <v>158299118.57223538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2344</v>
      </c>
      <c r="B199" s="70">
        <v>191</v>
      </c>
      <c r="C199" s="70">
        <v>16</v>
      </c>
      <c r="D199" s="70">
        <v>11</v>
      </c>
      <c r="E199" s="70">
        <v>2022</v>
      </c>
      <c r="F199" s="70" t="s">
        <v>161</v>
      </c>
      <c r="G199" s="1073" t="s">
        <v>2342</v>
      </c>
      <c r="H199" s="70" t="s">
        <v>2343</v>
      </c>
      <c r="I199" s="1066"/>
      <c r="J199" s="73"/>
      <c r="K199" s="71"/>
      <c r="L199" s="71"/>
      <c r="M199" s="71"/>
      <c r="N199" s="71"/>
      <c r="O199" s="71"/>
      <c r="P199" s="71"/>
      <c r="Q199" s="71"/>
      <c r="R199" s="71"/>
      <c r="S199" s="71"/>
      <c r="T199" s="71"/>
      <c r="U199" s="71"/>
      <c r="V199" s="71"/>
      <c r="W199" s="71"/>
      <c r="X199" s="71"/>
      <c r="Y199" s="71"/>
      <c r="Z199" s="71"/>
      <c r="AA199" s="71"/>
      <c r="AB199" s="71"/>
      <c r="AC199" s="72"/>
      <c r="AD199" s="71">
        <v>8745820.4434545226</v>
      </c>
      <c r="AE199" s="71">
        <v>208229.70639473529</v>
      </c>
      <c r="AF199" s="71">
        <v>252304.65598351025</v>
      </c>
      <c r="AG199" s="71">
        <v>16631489.535147419</v>
      </c>
      <c r="AH199" s="71">
        <v>15390724.829734303</v>
      </c>
      <c r="AI199" s="71">
        <v>0</v>
      </c>
      <c r="AJ199" s="71">
        <v>0</v>
      </c>
      <c r="AK199" s="71">
        <v>930749.53808648896</v>
      </c>
      <c r="AL199" s="71">
        <v>0</v>
      </c>
      <c r="AM199" s="71">
        <v>0</v>
      </c>
      <c r="AN199" s="71">
        <v>42159318.708800979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1654</v>
      </c>
      <c r="B200" s="70">
        <v>192</v>
      </c>
      <c r="C200" s="70">
        <v>16</v>
      </c>
      <c r="D200" s="70">
        <v>12</v>
      </c>
      <c r="E200" s="70">
        <v>2022</v>
      </c>
      <c r="F200" s="70" t="s">
        <v>161</v>
      </c>
      <c r="G200" s="1073" t="s">
        <v>1652</v>
      </c>
      <c r="H200" s="70" t="s">
        <v>1653</v>
      </c>
      <c r="I200" s="1066"/>
      <c r="J200" s="73"/>
      <c r="K200" s="71"/>
      <c r="L200" s="71"/>
      <c r="M200" s="71"/>
      <c r="N200" s="71"/>
      <c r="O200" s="71"/>
      <c r="P200" s="71"/>
      <c r="Q200" s="71"/>
      <c r="R200" s="71"/>
      <c r="S200" s="71"/>
      <c r="T200" s="71"/>
      <c r="U200" s="71"/>
      <c r="V200" s="71"/>
      <c r="W200" s="71"/>
      <c r="X200" s="71"/>
      <c r="Y200" s="71"/>
      <c r="Z200" s="71"/>
      <c r="AA200" s="71"/>
      <c r="AB200" s="71"/>
      <c r="AC200" s="72"/>
      <c r="AD200" s="71">
        <v>330913852.59924906</v>
      </c>
      <c r="AE200" s="71">
        <v>5433383.6100795753</v>
      </c>
      <c r="AF200" s="71">
        <v>3586330.4671941814</v>
      </c>
      <c r="AG200" s="71">
        <v>236540864.92882654</v>
      </c>
      <c r="AH200" s="71">
        <v>244146529.9842532</v>
      </c>
      <c r="AI200" s="71">
        <v>0</v>
      </c>
      <c r="AJ200" s="71">
        <v>0</v>
      </c>
      <c r="AK200" s="71">
        <v>14850801.002467953</v>
      </c>
      <c r="AL200" s="71">
        <v>0</v>
      </c>
      <c r="AM200" s="71">
        <v>0</v>
      </c>
      <c r="AN200" s="71">
        <v>835471762.59207058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1658</v>
      </c>
      <c r="B201" s="70">
        <v>193</v>
      </c>
      <c r="C201" s="70">
        <v>16</v>
      </c>
      <c r="D201" s="70">
        <v>13</v>
      </c>
      <c r="E201" s="70">
        <v>2022</v>
      </c>
      <c r="F201" s="70" t="s">
        <v>161</v>
      </c>
      <c r="G201" s="1073" t="s">
        <v>1656</v>
      </c>
      <c r="H201" s="70" t="s">
        <v>1657</v>
      </c>
      <c r="I201" s="1066"/>
      <c r="J201" s="73"/>
      <c r="K201" s="71"/>
      <c r="L201" s="71"/>
      <c r="M201" s="71"/>
      <c r="N201" s="71"/>
      <c r="O201" s="71"/>
      <c r="P201" s="71"/>
      <c r="Q201" s="71"/>
      <c r="R201" s="71"/>
      <c r="S201" s="71"/>
      <c r="T201" s="71"/>
      <c r="U201" s="71"/>
      <c r="V201" s="71"/>
      <c r="W201" s="71"/>
      <c r="X201" s="71"/>
      <c r="Y201" s="71"/>
      <c r="Z201" s="71"/>
      <c r="AA201" s="71"/>
      <c r="AB201" s="71"/>
      <c r="AC201" s="72"/>
      <c r="AD201" s="71">
        <v>388613857.09949481</v>
      </c>
      <c r="AE201" s="71">
        <v>4457527.4436703501</v>
      </c>
      <c r="AF201" s="71">
        <v>10704926.118157508</v>
      </c>
      <c r="AG201" s="71">
        <v>187673489.79914117</v>
      </c>
      <c r="AH201" s="71">
        <v>239781611.04159304</v>
      </c>
      <c r="AI201" s="71">
        <v>0</v>
      </c>
      <c r="AJ201" s="71">
        <v>0</v>
      </c>
      <c r="AK201" s="71">
        <v>14537925.568119511</v>
      </c>
      <c r="AL201" s="71">
        <v>0</v>
      </c>
      <c r="AM201" s="71">
        <v>0</v>
      </c>
      <c r="AN201" s="71">
        <v>845769337.07017636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1662</v>
      </c>
      <c r="B202" s="70">
        <v>194</v>
      </c>
      <c r="C202" s="70">
        <v>16</v>
      </c>
      <c r="D202" s="70">
        <v>14</v>
      </c>
      <c r="E202" s="70">
        <v>2022</v>
      </c>
      <c r="F202" s="70" t="s">
        <v>161</v>
      </c>
      <c r="G202" s="1073" t="s">
        <v>1660</v>
      </c>
      <c r="H202" s="70" t="s">
        <v>1661</v>
      </c>
      <c r="I202" s="1066"/>
      <c r="J202" s="73"/>
      <c r="K202" s="71"/>
      <c r="L202" s="71"/>
      <c r="M202" s="71"/>
      <c r="N202" s="71"/>
      <c r="O202" s="71"/>
      <c r="P202" s="71"/>
      <c r="Q202" s="71"/>
      <c r="R202" s="71"/>
      <c r="S202" s="71"/>
      <c r="T202" s="71"/>
      <c r="U202" s="71"/>
      <c r="V202" s="71"/>
      <c r="W202" s="71"/>
      <c r="X202" s="71"/>
      <c r="Y202" s="71"/>
      <c r="Z202" s="71"/>
      <c r="AA202" s="71"/>
      <c r="AB202" s="71"/>
      <c r="AC202" s="72"/>
      <c r="AD202" s="71">
        <v>398826686.47124952</v>
      </c>
      <c r="AE202" s="71">
        <v>4378117.8098757472</v>
      </c>
      <c r="AF202" s="71">
        <v>2114553.3072903715</v>
      </c>
      <c r="AG202" s="71">
        <v>254762493.15836868</v>
      </c>
      <c r="AH202" s="71">
        <v>258319617.85125959</v>
      </c>
      <c r="AI202" s="71">
        <v>0</v>
      </c>
      <c r="AJ202" s="71">
        <v>0</v>
      </c>
      <c r="AK202" s="71">
        <v>14416804.165965639</v>
      </c>
      <c r="AL202" s="71">
        <v>0</v>
      </c>
      <c r="AM202" s="71">
        <v>0</v>
      </c>
      <c r="AN202" s="71">
        <v>932818272.76400959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2320</v>
      </c>
      <c r="B203" s="70">
        <v>195</v>
      </c>
      <c r="C203" s="70">
        <v>16</v>
      </c>
      <c r="D203" s="70">
        <v>15</v>
      </c>
      <c r="E203" s="70">
        <v>2022</v>
      </c>
      <c r="F203" s="70" t="s">
        <v>161</v>
      </c>
      <c r="G203" s="1073" t="s">
        <v>2318</v>
      </c>
      <c r="H203" s="70" t="s">
        <v>2319</v>
      </c>
      <c r="I203" s="1066"/>
      <c r="J203" s="73"/>
      <c r="K203" s="71"/>
      <c r="L203" s="71"/>
      <c r="M203" s="71"/>
      <c r="N203" s="71"/>
      <c r="O203" s="71"/>
      <c r="P203" s="71"/>
      <c r="Q203" s="71"/>
      <c r="R203" s="71"/>
      <c r="S203" s="71"/>
      <c r="T203" s="71"/>
      <c r="U203" s="71"/>
      <c r="V203" s="71"/>
      <c r="W203" s="71"/>
      <c r="X203" s="71"/>
      <c r="Y203" s="71"/>
      <c r="Z203" s="71"/>
      <c r="AA203" s="71"/>
      <c r="AB203" s="71"/>
      <c r="AC203" s="72"/>
      <c r="AD203" s="71">
        <v>276520546.64130914</v>
      </c>
      <c r="AE203" s="71">
        <v>647629.68005820212</v>
      </c>
      <c r="AF203" s="71">
        <v>1778147.0993123581</v>
      </c>
      <c r="AG203" s="71">
        <v>35626531.526554629</v>
      </c>
      <c r="AH203" s="71">
        <v>44438589.660912357</v>
      </c>
      <c r="AI203" s="71">
        <v>0</v>
      </c>
      <c r="AJ203" s="71">
        <v>0</v>
      </c>
      <c r="AK203" s="71">
        <v>2709994.5277221343</v>
      </c>
      <c r="AL203" s="71">
        <v>0</v>
      </c>
      <c r="AM203" s="71">
        <v>0</v>
      </c>
      <c r="AN203" s="71">
        <v>361721439.13586879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2328</v>
      </c>
      <c r="B204" s="70">
        <v>196</v>
      </c>
      <c r="C204" s="70">
        <v>16</v>
      </c>
      <c r="D204" s="70">
        <v>16</v>
      </c>
      <c r="E204" s="70">
        <v>2022</v>
      </c>
      <c r="F204" s="70" t="s">
        <v>161</v>
      </c>
      <c r="G204" s="1073" t="s">
        <v>2326</v>
      </c>
      <c r="H204" s="70" t="s">
        <v>2327</v>
      </c>
      <c r="I204" s="1066"/>
      <c r="J204" s="73"/>
      <c r="K204" s="71"/>
      <c r="L204" s="71"/>
      <c r="M204" s="71"/>
      <c r="N204" s="71"/>
      <c r="O204" s="71"/>
      <c r="P204" s="71"/>
      <c r="Q204" s="71"/>
      <c r="R204" s="71"/>
      <c r="S204" s="71"/>
      <c r="T204" s="71"/>
      <c r="U204" s="71"/>
      <c r="V204" s="71"/>
      <c r="W204" s="71"/>
      <c r="X204" s="71"/>
      <c r="Y204" s="71"/>
      <c r="Z204" s="71"/>
      <c r="AA204" s="71"/>
      <c r="AB204" s="71"/>
      <c r="AC204" s="72"/>
      <c r="AD204" s="71">
        <v>370171631.17474145</v>
      </c>
      <c r="AE204" s="71">
        <v>1501724.4079823706</v>
      </c>
      <c r="AF204" s="71">
        <v>2685242.4101102166</v>
      </c>
      <c r="AG204" s="71">
        <v>61551360.824273258</v>
      </c>
      <c r="AH204" s="71">
        <v>76607939.078744531</v>
      </c>
      <c r="AI204" s="71">
        <v>0</v>
      </c>
      <c r="AJ204" s="71">
        <v>0</v>
      </c>
      <c r="AK204" s="71">
        <v>4875975.7641070904</v>
      </c>
      <c r="AL204" s="71">
        <v>0</v>
      </c>
      <c r="AM204" s="71">
        <v>0</v>
      </c>
      <c r="AN204" s="71">
        <v>517393873.65995896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2356</v>
      </c>
      <c r="B205" s="70">
        <v>197</v>
      </c>
      <c r="C205" s="70">
        <v>16</v>
      </c>
      <c r="D205" s="70">
        <v>17</v>
      </c>
      <c r="E205" s="70">
        <v>2022</v>
      </c>
      <c r="F205" s="70" t="s">
        <v>161</v>
      </c>
      <c r="G205" s="1073" t="s">
        <v>2354</v>
      </c>
      <c r="H205" s="70" t="s">
        <v>2355</v>
      </c>
      <c r="I205" s="1066"/>
      <c r="J205" s="73"/>
      <c r="K205" s="71"/>
      <c r="L205" s="71"/>
      <c r="M205" s="71"/>
      <c r="N205" s="71"/>
      <c r="O205" s="71"/>
      <c r="P205" s="71"/>
      <c r="Q205" s="71"/>
      <c r="R205" s="71"/>
      <c r="S205" s="71"/>
      <c r="T205" s="71"/>
      <c r="U205" s="71"/>
      <c r="V205" s="71"/>
      <c r="W205" s="71"/>
      <c r="X205" s="71"/>
      <c r="Y205" s="71"/>
      <c r="Z205" s="71"/>
      <c r="AA205" s="71"/>
      <c r="AB205" s="71"/>
      <c r="AC205" s="72"/>
      <c r="AD205" s="71">
        <v>160080884.12591302</v>
      </c>
      <c r="AE205" s="71">
        <v>2609929.9640492667</v>
      </c>
      <c r="AF205" s="71">
        <v>1670016.5324622821</v>
      </c>
      <c r="AG205" s="71">
        <v>155350981.86327431</v>
      </c>
      <c r="AH205" s="71">
        <v>177842069.78079507</v>
      </c>
      <c r="AI205" s="71">
        <v>0</v>
      </c>
      <c r="AJ205" s="71">
        <v>0</v>
      </c>
      <c r="AK205" s="71">
        <v>11055749.819842827</v>
      </c>
      <c r="AL205" s="71">
        <v>0</v>
      </c>
      <c r="AM205" s="71">
        <v>0</v>
      </c>
      <c r="AN205" s="71">
        <v>508609632.08633673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2348</v>
      </c>
      <c r="B206" s="70">
        <v>198</v>
      </c>
      <c r="C206" s="70">
        <v>16</v>
      </c>
      <c r="D206" s="70">
        <v>18</v>
      </c>
      <c r="E206" s="70">
        <v>2022</v>
      </c>
      <c r="F206" s="70" t="s">
        <v>161</v>
      </c>
      <c r="G206" s="1073" t="s">
        <v>2346</v>
      </c>
      <c r="H206" s="70" t="s">
        <v>2347</v>
      </c>
      <c r="I206" s="1066"/>
      <c r="J206" s="73"/>
      <c r="K206" s="71"/>
      <c r="L206" s="71"/>
      <c r="M206" s="71"/>
      <c r="N206" s="71"/>
      <c r="O206" s="71"/>
      <c r="P206" s="71"/>
      <c r="Q206" s="71"/>
      <c r="R206" s="71"/>
      <c r="S206" s="71"/>
      <c r="T206" s="71"/>
      <c r="U206" s="71"/>
      <c r="V206" s="71"/>
      <c r="W206" s="71"/>
      <c r="X206" s="71"/>
      <c r="Y206" s="71"/>
      <c r="Z206" s="71"/>
      <c r="AA206" s="71"/>
      <c r="AB206" s="71"/>
      <c r="AC206" s="72"/>
      <c r="AD206" s="71">
        <v>230059789.5370352</v>
      </c>
      <c r="AE206" s="71">
        <v>1621721.1879386585</v>
      </c>
      <c r="AF206" s="71">
        <v>2523046.5598351024</v>
      </c>
      <c r="AG206" s="71">
        <v>98427728.990001917</v>
      </c>
      <c r="AH206" s="71">
        <v>108999146.07876866</v>
      </c>
      <c r="AI206" s="71">
        <v>0</v>
      </c>
      <c r="AJ206" s="71">
        <v>0</v>
      </c>
      <c r="AK206" s="71">
        <v>6548174.2266792376</v>
      </c>
      <c r="AL206" s="71">
        <v>0</v>
      </c>
      <c r="AM206" s="71">
        <v>0</v>
      </c>
      <c r="AN206" s="71">
        <v>448179606.58025885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2336</v>
      </c>
      <c r="B207" s="70">
        <v>199</v>
      </c>
      <c r="C207" s="70">
        <v>16</v>
      </c>
      <c r="D207" s="70">
        <v>19</v>
      </c>
      <c r="E207" s="70">
        <v>2022</v>
      </c>
      <c r="F207" s="70" t="s">
        <v>161</v>
      </c>
      <c r="G207" s="1073" t="s">
        <v>2334</v>
      </c>
      <c r="H207" s="70" t="s">
        <v>2335</v>
      </c>
      <c r="I207" s="1066"/>
      <c r="J207" s="73"/>
      <c r="K207" s="71"/>
      <c r="L207" s="71"/>
      <c r="M207" s="71"/>
      <c r="N207" s="71"/>
      <c r="O207" s="71"/>
      <c r="P207" s="71"/>
      <c r="Q207" s="71"/>
      <c r="R207" s="71"/>
      <c r="S207" s="71"/>
      <c r="T207" s="71"/>
      <c r="U207" s="71"/>
      <c r="V207" s="71"/>
      <c r="W207" s="71"/>
      <c r="X207" s="71"/>
      <c r="Y207" s="71"/>
      <c r="Z207" s="71"/>
      <c r="AA207" s="71"/>
      <c r="AB207" s="71"/>
      <c r="AC207" s="72"/>
      <c r="AD207" s="71">
        <v>227755283.00346801</v>
      </c>
      <c r="AE207" s="71">
        <v>3816956.397727224</v>
      </c>
      <c r="AF207" s="71">
        <v>1015225.8776479341</v>
      </c>
      <c r="AG207" s="71">
        <v>156662691.60339755</v>
      </c>
      <c r="AH207" s="71">
        <v>152034357.54535055</v>
      </c>
      <c r="AI207" s="71">
        <v>0</v>
      </c>
      <c r="AJ207" s="71">
        <v>0</v>
      </c>
      <c r="AK207" s="71">
        <v>9113546.1846654024</v>
      </c>
      <c r="AL207" s="71">
        <v>0</v>
      </c>
      <c r="AM207" s="71">
        <v>0</v>
      </c>
      <c r="AN207" s="71">
        <v>550398060.61225677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2312</v>
      </c>
      <c r="B208" s="70">
        <v>200</v>
      </c>
      <c r="C208" s="70">
        <v>16</v>
      </c>
      <c r="D208" s="70">
        <v>20</v>
      </c>
      <c r="E208" s="70">
        <v>2022</v>
      </c>
      <c r="F208" s="70" t="s">
        <v>161</v>
      </c>
      <c r="G208" s="1073" t="s">
        <v>2310</v>
      </c>
      <c r="H208" s="70" t="s">
        <v>2311</v>
      </c>
      <c r="I208" s="1066"/>
      <c r="J208" s="73"/>
      <c r="K208" s="71"/>
      <c r="L208" s="71"/>
      <c r="M208" s="71"/>
      <c r="N208" s="71"/>
      <c r="O208" s="71"/>
      <c r="P208" s="71"/>
      <c r="Q208" s="71"/>
      <c r="R208" s="71"/>
      <c r="S208" s="71"/>
      <c r="T208" s="71"/>
      <c r="U208" s="71"/>
      <c r="V208" s="71"/>
      <c r="W208" s="71"/>
      <c r="X208" s="71"/>
      <c r="Y208" s="71"/>
      <c r="Z208" s="71"/>
      <c r="AA208" s="71"/>
      <c r="AB208" s="71"/>
      <c r="AC208" s="72"/>
      <c r="AD208" s="71">
        <v>329261781.10601556</v>
      </c>
      <c r="AE208" s="71">
        <v>855859.38645293738</v>
      </c>
      <c r="AF208" s="71">
        <v>1970379.2181569373</v>
      </c>
      <c r="AG208" s="71">
        <v>31796586.577798579</v>
      </c>
      <c r="AH208" s="71">
        <v>23114464.377207402</v>
      </c>
      <c r="AI208" s="71">
        <v>0</v>
      </c>
      <c r="AJ208" s="71">
        <v>0</v>
      </c>
      <c r="AK208" s="71">
        <v>1490516.3593413348</v>
      </c>
      <c r="AL208" s="71">
        <v>0</v>
      </c>
      <c r="AM208" s="71">
        <v>0</v>
      </c>
      <c r="AN208" s="71">
        <v>388489587.02497274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1575</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1575</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1575</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1575</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1575</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2086</v>
      </c>
      <c r="H6" s="77" t="s">
        <v>2087</v>
      </c>
      <c r="I6" s="77" t="s">
        <v>2367</v>
      </c>
      <c r="J6" s="77" t="s">
        <v>2368</v>
      </c>
      <c r="K6" s="1080">
        <v>48</v>
      </c>
      <c r="L6" s="1081">
        <v>28</v>
      </c>
      <c r="M6" s="1044"/>
      <c r="N6" s="988">
        <v>1</v>
      </c>
      <c r="O6" s="77" t="s">
        <v>1665</v>
      </c>
      <c r="P6" s="77" t="s">
        <v>1666</v>
      </c>
      <c r="Q6" s="77" t="s">
        <v>1501</v>
      </c>
      <c r="R6" s="16"/>
      <c r="S6" s="77">
        <v>1</v>
      </c>
      <c r="T6" s="77" t="s">
        <v>2086</v>
      </c>
      <c r="U6" s="77" t="s">
        <v>2087</v>
      </c>
      <c r="V6" s="77" t="s">
        <v>1501</v>
      </c>
      <c r="W6" s="16"/>
      <c r="X6" s="77">
        <v>1</v>
      </c>
      <c r="Y6" s="692" t="s">
        <v>1665</v>
      </c>
      <c r="Z6" s="77" t="s">
        <v>1666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1688</v>
      </c>
      <c r="P7" s="77" t="s">
        <v>1689</v>
      </c>
      <c r="Q7" s="77" t="s">
        <v>1501</v>
      </c>
      <c r="R7" s="16"/>
      <c r="S7" s="77">
        <v>2</v>
      </c>
      <c r="T7" s="76" t="s">
        <v>795</v>
      </c>
      <c r="U7" s="77" t="s">
        <v>1503</v>
      </c>
      <c r="V7" s="77" t="s">
        <v>1503</v>
      </c>
      <c r="W7" s="16"/>
      <c r="X7" s="77">
        <v>2</v>
      </c>
      <c r="Y7" s="692" t="s">
        <v>1688</v>
      </c>
      <c r="Z7" s="77" t="s">
        <v>1689</v>
      </c>
      <c r="AA7" s="77" t="s">
        <v>1501</v>
      </c>
      <c r="AB7" s="16"/>
      <c r="AC7" s="77">
        <v>2</v>
      </c>
      <c r="AD7" s="77" t="s">
        <v>2314</v>
      </c>
      <c r="AE7" s="77" t="s">
        <v>2315</v>
      </c>
      <c r="AF7" s="77" t="s">
        <v>1501</v>
      </c>
    </row>
    <row r="8" spans="1:32" ht="12">
      <c r="A8" s="16"/>
      <c r="B8" s="16"/>
      <c r="C8" s="16"/>
      <c r="D8" s="16"/>
      <c r="F8" s="16"/>
      <c r="G8" s="16"/>
      <c r="H8" s="16"/>
      <c r="I8" s="16"/>
      <c r="J8" s="16"/>
      <c r="K8" s="1044"/>
      <c r="L8" s="1044"/>
      <c r="M8" s="1044"/>
      <c r="N8" s="988">
        <v>3</v>
      </c>
      <c r="O8" s="77" t="s">
        <v>1633</v>
      </c>
      <c r="P8" s="77" t="s">
        <v>1634</v>
      </c>
      <c r="Q8" s="77" t="s">
        <v>1501</v>
      </c>
      <c r="R8" s="16"/>
      <c r="S8" s="16"/>
      <c r="T8" s="16"/>
      <c r="U8" s="16"/>
      <c r="V8" s="16"/>
      <c r="W8" s="16"/>
      <c r="X8" s="77">
        <v>3</v>
      </c>
      <c r="Y8" s="692" t="s">
        <v>1633</v>
      </c>
      <c r="Z8" s="77" t="s">
        <v>1634</v>
      </c>
      <c r="AA8" s="77" t="s">
        <v>1501</v>
      </c>
      <c r="AB8" s="16"/>
      <c r="AC8" s="77">
        <v>3</v>
      </c>
      <c r="AD8" s="77" t="s">
        <v>2358</v>
      </c>
      <c r="AE8" s="77" t="s">
        <v>2359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1730</v>
      </c>
      <c r="P9" s="77" t="s">
        <v>1731</v>
      </c>
      <c r="Q9" s="77" t="s">
        <v>1501</v>
      </c>
      <c r="R9" s="16"/>
      <c r="S9" s="16"/>
      <c r="T9" s="16"/>
      <c r="U9" s="16"/>
      <c r="V9" s="16"/>
      <c r="W9" s="16"/>
      <c r="X9" s="77">
        <v>4</v>
      </c>
      <c r="Y9" s="692" t="s">
        <v>1730</v>
      </c>
      <c r="Z9" s="77" t="s">
        <v>1731</v>
      </c>
      <c r="AA9" s="77" t="s">
        <v>1501</v>
      </c>
      <c r="AB9" s="16"/>
      <c r="AC9" s="77">
        <v>4</v>
      </c>
      <c r="AD9" s="77" t="s">
        <v>1636</v>
      </c>
      <c r="AE9" s="77" t="s">
        <v>1637</v>
      </c>
      <c r="AF9" s="77" t="s">
        <v>1501</v>
      </c>
    </row>
    <row r="10" spans="1:32" ht="12">
      <c r="A10" s="16"/>
      <c r="B10" s="16"/>
      <c r="C10" s="16"/>
      <c r="D10" s="16"/>
      <c r="F10" s="75" t="s">
        <v>1501</v>
      </c>
      <c r="G10" s="76" t="s">
        <v>2086</v>
      </c>
      <c r="H10" s="77" t="s">
        <v>2087</v>
      </c>
      <c r="I10" s="77" t="s">
        <v>2367</v>
      </c>
      <c r="J10" s="77" t="s">
        <v>2368</v>
      </c>
      <c r="K10" s="1079">
        <v>48</v>
      </c>
      <c r="L10" s="1045">
        <v>28</v>
      </c>
      <c r="M10" s="1044"/>
      <c r="N10" s="988">
        <v>5</v>
      </c>
      <c r="O10" s="77" t="s">
        <v>1753</v>
      </c>
      <c r="P10" s="77" t="s">
        <v>1754</v>
      </c>
      <c r="Q10" s="77" t="s">
        <v>1501</v>
      </c>
      <c r="R10" s="16"/>
      <c r="S10" s="16"/>
      <c r="T10" s="16"/>
      <c r="U10" s="16"/>
      <c r="V10" s="16"/>
      <c r="W10" s="16"/>
      <c r="X10" s="77">
        <v>5</v>
      </c>
      <c r="Y10" s="692" t="s">
        <v>1753</v>
      </c>
      <c r="Z10" s="77" t="s">
        <v>1754</v>
      </c>
      <c r="AA10" s="77" t="s">
        <v>1501</v>
      </c>
      <c r="AB10" s="16"/>
      <c r="AC10" s="77">
        <v>5</v>
      </c>
      <c r="AD10" s="77" t="s">
        <v>2362</v>
      </c>
      <c r="AE10" s="77" t="s">
        <v>2363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1776</v>
      </c>
      <c r="P11" s="77" t="s">
        <v>1777</v>
      </c>
      <c r="Q11" s="77" t="s">
        <v>1501</v>
      </c>
      <c r="R11" s="16"/>
      <c r="S11" s="16"/>
      <c r="T11" s="16"/>
      <c r="U11" s="16"/>
      <c r="V11" s="16"/>
      <c r="W11" s="16"/>
      <c r="X11" s="77">
        <v>6</v>
      </c>
      <c r="Y11" s="692" t="s">
        <v>1776</v>
      </c>
      <c r="Z11" s="77" t="s">
        <v>1777</v>
      </c>
      <c r="AA11" s="77" t="s">
        <v>1501</v>
      </c>
      <c r="AB11" s="16"/>
      <c r="AC11" s="77">
        <v>6</v>
      </c>
      <c r="AD11" s="77" t="s">
        <v>2350</v>
      </c>
      <c r="AE11" s="77" t="s">
        <v>2351</v>
      </c>
      <c r="AF11" s="77" t="s">
        <v>1501</v>
      </c>
    </row>
    <row r="12" spans="1:32" ht="12">
      <c r="A12" s="16"/>
      <c r="B12" s="16"/>
      <c r="C12" s="16"/>
      <c r="D12" s="16"/>
      <c r="F12" s="75" t="s">
        <v>1505</v>
      </c>
      <c r="G12" s="76" t="s">
        <v>2086</v>
      </c>
      <c r="H12" s="77"/>
      <c r="I12" s="77" t="s">
        <v>2086</v>
      </c>
      <c r="J12" s="77"/>
      <c r="K12" s="1079" t="s">
        <v>1544</v>
      </c>
      <c r="L12" s="1045"/>
      <c r="M12" s="1044"/>
      <c r="N12" s="988">
        <v>7</v>
      </c>
      <c r="O12" s="77" t="s">
        <v>1799</v>
      </c>
      <c r="P12" s="77" t="s">
        <v>1800</v>
      </c>
      <c r="Q12" s="77" t="s">
        <v>1501</v>
      </c>
      <c r="R12" s="16"/>
      <c r="S12" s="16"/>
      <c r="T12" s="16"/>
      <c r="U12" s="16"/>
      <c r="V12" s="16"/>
      <c r="W12" s="16"/>
      <c r="X12" s="77">
        <v>7</v>
      </c>
      <c r="Y12" s="692" t="s">
        <v>1799</v>
      </c>
      <c r="Z12" s="77" t="s">
        <v>1800</v>
      </c>
      <c r="AA12" s="77" t="s">
        <v>1501</v>
      </c>
      <c r="AB12" s="16"/>
      <c r="AC12" s="77">
        <v>7</v>
      </c>
      <c r="AD12" s="77" t="s">
        <v>2086</v>
      </c>
      <c r="AE12" s="77" t="s">
        <v>2087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1822</v>
      </c>
      <c r="P13" s="77" t="s">
        <v>1823</v>
      </c>
      <c r="Q13" s="77" t="s">
        <v>1501</v>
      </c>
      <c r="R13" s="16"/>
      <c r="S13" s="16"/>
      <c r="T13" s="16"/>
      <c r="U13" s="16"/>
      <c r="V13" s="16"/>
      <c r="W13" s="16"/>
      <c r="X13" s="77">
        <v>8</v>
      </c>
      <c r="Y13" s="692" t="s">
        <v>1822</v>
      </c>
      <c r="Z13" s="77" t="s">
        <v>1823</v>
      </c>
      <c r="AA13" s="77" t="s">
        <v>1501</v>
      </c>
      <c r="AB13" s="16"/>
      <c r="AC13" s="77">
        <v>8</v>
      </c>
      <c r="AD13" s="77" t="s">
        <v>2338</v>
      </c>
      <c r="AE13" s="77" t="s">
        <v>2339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1648</v>
      </c>
      <c r="P14" s="77" t="s">
        <v>1649</v>
      </c>
      <c r="Q14" s="77" t="s">
        <v>1501</v>
      </c>
      <c r="R14" s="16"/>
      <c r="S14" s="16"/>
      <c r="T14" s="16"/>
      <c r="U14" s="16"/>
      <c r="V14" s="16"/>
      <c r="W14" s="16"/>
      <c r="X14" s="77">
        <v>9</v>
      </c>
      <c r="Y14" s="692" t="s">
        <v>1648</v>
      </c>
      <c r="Z14" s="77" t="s">
        <v>1649</v>
      </c>
      <c r="AA14" s="77" t="s">
        <v>1501</v>
      </c>
      <c r="AB14" s="16"/>
      <c r="AC14" s="77">
        <v>9</v>
      </c>
      <c r="AD14" s="77" t="s">
        <v>2330</v>
      </c>
      <c r="AE14" s="77" t="s">
        <v>2331</v>
      </c>
      <c r="AF14" s="77" t="s">
        <v>1501</v>
      </c>
    </row>
    <row r="15" spans="1:32" ht="12">
      <c r="A15" s="16"/>
      <c r="B15" s="16"/>
      <c r="C15" s="16"/>
      <c r="D15" s="16"/>
      <c r="E15" s="16"/>
      <c r="F15" s="16"/>
      <c r="G15" s="16"/>
      <c r="H15" s="16"/>
      <c r="I15" s="16"/>
      <c r="J15" s="16"/>
      <c r="K15" s="1044"/>
      <c r="L15" s="1044"/>
      <c r="M15" s="1044"/>
      <c r="N15" s="988">
        <v>10</v>
      </c>
      <c r="O15" s="77" t="s">
        <v>1645</v>
      </c>
      <c r="P15" s="77" t="s">
        <v>1646</v>
      </c>
      <c r="Q15" s="77" t="s">
        <v>1501</v>
      </c>
      <c r="R15" s="16"/>
      <c r="S15" s="16"/>
      <c r="T15" s="16"/>
      <c r="U15" s="16"/>
      <c r="V15" s="16"/>
      <c r="W15" s="16"/>
      <c r="X15" s="77">
        <v>10</v>
      </c>
      <c r="Y15" s="692" t="s">
        <v>1645</v>
      </c>
      <c r="Z15" s="77" t="s">
        <v>1646</v>
      </c>
      <c r="AA15" s="77" t="s">
        <v>1501</v>
      </c>
      <c r="AB15" s="16"/>
      <c r="AC15" s="77">
        <v>10</v>
      </c>
      <c r="AD15" s="77" t="s">
        <v>2322</v>
      </c>
      <c r="AE15" s="77" t="s">
        <v>2323</v>
      </c>
      <c r="AF15" s="77" t="s">
        <v>1501</v>
      </c>
    </row>
    <row r="16" spans="1:32" ht="12">
      <c r="A16" s="16"/>
      <c r="B16" s="16"/>
      <c r="C16" s="16"/>
      <c r="D16" s="16"/>
      <c r="E16" s="16"/>
      <c r="F16" s="16"/>
      <c r="G16" s="16"/>
      <c r="H16" s="16"/>
      <c r="I16" s="16"/>
      <c r="J16" s="16"/>
      <c r="K16" s="1044"/>
      <c r="L16" s="1044"/>
      <c r="M16" s="1044"/>
      <c r="N16" s="988">
        <v>11</v>
      </c>
      <c r="O16" s="77" t="s">
        <v>1883</v>
      </c>
      <c r="P16" s="77" t="s">
        <v>1884</v>
      </c>
      <c r="Q16" s="77" t="s">
        <v>1501</v>
      </c>
      <c r="R16" s="16"/>
      <c r="S16" s="16"/>
      <c r="T16" s="16"/>
      <c r="U16" s="16"/>
      <c r="V16" s="16"/>
      <c r="W16" s="16"/>
      <c r="X16" s="77">
        <v>11</v>
      </c>
      <c r="Y16" s="692" t="s">
        <v>1883</v>
      </c>
      <c r="Z16" s="77" t="s">
        <v>1884</v>
      </c>
      <c r="AA16" s="77" t="s">
        <v>1501</v>
      </c>
      <c r="AB16" s="16"/>
      <c r="AC16" s="77">
        <v>11</v>
      </c>
      <c r="AD16" s="77" t="s">
        <v>2342</v>
      </c>
      <c r="AE16" s="77" t="s">
        <v>2343</v>
      </c>
      <c r="AF16" s="77" t="s">
        <v>1501</v>
      </c>
    </row>
    <row r="17" spans="1:32" ht="12">
      <c r="A17" s="16"/>
      <c r="B17" s="16"/>
      <c r="C17" s="16"/>
      <c r="D17" s="16"/>
      <c r="E17" s="16"/>
      <c r="F17" s="16"/>
      <c r="G17" s="16"/>
      <c r="H17" s="16"/>
      <c r="I17" s="16"/>
      <c r="J17" s="16"/>
      <c r="K17" s="1044"/>
      <c r="L17" s="1044"/>
      <c r="M17" s="1044"/>
      <c r="N17" s="988">
        <v>12</v>
      </c>
      <c r="O17" s="77" t="s">
        <v>1906</v>
      </c>
      <c r="P17" s="77" t="s">
        <v>1907</v>
      </c>
      <c r="Q17" s="77" t="s">
        <v>1501</v>
      </c>
      <c r="R17" s="16"/>
      <c r="S17" s="16"/>
      <c r="T17" s="16"/>
      <c r="U17" s="16"/>
      <c r="V17" s="16"/>
      <c r="W17" s="16"/>
      <c r="X17" s="77">
        <v>12</v>
      </c>
      <c r="Y17" s="692" t="s">
        <v>1906</v>
      </c>
      <c r="Z17" s="77" t="s">
        <v>1907</v>
      </c>
      <c r="AA17" s="77" t="s">
        <v>1501</v>
      </c>
      <c r="AB17" s="16"/>
      <c r="AC17" s="77">
        <v>12</v>
      </c>
      <c r="AD17" s="77" t="s">
        <v>1652</v>
      </c>
      <c r="AE17" s="77" t="s">
        <v>1653</v>
      </c>
      <c r="AF17" s="77" t="s">
        <v>1501</v>
      </c>
    </row>
    <row r="18" spans="1:32" ht="12">
      <c r="A18" s="16"/>
      <c r="B18" s="16"/>
      <c r="C18" s="16"/>
      <c r="D18" s="16"/>
      <c r="E18" s="16"/>
      <c r="F18" s="16"/>
      <c r="G18" s="16"/>
      <c r="H18" s="16"/>
      <c r="I18" s="16"/>
      <c r="J18" s="16"/>
      <c r="K18" s="1044"/>
      <c r="L18" s="1044"/>
      <c r="M18" s="1044"/>
      <c r="N18" s="988">
        <v>13</v>
      </c>
      <c r="O18" s="77" t="s">
        <v>1641</v>
      </c>
      <c r="P18" s="77" t="s">
        <v>1642</v>
      </c>
      <c r="Q18" s="77" t="s">
        <v>1501</v>
      </c>
      <c r="R18" s="16"/>
      <c r="S18" s="16"/>
      <c r="T18" s="16"/>
      <c r="U18" s="16"/>
      <c r="V18" s="16"/>
      <c r="W18" s="16"/>
      <c r="X18" s="77">
        <v>13</v>
      </c>
      <c r="Y18" s="692" t="s">
        <v>1641</v>
      </c>
      <c r="Z18" s="77" t="s">
        <v>1642</v>
      </c>
      <c r="AA18" s="77" t="s">
        <v>1501</v>
      </c>
      <c r="AB18" s="16"/>
      <c r="AC18" s="77">
        <v>13</v>
      </c>
      <c r="AD18" s="77" t="s">
        <v>1656</v>
      </c>
      <c r="AE18" s="77" t="s">
        <v>1657</v>
      </c>
      <c r="AF18" s="77" t="s">
        <v>1501</v>
      </c>
    </row>
    <row r="19" spans="1:32" ht="12">
      <c r="A19" s="16"/>
      <c r="B19" s="16"/>
      <c r="C19" s="16"/>
      <c r="D19" s="16"/>
      <c r="E19" s="16"/>
      <c r="F19" s="16"/>
      <c r="G19" s="16"/>
      <c r="H19" s="16"/>
      <c r="I19" s="16"/>
      <c r="J19" s="16"/>
      <c r="K19" s="1044"/>
      <c r="L19" s="1044"/>
      <c r="M19" s="1044"/>
      <c r="N19" s="988">
        <v>14</v>
      </c>
      <c r="O19" s="77" t="s">
        <v>1948</v>
      </c>
      <c r="P19" s="77" t="s">
        <v>1949</v>
      </c>
      <c r="Q19" s="77" t="s">
        <v>1501</v>
      </c>
      <c r="R19" s="16"/>
      <c r="S19" s="16"/>
      <c r="T19" s="16"/>
      <c r="U19" s="16"/>
      <c r="V19" s="16"/>
      <c r="W19" s="16"/>
      <c r="X19" s="77">
        <v>14</v>
      </c>
      <c r="Y19" s="692" t="s">
        <v>1948</v>
      </c>
      <c r="Z19" s="77" t="s">
        <v>1949</v>
      </c>
      <c r="AA19" s="77" t="s">
        <v>1501</v>
      </c>
      <c r="AB19" s="16"/>
      <c r="AC19" s="77">
        <v>14</v>
      </c>
      <c r="AD19" s="77" t="s">
        <v>1660</v>
      </c>
      <c r="AE19" s="77" t="s">
        <v>1661</v>
      </c>
      <c r="AF19" s="77" t="s">
        <v>1501</v>
      </c>
    </row>
    <row r="20" spans="1:32" ht="12">
      <c r="A20" s="16"/>
      <c r="B20" s="16"/>
      <c r="C20" s="16"/>
      <c r="D20" s="16"/>
      <c r="E20" s="16"/>
      <c r="F20" s="16"/>
      <c r="G20" s="16"/>
      <c r="H20" s="16"/>
      <c r="I20" s="16"/>
      <c r="J20" s="16"/>
      <c r="K20" s="1044"/>
      <c r="L20" s="1044"/>
      <c r="M20" s="1044"/>
      <c r="N20" s="988">
        <v>15</v>
      </c>
      <c r="O20" s="77" t="s">
        <v>1971</v>
      </c>
      <c r="P20" s="77" t="s">
        <v>1972</v>
      </c>
      <c r="Q20" s="77" t="s">
        <v>1501</v>
      </c>
      <c r="R20" s="16"/>
      <c r="S20" s="16"/>
      <c r="T20" s="16"/>
      <c r="U20" s="16"/>
      <c r="V20" s="16"/>
      <c r="W20" s="16"/>
      <c r="X20" s="77">
        <v>15</v>
      </c>
      <c r="Y20" s="692" t="s">
        <v>1971</v>
      </c>
      <c r="Z20" s="77" t="s">
        <v>1972</v>
      </c>
      <c r="AA20" s="77" t="s">
        <v>1501</v>
      </c>
      <c r="AB20" s="16"/>
      <c r="AC20" s="77">
        <v>15</v>
      </c>
      <c r="AD20" s="77" t="s">
        <v>2318</v>
      </c>
      <c r="AE20" s="77" t="s">
        <v>2319</v>
      </c>
      <c r="AF20" s="77" t="s">
        <v>1501</v>
      </c>
    </row>
    <row r="21" spans="1:32" ht="12">
      <c r="A21" s="16"/>
      <c r="B21" s="16"/>
      <c r="C21" s="16"/>
      <c r="D21" s="16"/>
      <c r="E21" s="16"/>
      <c r="F21" s="16"/>
      <c r="G21" s="16"/>
      <c r="H21" s="16"/>
      <c r="I21" s="16"/>
      <c r="J21" s="16"/>
      <c r="K21" s="1044"/>
      <c r="L21" s="1044"/>
      <c r="M21" s="1044"/>
      <c r="N21" s="988">
        <v>16</v>
      </c>
      <c r="O21" s="77" t="s">
        <v>1994</v>
      </c>
      <c r="P21" s="77" t="s">
        <v>1995</v>
      </c>
      <c r="Q21" s="77" t="s">
        <v>1501</v>
      </c>
      <c r="R21" s="16"/>
      <c r="S21" s="16"/>
      <c r="T21" s="16"/>
      <c r="U21" s="16"/>
      <c r="V21" s="16"/>
      <c r="W21" s="16"/>
      <c r="X21" s="77">
        <v>16</v>
      </c>
      <c r="Y21" s="692" t="s">
        <v>1994</v>
      </c>
      <c r="Z21" s="77" t="s">
        <v>1995</v>
      </c>
      <c r="AA21" s="77" t="s">
        <v>1501</v>
      </c>
      <c r="AB21" s="16"/>
      <c r="AC21" s="77">
        <v>16</v>
      </c>
      <c r="AD21" s="77" t="s">
        <v>2326</v>
      </c>
      <c r="AE21" s="77" t="s">
        <v>2327</v>
      </c>
      <c r="AF21" s="77" t="s">
        <v>1501</v>
      </c>
    </row>
    <row r="22" spans="1:32" ht="12">
      <c r="A22" s="16"/>
      <c r="B22" s="16"/>
      <c r="C22" s="16"/>
      <c r="D22" s="16"/>
      <c r="E22" s="16"/>
      <c r="F22" s="16"/>
      <c r="G22" s="16"/>
      <c r="H22" s="16"/>
      <c r="I22" s="16"/>
      <c r="J22" s="16"/>
      <c r="K22" s="1044"/>
      <c r="L22" s="1044"/>
      <c r="M22" s="1044"/>
      <c r="N22" s="988">
        <v>17</v>
      </c>
      <c r="O22" s="77" t="s">
        <v>2017</v>
      </c>
      <c r="P22" s="77" t="s">
        <v>2018</v>
      </c>
      <c r="Q22" s="77" t="s">
        <v>1501</v>
      </c>
      <c r="R22" s="16"/>
      <c r="S22" s="16"/>
      <c r="T22" s="16"/>
      <c r="U22" s="16"/>
      <c r="V22" s="16"/>
      <c r="W22" s="16"/>
      <c r="X22" s="77">
        <v>17</v>
      </c>
      <c r="Y22" s="692" t="s">
        <v>2017</v>
      </c>
      <c r="Z22" s="77" t="s">
        <v>2018</v>
      </c>
      <c r="AA22" s="77" t="s">
        <v>1501</v>
      </c>
      <c r="AB22" s="16"/>
      <c r="AC22" s="77">
        <v>17</v>
      </c>
      <c r="AD22" s="77" t="s">
        <v>2354</v>
      </c>
      <c r="AE22" s="77" t="s">
        <v>2355</v>
      </c>
      <c r="AF22" s="77" t="s">
        <v>1501</v>
      </c>
    </row>
    <row r="23" spans="1:32" ht="12">
      <c r="A23" s="16"/>
      <c r="B23" s="16"/>
      <c r="C23" s="16"/>
      <c r="D23" s="16"/>
      <c r="E23" s="16"/>
      <c r="F23" s="16"/>
      <c r="G23" s="16"/>
      <c r="H23" s="16"/>
      <c r="I23" s="16"/>
      <c r="J23" s="16"/>
      <c r="K23" s="1044"/>
      <c r="L23" s="1044"/>
      <c r="M23" s="1044"/>
      <c r="N23" s="988">
        <v>18</v>
      </c>
      <c r="O23" s="77" t="s">
        <v>2040</v>
      </c>
      <c r="P23" s="77" t="s">
        <v>2041</v>
      </c>
      <c r="Q23" s="77" t="s">
        <v>1501</v>
      </c>
      <c r="R23" s="16"/>
      <c r="S23" s="16"/>
      <c r="T23" s="16"/>
      <c r="U23" s="16"/>
      <c r="V23" s="16"/>
      <c r="W23" s="16"/>
      <c r="X23" s="77">
        <v>18</v>
      </c>
      <c r="Y23" s="692" t="s">
        <v>2040</v>
      </c>
      <c r="Z23" s="77" t="s">
        <v>2041</v>
      </c>
      <c r="AA23" s="77" t="s">
        <v>1501</v>
      </c>
      <c r="AB23" s="16"/>
      <c r="AC23" s="77">
        <v>18</v>
      </c>
      <c r="AD23" s="77" t="s">
        <v>2346</v>
      </c>
      <c r="AE23" s="77" t="s">
        <v>2347</v>
      </c>
      <c r="AF23" s="77" t="s">
        <v>1501</v>
      </c>
    </row>
    <row r="24" spans="1:32" ht="12">
      <c r="A24" s="16"/>
      <c r="B24" s="16"/>
      <c r="C24" s="16"/>
      <c r="D24" s="16"/>
      <c r="E24" s="16"/>
      <c r="F24" s="16"/>
      <c r="G24" s="16"/>
      <c r="H24" s="16"/>
      <c r="I24" s="16"/>
      <c r="J24" s="16"/>
      <c r="K24" s="1044"/>
      <c r="L24" s="1044"/>
      <c r="M24" s="1044"/>
      <c r="N24" s="988">
        <v>19</v>
      </c>
      <c r="O24" s="77" t="s">
        <v>2063</v>
      </c>
      <c r="P24" s="77" t="s">
        <v>2064</v>
      </c>
      <c r="Q24" s="77" t="s">
        <v>1501</v>
      </c>
      <c r="R24" s="16"/>
      <c r="S24" s="16"/>
      <c r="T24" s="16"/>
      <c r="U24" s="16"/>
      <c r="V24" s="16"/>
      <c r="W24" s="16"/>
      <c r="X24" s="77">
        <v>19</v>
      </c>
      <c r="Y24" s="692" t="s">
        <v>2063</v>
      </c>
      <c r="Z24" s="77" t="s">
        <v>2064</v>
      </c>
      <c r="AA24" s="77" t="s">
        <v>1501</v>
      </c>
      <c r="AB24" s="16"/>
      <c r="AC24" s="77">
        <v>19</v>
      </c>
      <c r="AD24" s="77" t="s">
        <v>2334</v>
      </c>
      <c r="AE24" s="77" t="s">
        <v>2335</v>
      </c>
      <c r="AF24" s="77" t="s">
        <v>1501</v>
      </c>
    </row>
    <row r="25" spans="1:32" ht="12">
      <c r="A25" s="16"/>
      <c r="B25" s="16"/>
      <c r="C25" s="16"/>
      <c r="D25" s="16"/>
      <c r="E25" s="16"/>
      <c r="F25" s="16"/>
      <c r="G25" s="16"/>
      <c r="H25" s="16"/>
      <c r="I25" s="16"/>
      <c r="J25" s="16"/>
      <c r="K25" s="1044"/>
      <c r="L25" s="1044"/>
      <c r="M25" s="1044"/>
      <c r="N25" s="988">
        <v>20</v>
      </c>
      <c r="O25" s="77" t="s">
        <v>2086</v>
      </c>
      <c r="P25" s="77" t="s">
        <v>2087</v>
      </c>
      <c r="Q25" s="77" t="s">
        <v>1501</v>
      </c>
      <c r="R25" s="16"/>
      <c r="S25" s="16"/>
      <c r="T25" s="16"/>
      <c r="U25" s="16"/>
      <c r="V25" s="16"/>
      <c r="W25" s="16"/>
      <c r="X25" s="77">
        <v>20</v>
      </c>
      <c r="Y25" s="692" t="s">
        <v>2086</v>
      </c>
      <c r="Z25" s="77" t="s">
        <v>2087</v>
      </c>
      <c r="AA25" s="77" t="s">
        <v>1501</v>
      </c>
      <c r="AB25" s="16"/>
      <c r="AC25" s="77">
        <v>20</v>
      </c>
      <c r="AD25" s="77" t="s">
        <v>2310</v>
      </c>
      <c r="AE25" s="77" t="s">
        <v>2311</v>
      </c>
      <c r="AF25" s="77" t="s">
        <v>1501</v>
      </c>
    </row>
    <row r="26" spans="1:32" ht="12">
      <c r="A26" s="16"/>
      <c r="B26" s="16"/>
      <c r="C26" s="16"/>
      <c r="D26" s="16"/>
      <c r="E26" s="16"/>
      <c r="F26" s="16"/>
      <c r="G26" s="16"/>
      <c r="H26" s="16"/>
      <c r="I26" s="16"/>
      <c r="J26" s="16"/>
      <c r="K26" s="1044"/>
      <c r="L26" s="1044"/>
      <c r="M26" s="1044"/>
      <c r="N26" s="988">
        <v>21</v>
      </c>
      <c r="O26" s="77" t="s">
        <v>2109</v>
      </c>
      <c r="P26" s="77" t="s">
        <v>2110</v>
      </c>
      <c r="Q26" s="77" t="s">
        <v>1501</v>
      </c>
      <c r="R26" s="16"/>
      <c r="S26" s="16"/>
      <c r="T26" s="16"/>
      <c r="U26" s="16"/>
      <c r="V26" s="16"/>
      <c r="W26" s="16"/>
      <c r="X26" s="77">
        <v>21</v>
      </c>
      <c r="Y26" s="692" t="s">
        <v>2109</v>
      </c>
      <c r="Z26" s="77" t="s">
        <v>2110</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2132</v>
      </c>
      <c r="P27" s="77" t="s">
        <v>2133</v>
      </c>
      <c r="Q27" s="77" t="s">
        <v>1501</v>
      </c>
      <c r="R27" s="16"/>
      <c r="S27" s="16"/>
      <c r="T27" s="16"/>
      <c r="U27" s="16"/>
      <c r="V27" s="16"/>
      <c r="W27" s="16"/>
      <c r="X27" s="77">
        <v>22</v>
      </c>
      <c r="Y27" s="692" t="s">
        <v>2132</v>
      </c>
      <c r="Z27" s="77" t="s">
        <v>2133</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2155</v>
      </c>
      <c r="P28" s="77" t="s">
        <v>1754</v>
      </c>
      <c r="Q28" s="77" t="s">
        <v>1501</v>
      </c>
      <c r="R28" s="16"/>
      <c r="S28" s="16"/>
      <c r="T28" s="16"/>
      <c r="U28" s="16"/>
      <c r="V28" s="16"/>
      <c r="W28" s="16"/>
      <c r="X28" s="77">
        <v>23</v>
      </c>
      <c r="Y28" s="692" t="s">
        <v>2155</v>
      </c>
      <c r="Z28" s="77" t="s">
        <v>1754</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2177</v>
      </c>
      <c r="P29" s="77" t="s">
        <v>2178</v>
      </c>
      <c r="Q29" s="77" t="s">
        <v>1501</v>
      </c>
      <c r="R29" s="16"/>
      <c r="S29" s="16"/>
      <c r="T29" s="16"/>
      <c r="U29" s="16"/>
      <c r="V29" s="16"/>
      <c r="W29" s="16"/>
      <c r="X29" s="77">
        <v>24</v>
      </c>
      <c r="Y29" s="692" t="s">
        <v>2177</v>
      </c>
      <c r="Z29" s="77" t="s">
        <v>2178</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2200</v>
      </c>
      <c r="P30" s="77" t="s">
        <v>2201</v>
      </c>
      <c r="Q30" s="77" t="s">
        <v>1501</v>
      </c>
      <c r="R30" s="16"/>
      <c r="S30" s="16"/>
      <c r="T30" s="16"/>
      <c r="U30" s="16"/>
      <c r="V30" s="16"/>
      <c r="W30" s="16"/>
      <c r="X30" s="77">
        <v>25</v>
      </c>
      <c r="Y30" s="692" t="s">
        <v>2200</v>
      </c>
      <c r="Z30" s="77" t="s">
        <v>2201</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1570</v>
      </c>
      <c r="P31" s="77" t="s">
        <v>1571</v>
      </c>
      <c r="Q31" s="77" t="s">
        <v>1501</v>
      </c>
      <c r="R31" s="16"/>
      <c r="S31" s="16"/>
      <c r="T31" s="16"/>
      <c r="U31" s="16"/>
      <c r="V31" s="16"/>
      <c r="W31" s="16"/>
      <c r="X31" s="77">
        <v>26</v>
      </c>
      <c r="Y31" s="692" t="s">
        <v>1570</v>
      </c>
      <c r="Z31" s="77" t="s">
        <v>1571</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2242</v>
      </c>
      <c r="P32" s="77" t="s">
        <v>2243</v>
      </c>
      <c r="Q32" s="77" t="s">
        <v>1501</v>
      </c>
      <c r="R32" s="16"/>
      <c r="S32" s="16"/>
      <c r="T32" s="16"/>
      <c r="U32" s="16"/>
      <c r="V32" s="16"/>
      <c r="W32" s="16"/>
      <c r="X32" s="77">
        <v>27</v>
      </c>
      <c r="Y32" s="692" t="s">
        <v>2242</v>
      </c>
      <c r="Z32" s="77" t="s">
        <v>2243</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2265</v>
      </c>
      <c r="P33" s="77" t="s">
        <v>2266</v>
      </c>
      <c r="Q33" s="77" t="s">
        <v>1501</v>
      </c>
      <c r="R33" s="16"/>
      <c r="S33" s="16"/>
      <c r="T33" s="16"/>
      <c r="U33" s="16"/>
      <c r="V33" s="16"/>
      <c r="W33" s="16"/>
      <c r="X33" s="77">
        <v>28</v>
      </c>
      <c r="Y33" s="692" t="s">
        <v>2265</v>
      </c>
      <c r="Z33" s="77" t="s">
        <v>2266</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2288</v>
      </c>
      <c r="P34" s="77" t="s">
        <v>2289</v>
      </c>
      <c r="Q34" s="77" t="s">
        <v>1501</v>
      </c>
      <c r="R34" s="16"/>
      <c r="S34" s="16"/>
      <c r="T34" s="16"/>
      <c r="U34" s="16"/>
      <c r="V34" s="16"/>
      <c r="W34" s="16"/>
      <c r="X34" s="77">
        <v>29</v>
      </c>
      <c r="Y34" s="692" t="s">
        <v>2288</v>
      </c>
      <c r="Z34" s="77" t="s">
        <v>2289</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2367</v>
      </c>
      <c r="P36" s="77" t="s">
        <v>2368</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25</v>
      </c>
      <c r="I4" s="70" t="str">
        <f>HLOOKUP(I3,比較地域マスタ!$E$5:$L$6,2,0)</f>
        <v>滋賀県</v>
      </c>
      <c r="J4" s="70" t="str">
        <f>HLOOKUP(J3,比較地域マスタ!$E$5:$L$6,2,0)</f>
        <v>甲良町</v>
      </c>
      <c r="K4" s="70" t="str">
        <f>HLOOKUP(K3,比較地域マスタ!$E$5:$L$6,2,0)</f>
        <v>25442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甲良町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30.694159078818927</v>
      </c>
      <c r="BB5" s="29"/>
      <c r="BC5" s="17"/>
      <c r="BD5" s="1005">
        <f>SUM(BC6:BC8)</f>
        <v>32.049789647621061</v>
      </c>
      <c r="BE5" s="29"/>
      <c r="BF5" s="17"/>
      <c r="BG5" s="1005">
        <f>AK35</f>
        <v>26.424306919642202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23.310861237776141</v>
      </c>
      <c r="BA6" s="17"/>
      <c r="BB6" s="29"/>
      <c r="BC6" s="1005">
        <f>O32</f>
        <v>30.518066166717428</v>
      </c>
      <c r="BD6" s="17"/>
      <c r="BE6" s="29"/>
      <c r="BF6" s="1005">
        <f>AK36</f>
        <v>22.001513091888008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1.4436621991661549</v>
      </c>
      <c r="BA7" s="17"/>
      <c r="BB7" s="29"/>
      <c r="BC7" s="1005">
        <f>O33</f>
        <v>0.87126098899369631</v>
      </c>
      <c r="BD7" s="17"/>
      <c r="BE7" s="29"/>
      <c r="BF7" s="1005">
        <f t="shared" ref="BF7:BF8" si="0">AK37</f>
        <v>0.42761285045042402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5.939635641876631</v>
      </c>
      <c r="BA8" s="17"/>
      <c r="BB8" s="29"/>
      <c r="BC8" s="1005">
        <f>O34</f>
        <v>0.66046249190993311</v>
      </c>
      <c r="BD8" s="17"/>
      <c r="BE8" s="29"/>
      <c r="BF8" s="1005">
        <f t="shared" si="0"/>
        <v>3.9951809773037721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66.608201588073982</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3.912427606913512</v>
      </c>
      <c r="BA9" s="1005">
        <f>AZ9</f>
        <v>3.912427606913512</v>
      </c>
      <c r="BB9" s="29"/>
      <c r="BC9" s="1005">
        <f>O35</f>
        <v>7.5584007520704199</v>
      </c>
      <c r="BD9" s="1005">
        <f>BC9</f>
        <v>7.5584007520704199</v>
      </c>
      <c r="BE9" s="29"/>
      <c r="BF9" s="1005">
        <f>AK39</f>
        <v>4.3738769204896482</v>
      </c>
      <c r="BG9" s="1005">
        <f>AK39</f>
        <v>4.3738769204896482</v>
      </c>
      <c r="BH9" s="29"/>
    </row>
    <row r="10" spans="1:62" ht="17.100000000000001" customHeight="1" thickBot="1">
      <c r="B10" s="323"/>
      <c r="C10" s="324"/>
      <c r="D10" s="326"/>
      <c r="E10" s="326"/>
      <c r="F10" s="326"/>
      <c r="G10" s="325"/>
      <c r="H10" s="325"/>
      <c r="I10" s="326"/>
      <c r="J10" s="327"/>
      <c r="K10" s="334"/>
      <c r="L10" s="246" t="s">
        <v>114</v>
      </c>
      <c r="M10" s="246"/>
      <c r="N10" s="563"/>
      <c r="O10" s="906">
        <f>SUM(O11:O13)</f>
        <v>30.694159078818927</v>
      </c>
      <c r="P10" s="453">
        <f t="shared" ref="P10:P22" si="1">O10/$O$9</f>
        <v>0.46081651128552065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8.240313205845279</v>
      </c>
      <c r="BA10" s="1005">
        <f>AZ10</f>
        <v>8.240313205845279</v>
      </c>
      <c r="BB10" s="29"/>
      <c r="BC10" s="1005">
        <f>O36</f>
        <v>11.101551790133399</v>
      </c>
      <c r="BD10" s="1005">
        <f>BC10</f>
        <v>11.101551790133399</v>
      </c>
      <c r="BE10" s="29"/>
      <c r="BF10" s="1005">
        <f>AK40</f>
        <v>6.7088214092135807</v>
      </c>
      <c r="BG10" s="1005">
        <f>AK40</f>
        <v>6.7088214092135807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23.310861237776141</v>
      </c>
      <c r="P11" s="454">
        <f t="shared" si="1"/>
        <v>0.34996983377419227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23.761301696496258</v>
      </c>
      <c r="BB11" s="29"/>
      <c r="BC11" s="1005"/>
      <c r="BD11" s="1005">
        <f>SUM(BC12:BC14)</f>
        <v>20.129577728841955</v>
      </c>
      <c r="BE11" s="29"/>
      <c r="BF11" s="17"/>
      <c r="BG11" s="1005">
        <f>AK41</f>
        <v>16.285066764733653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1.4436621991661549</v>
      </c>
      <c r="P12" s="454">
        <f t="shared" si="1"/>
        <v>2.1673940517028444E-2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23.278381040535169</v>
      </c>
      <c r="BA12" s="17"/>
      <c r="BB12" s="29"/>
      <c r="BC12" s="1005">
        <f>O38</f>
        <v>19.5433049887469</v>
      </c>
      <c r="BD12" s="17"/>
      <c r="BE12" s="29"/>
      <c r="BF12" s="1005">
        <f>AK42</f>
        <v>15.896820153399432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5.939635641876631</v>
      </c>
      <c r="P13" s="454">
        <f t="shared" si="1"/>
        <v>8.9172736994299909E-2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0.48292065596108902</v>
      </c>
      <c r="BA13" s="17"/>
      <c r="BB13" s="29"/>
      <c r="BC13" s="1005">
        <f>O41</f>
        <v>0.58627274009505304</v>
      </c>
      <c r="BD13" s="17"/>
      <c r="BE13" s="29"/>
      <c r="BF13" s="1005">
        <f>AK45</f>
        <v>0.38824661133422078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3.912427606913512</v>
      </c>
      <c r="P14" s="453">
        <f t="shared" si="1"/>
        <v>5.8737925865484132E-2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8.240313205845279</v>
      </c>
      <c r="P15" s="453">
        <f t="shared" si="1"/>
        <v>0.12371319160973542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23.761301696496258</v>
      </c>
      <c r="P16" s="453">
        <f t="shared" si="1"/>
        <v>0.35673237123925972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23.278381040535169</v>
      </c>
      <c r="P17" s="454">
        <f t="shared" si="1"/>
        <v>0.34948220317515827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10.11836864000961</v>
      </c>
      <c r="P18" s="454">
        <f t="shared" si="1"/>
        <v>0.15190874995521988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13.160012400525559</v>
      </c>
      <c r="P19" s="454">
        <f t="shared" si="1"/>
        <v>0.19757345321993838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0.48292065596108902</v>
      </c>
      <c r="P20" s="454">
        <f t="shared" si="1"/>
        <v>7.2501680641015032E-3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29.502729583807472</v>
      </c>
      <c r="AZ22" s="1005">
        <f t="shared" si="3"/>
        <v>32.392503792004213</v>
      </c>
      <c r="BA22" s="1005">
        <f t="shared" si="3"/>
        <v>33.640359203663479</v>
      </c>
      <c r="BB22" s="1005">
        <f t="shared" si="3"/>
        <v>27.995100144942118</v>
      </c>
      <c r="BC22" s="1005">
        <f t="shared" si="3"/>
        <v>32.049789647621061</v>
      </c>
      <c r="BD22" s="1005">
        <f t="shared" si="3"/>
        <v>31.223279762715503</v>
      </c>
      <c r="BE22" s="1005">
        <f t="shared" si="3"/>
        <v>17.949166822780338</v>
      </c>
      <c r="BF22" s="1005">
        <f t="shared" si="3"/>
        <v>29.124452231710546</v>
      </c>
      <c r="BG22" s="1005">
        <f t="shared" si="3"/>
        <v>25.496482522667556</v>
      </c>
      <c r="BH22" s="1005">
        <f t="shared" si="3"/>
        <v>22.422844508656567</v>
      </c>
      <c r="BI22" s="1005">
        <f t="shared" si="3"/>
        <v>22.209739610065526</v>
      </c>
      <c r="BJ22" s="1005">
        <f t="shared" si="3"/>
        <v>27.35305693631291</v>
      </c>
      <c r="BK22" s="1005">
        <f t="shared" si="3"/>
        <v>23.798630408453189</v>
      </c>
      <c r="BL22" s="1005">
        <f t="shared" si="3"/>
        <v>26.424306919642202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5.2629305668302182</v>
      </c>
      <c r="AZ23" s="1005">
        <f t="shared" ref="AZ23:BL23" si="4">Y39</f>
        <v>5.6855643269830356</v>
      </c>
      <c r="BA23" s="1005">
        <f t="shared" si="4"/>
        <v>7.1915451122641034</v>
      </c>
      <c r="BB23" s="1005">
        <f t="shared" si="4"/>
        <v>7.3827700897352448</v>
      </c>
      <c r="BC23" s="1005">
        <f t="shared" si="4"/>
        <v>7.5584007520704199</v>
      </c>
      <c r="BD23" s="1005">
        <f t="shared" si="4"/>
        <v>7.1137881112264889</v>
      </c>
      <c r="BE23" s="1005">
        <f t="shared" si="4"/>
        <v>7.0869227689288943</v>
      </c>
      <c r="BF23" s="1005">
        <f t="shared" si="4"/>
        <v>6.6556655823507622</v>
      </c>
      <c r="BG23" s="1005">
        <f t="shared" si="4"/>
        <v>5.3498530590687459</v>
      </c>
      <c r="BH23" s="1005">
        <f t="shared" si="4"/>
        <v>5.015144684724107</v>
      </c>
      <c r="BI23" s="1005">
        <f t="shared" si="4"/>
        <v>4.5231093381325786</v>
      </c>
      <c r="BJ23" s="1005">
        <f t="shared" si="4"/>
        <v>4.6368356322192952</v>
      </c>
      <c r="BK23" s="1005">
        <f t="shared" si="4"/>
        <v>4.2101241544110817</v>
      </c>
      <c r="BL23" s="1005">
        <f t="shared" si="4"/>
        <v>4.3738769204896482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6.9835737564578988</v>
      </c>
      <c r="AZ24" s="1005">
        <f t="shared" ref="AZ24:BL24" si="5">Y40</f>
        <v>7.9098063447741502</v>
      </c>
      <c r="BA24" s="1005">
        <f t="shared" si="5"/>
        <v>8.777617990441053</v>
      </c>
      <c r="BB24" s="1005">
        <f t="shared" si="5"/>
        <v>10.3223437702209</v>
      </c>
      <c r="BC24" s="1005">
        <f t="shared" si="5"/>
        <v>11.101551790133399</v>
      </c>
      <c r="BD24" s="1005">
        <f t="shared" si="5"/>
        <v>11.090670877459729</v>
      </c>
      <c r="BE24" s="1005">
        <f t="shared" si="5"/>
        <v>9.5416316758205362</v>
      </c>
      <c r="BF24" s="1005">
        <f t="shared" si="5"/>
        <v>10.115549387697314</v>
      </c>
      <c r="BG24" s="1005">
        <f t="shared" si="5"/>
        <v>9.4125825913963919</v>
      </c>
      <c r="BH24" s="1005">
        <f t="shared" si="5"/>
        <v>6.7900751783057043</v>
      </c>
      <c r="BI24" s="1005">
        <f t="shared" si="5"/>
        <v>6.3291559867928164</v>
      </c>
      <c r="BJ24" s="1005">
        <f t="shared" si="5"/>
        <v>6.0597188335038243</v>
      </c>
      <c r="BK24" s="1005">
        <f t="shared" si="5"/>
        <v>6.0044357231345167</v>
      </c>
      <c r="BL24" s="1005">
        <f t="shared" si="5"/>
        <v>6.7088214092135807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21.308367746289541</v>
      </c>
      <c r="AZ25" s="1005">
        <f t="shared" ref="AZ25:BL25" si="6">Y41</f>
        <v>21.230762209168066</v>
      </c>
      <c r="BA25" s="1005">
        <f t="shared" si="6"/>
        <v>20.509433518778472</v>
      </c>
      <c r="BB25" s="1005">
        <f t="shared" si="6"/>
        <v>20.577397231588719</v>
      </c>
      <c r="BC25" s="1005">
        <f t="shared" si="6"/>
        <v>20.129577728841955</v>
      </c>
      <c r="BD25" s="1005">
        <f t="shared" si="6"/>
        <v>19.605185649452242</v>
      </c>
      <c r="BE25" s="1005">
        <f t="shared" si="6"/>
        <v>19.395373189170211</v>
      </c>
      <c r="BF25" s="1005">
        <f t="shared" si="6"/>
        <v>18.980913595995538</v>
      </c>
      <c r="BG25" s="1005">
        <f t="shared" si="6"/>
        <v>18.5090408430104</v>
      </c>
      <c r="BH25" s="1005">
        <f t="shared" si="6"/>
        <v>18.009431300143735</v>
      </c>
      <c r="BI25" s="1005">
        <f t="shared" si="6"/>
        <v>17.54732583317022</v>
      </c>
      <c r="BJ25" s="1005">
        <f t="shared" si="6"/>
        <v>16.024862171962781</v>
      </c>
      <c r="BK25" s="1005">
        <f t="shared" si="6"/>
        <v>15.952381658744697</v>
      </c>
      <c r="BL25" s="1005">
        <f t="shared" si="6"/>
        <v>16.285066764733653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63.057601653385134</v>
      </c>
      <c r="AZ27" s="1005">
        <f t="shared" si="8"/>
        <v>67.218636672929463</v>
      </c>
      <c r="BA27" s="1005">
        <f t="shared" si="8"/>
        <v>70.118955825147111</v>
      </c>
      <c r="BB27" s="1005">
        <f t="shared" si="8"/>
        <v>66.277611236486976</v>
      </c>
      <c r="BC27" s="1005">
        <f t="shared" si="8"/>
        <v>70.839319918666831</v>
      </c>
      <c r="BD27" s="1005">
        <f t="shared" si="8"/>
        <v>69.032924400853958</v>
      </c>
      <c r="BE27" s="1005">
        <f t="shared" si="8"/>
        <v>53.973094456699982</v>
      </c>
      <c r="BF27" s="1005">
        <f t="shared" si="8"/>
        <v>64.876580797754158</v>
      </c>
      <c r="BG27" s="1005">
        <f t="shared" si="8"/>
        <v>58.767959016143095</v>
      </c>
      <c r="BH27" s="1005">
        <f t="shared" si="8"/>
        <v>52.237495671830118</v>
      </c>
      <c r="BI27" s="1005">
        <f t="shared" si="8"/>
        <v>50.609330768161144</v>
      </c>
      <c r="BJ27" s="1005">
        <f t="shared" si="8"/>
        <v>54.074473573998809</v>
      </c>
      <c r="BK27" s="1005">
        <f t="shared" si="8"/>
        <v>49.965571944743488</v>
      </c>
      <c r="BL27" s="1005">
        <f t="shared" si="8"/>
        <v>53.792072014079082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70.839319918666831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32.049789647621061</v>
      </c>
      <c r="P31" s="453">
        <f t="shared" ref="P31:P43" si="9">O31/$O$30</f>
        <v>0.45242938080741851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30.518066166717428</v>
      </c>
      <c r="P32" s="454">
        <f t="shared" si="9"/>
        <v>0.43080687677064539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0.87126098899369631</v>
      </c>
      <c r="P33" s="454">
        <f t="shared" si="9"/>
        <v>1.2299115660540254E-2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0.66046249190993311</v>
      </c>
      <c r="P34" s="454">
        <f t="shared" si="9"/>
        <v>9.3233883762327743E-3</v>
      </c>
      <c r="Q34" s="328"/>
      <c r="R34" s="13"/>
      <c r="S34" s="323"/>
      <c r="T34" s="563" t="s">
        <v>112</v>
      </c>
      <c r="U34" s="332"/>
      <c r="V34" s="332"/>
      <c r="W34" s="332"/>
      <c r="X34" s="893">
        <f>X35+X39+X40+X41+X47</f>
        <v>63.057601653385134</v>
      </c>
      <c r="Y34" s="894">
        <f t="shared" ref="Y34:AK34" si="10">Y35+Y39+Y40+Y41+Y47</f>
        <v>67.218636672929463</v>
      </c>
      <c r="Z34" s="894">
        <f t="shared" si="10"/>
        <v>70.118955825147111</v>
      </c>
      <c r="AA34" s="894">
        <f t="shared" si="10"/>
        <v>66.277611236486976</v>
      </c>
      <c r="AB34" s="894">
        <f t="shared" si="10"/>
        <v>70.839319918666831</v>
      </c>
      <c r="AC34" s="894">
        <f t="shared" si="10"/>
        <v>69.032924400853958</v>
      </c>
      <c r="AD34" s="894">
        <f t="shared" si="10"/>
        <v>53.973094456699982</v>
      </c>
      <c r="AE34" s="894">
        <f t="shared" si="10"/>
        <v>64.876580797754158</v>
      </c>
      <c r="AF34" s="894">
        <f t="shared" si="10"/>
        <v>58.767959016143095</v>
      </c>
      <c r="AG34" s="894">
        <f t="shared" si="10"/>
        <v>52.237495671830118</v>
      </c>
      <c r="AH34" s="894">
        <f t="shared" si="10"/>
        <v>50.609330768161144</v>
      </c>
      <c r="AI34" s="894">
        <f t="shared" si="10"/>
        <v>54.074473573998809</v>
      </c>
      <c r="AJ34" s="894">
        <f t="shared" si="10"/>
        <v>49.965571944743488</v>
      </c>
      <c r="AK34" s="895">
        <f t="shared" si="10"/>
        <v>53.792072014079082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7.5584007520704199</v>
      </c>
      <c r="P35" s="453">
        <f t="shared" si="9"/>
        <v>0.10669781642100025</v>
      </c>
      <c r="Q35" s="328"/>
      <c r="R35" s="13"/>
      <c r="S35" s="323"/>
      <c r="T35" s="334"/>
      <c r="U35" s="246" t="s">
        <v>114</v>
      </c>
      <c r="V35" s="344"/>
      <c r="W35" s="344"/>
      <c r="X35" s="896">
        <f>SUM(X36:X38)</f>
        <v>29.502729583807472</v>
      </c>
      <c r="Y35" s="897">
        <f t="shared" ref="Y35:AK35" si="11">SUM(Y36:Y38)</f>
        <v>32.392503792004213</v>
      </c>
      <c r="Z35" s="897">
        <f t="shared" si="11"/>
        <v>33.640359203663479</v>
      </c>
      <c r="AA35" s="897">
        <f t="shared" si="11"/>
        <v>27.995100144942118</v>
      </c>
      <c r="AB35" s="897">
        <f t="shared" si="11"/>
        <v>32.049789647621061</v>
      </c>
      <c r="AC35" s="897">
        <f t="shared" si="11"/>
        <v>31.223279762715503</v>
      </c>
      <c r="AD35" s="897">
        <f t="shared" si="11"/>
        <v>17.949166822780338</v>
      </c>
      <c r="AE35" s="897">
        <f t="shared" si="11"/>
        <v>29.124452231710546</v>
      </c>
      <c r="AF35" s="897">
        <f t="shared" si="11"/>
        <v>25.496482522667556</v>
      </c>
      <c r="AG35" s="897">
        <f t="shared" si="11"/>
        <v>22.422844508656567</v>
      </c>
      <c r="AH35" s="897">
        <f t="shared" si="11"/>
        <v>22.209739610065526</v>
      </c>
      <c r="AI35" s="897">
        <f t="shared" si="11"/>
        <v>27.35305693631291</v>
      </c>
      <c r="AJ35" s="897">
        <f t="shared" si="11"/>
        <v>23.798630408453189</v>
      </c>
      <c r="AK35" s="898">
        <f t="shared" si="11"/>
        <v>26.424306919642202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11.101551790133399</v>
      </c>
      <c r="P36" s="453">
        <f t="shared" si="9"/>
        <v>0.15671454501369422</v>
      </c>
      <c r="Q36" s="328"/>
      <c r="R36" s="13"/>
      <c r="S36" s="356" t="s">
        <v>184</v>
      </c>
      <c r="T36" s="335"/>
      <c r="U36" s="346"/>
      <c r="V36" s="336" t="s">
        <v>184</v>
      </c>
      <c r="W36" s="357"/>
      <c r="X36" s="899">
        <f>VLOOKUP(年度マスタ!$K$4&amp;"_"&amp;X$33,データシート1!$A:$BT,MATCH("aa_"&amp;$S36,データシート1!$A$1:$BT$1,0),0)</f>
        <v>27.976949075114721</v>
      </c>
      <c r="Y36" s="900">
        <f>VLOOKUP(年度マスタ!$K$4&amp;"_"&amp;Y$33,データシート1!$A:$BT,MATCH("aa_"&amp;$S36,データシート1!$A$1:$BT$1,0),0)</f>
        <v>30.808362618399428</v>
      </c>
      <c r="Z36" s="900">
        <f>VLOOKUP(年度マスタ!$K$4&amp;"_"&amp;Z$33,データシート1!$A:$BT,MATCH("aa_"&amp;$S36,データシート1!$A$1:$BT$1,0),0)</f>
        <v>31.895141694914191</v>
      </c>
      <c r="AA36" s="900">
        <f>VLOOKUP(年度マスタ!$K$4&amp;"_"&amp;AA$33,データシート1!$A:$BT,MATCH("aa_"&amp;$S36,データシート1!$A$1:$BT$1,0),0)</f>
        <v>26.287439201633511</v>
      </c>
      <c r="AB36" s="900">
        <f>VLOOKUP(年度マスタ!$K$4&amp;"_"&amp;AB$33,データシート1!$A:$BT,MATCH("aa_"&amp;$S36,データシート1!$A$1:$BT$1,0),0)</f>
        <v>30.518066166717428</v>
      </c>
      <c r="AC36" s="900">
        <f>VLOOKUP(年度マスタ!$K$4&amp;"_"&amp;AC$33,データシート1!$A:$BT,MATCH("aa_"&amp;$S36,データシート1!$A$1:$BT$1,0),0)</f>
        <v>29.12636113551693</v>
      </c>
      <c r="AD36" s="900">
        <f>VLOOKUP(年度マスタ!$K$4&amp;"_"&amp;AD$33,データシート1!$A:$BT,MATCH("aa_"&amp;$S36,データシート1!$A$1:$BT$1,0),0)</f>
        <v>15.843729924679421</v>
      </c>
      <c r="AE36" s="900">
        <f>VLOOKUP(年度マスタ!$K$4&amp;"_"&amp;AE$33,データシート1!$A:$BT,MATCH("aa_"&amp;$S36,データシート1!$A$1:$BT$1,0),0)</f>
        <v>26.851389756892448</v>
      </c>
      <c r="AF36" s="900">
        <f>VLOOKUP(年度マスタ!$K$4&amp;"_"&amp;AF$33,データシート1!$A:$BT,MATCH("aa_"&amp;$S36,データシート1!$A$1:$BT$1,0),0)</f>
        <v>23.569602083108688</v>
      </c>
      <c r="AG36" s="900">
        <f>VLOOKUP(年度マスタ!$K$4&amp;"_"&amp;AG$33,データシート1!$A:$BT,MATCH("aa_"&amp;$S36,データシート1!$A$1:$BT$1,0),0)</f>
        <v>20.641099394067115</v>
      </c>
      <c r="AH36" s="900">
        <f>VLOOKUP(年度マスタ!$K$4&amp;"_"&amp;AH$33,データシート1!$A:$BT,MATCH("aa_"&amp;$S36,データシート1!$A$1:$BT$1,0),0)</f>
        <v>20.47130427969152</v>
      </c>
      <c r="AI36" s="900">
        <f>VLOOKUP(年度マスタ!$K$4&amp;"_"&amp;AI$33,データシート1!$A:$BT,MATCH("aa_"&amp;$S36,データシート1!$A$1:$BT$1,0),0)</f>
        <v>22.7969471769538</v>
      </c>
      <c r="AJ36" s="900">
        <f>VLOOKUP(年度マスタ!$K$4&amp;"_"&amp;AJ$33,データシート1!$A:$BT,MATCH("aa_"&amp;$S36,データシート1!$A$1:$BT$1,0),0)</f>
        <v>19.670781849887053</v>
      </c>
      <c r="AK36" s="901">
        <f>VLOOKUP(年度マスタ!$K$4&amp;"_"&amp;AK$33,データシート1!$A:$BT,MATCH("aa_"&amp;$S36,データシート1!$A$1:$BT$1,0),0)</f>
        <v>22.001513091888008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20.129577728841955</v>
      </c>
      <c r="P37" s="453">
        <f t="shared" si="9"/>
        <v>0.28415825775788711</v>
      </c>
      <c r="Q37" s="328"/>
      <c r="R37" s="13"/>
      <c r="S37" s="356" t="s">
        <v>187</v>
      </c>
      <c r="T37" s="335"/>
      <c r="U37" s="346"/>
      <c r="V37" s="336" t="s">
        <v>194</v>
      </c>
      <c r="W37" s="357"/>
      <c r="X37" s="899">
        <f>VLOOKUP(年度マスタ!$K$4&amp;"_"&amp;X$33,データシート1!$A:$BT,MATCH("aa_"&amp;$S37,データシート1!$A$1:$BT$1,0),0)</f>
        <v>0.68673812530580314</v>
      </c>
      <c r="Y37" s="900">
        <f>VLOOKUP(年度マスタ!$K$4&amp;"_"&amp;Y$33,データシート1!$A:$BT,MATCH("aa_"&amp;$S37,データシート1!$A$1:$BT$1,0),0)</f>
        <v>0.78079465676056237</v>
      </c>
      <c r="Z37" s="900">
        <f>VLOOKUP(年度マスタ!$K$4&amp;"_"&amp;Z$33,データシート1!$A:$BT,MATCH("aa_"&amp;$S37,データシート1!$A$1:$BT$1,0),0)</f>
        <v>1.100432165751168</v>
      </c>
      <c r="AA37" s="900">
        <f>VLOOKUP(年度マスタ!$K$4&amp;"_"&amp;AA$33,データシート1!$A:$BT,MATCH("aa_"&amp;$S37,データシート1!$A$1:$BT$1,0),0)</f>
        <v>1.0694527319500799</v>
      </c>
      <c r="AB37" s="900">
        <f>VLOOKUP(年度マスタ!$K$4&amp;"_"&amp;AB$33,データシート1!$A:$BT,MATCH("aa_"&amp;$S37,データシート1!$A$1:$BT$1,0),0)</f>
        <v>0.87126098899369631</v>
      </c>
      <c r="AC37" s="900">
        <f>VLOOKUP(年度マスタ!$K$4&amp;"_"&amp;AC$33,データシート1!$A:$BT,MATCH("aa_"&amp;$S37,データシート1!$A$1:$BT$1,0),0)</f>
        <v>0.70832864438246879</v>
      </c>
      <c r="AD37" s="900">
        <f>VLOOKUP(年度マスタ!$K$4&amp;"_"&amp;AD$33,データシート1!$A:$BT,MATCH("aa_"&amp;$S37,データシート1!$A$1:$BT$1,0),0)</f>
        <v>0.6787723907851082</v>
      </c>
      <c r="AE37" s="900">
        <f>VLOOKUP(年度マスタ!$K$4&amp;"_"&amp;AE$33,データシート1!$A:$BT,MATCH("aa_"&amp;$S37,データシート1!$A$1:$BT$1,0),0)</f>
        <v>0.66571355485542072</v>
      </c>
      <c r="AF37" s="900">
        <f>VLOOKUP(年度マスタ!$K$4&amp;"_"&amp;AF$33,データシート1!$A:$BT,MATCH("aa_"&amp;$S37,データシート1!$A$1:$BT$1,0),0)</f>
        <v>0.64968255501683914</v>
      </c>
      <c r="AG37" s="900">
        <f>VLOOKUP(年度マスタ!$K$4&amp;"_"&amp;AG$33,データシート1!$A:$BT,MATCH("aa_"&amp;$S37,データシート1!$A$1:$BT$1,0),0)</f>
        <v>0.62850226299225842</v>
      </c>
      <c r="AH37" s="900">
        <f>VLOOKUP(年度マスタ!$K$4&amp;"_"&amp;AH$33,データシート1!$A:$BT,MATCH("aa_"&amp;$S37,データシート1!$A$1:$BT$1,0),0)</f>
        <v>0.57620899361627176</v>
      </c>
      <c r="AI37" s="900">
        <f>VLOOKUP(年度マスタ!$K$4&amp;"_"&amp;AI$33,データシート1!$A:$BT,MATCH("aa_"&amp;$S37,データシート1!$A$1:$BT$1,0),0)</f>
        <v>0.43879213569343617</v>
      </c>
      <c r="AJ37" s="900">
        <f>VLOOKUP(年度マスタ!$K$4&amp;"_"&amp;AJ$33,データシート1!$A:$BT,MATCH("aa_"&amp;$S37,データシート1!$A$1:$BT$1,0),0)</f>
        <v>0.44816881164576955</v>
      </c>
      <c r="AK37" s="901">
        <f>VLOOKUP(年度マスタ!$K$4&amp;"_"&amp;AK$33,データシート1!$A:$BT,MATCH("aa_"&amp;$S37,データシート1!$A$1:$BT$1,0),0)</f>
        <v>0.42761285045042402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19.5433049887469</v>
      </c>
      <c r="P38" s="454">
        <f t="shared" si="9"/>
        <v>0.27588216559934892</v>
      </c>
      <c r="Q38" s="328"/>
      <c r="R38" s="13"/>
      <c r="S38" s="356" t="s">
        <v>188</v>
      </c>
      <c r="T38" s="335"/>
      <c r="U38" s="348"/>
      <c r="V38" s="358" t="s">
        <v>197</v>
      </c>
      <c r="W38" s="358"/>
      <c r="X38" s="899">
        <f>VLOOKUP(年度マスタ!$K$4&amp;"_"&amp;X$33,データシート1!$A:$BT,MATCH("aa_"&amp;$S38,データシート1!$A$1:$BT$1,0),0)</f>
        <v>0.83904238338694681</v>
      </c>
      <c r="Y38" s="900">
        <f>VLOOKUP(年度マスタ!$K$4&amp;"_"&amp;Y$33,データシート1!$A:$BT,MATCH("aa_"&amp;$S38,データシート1!$A$1:$BT$1,0),0)</f>
        <v>0.80334651684422143</v>
      </c>
      <c r="Z38" s="900">
        <f>VLOOKUP(年度マスタ!$K$4&amp;"_"&amp;Z$33,データシート1!$A:$BT,MATCH("aa_"&amp;$S38,データシート1!$A$1:$BT$1,0),0)</f>
        <v>0.64478534299812162</v>
      </c>
      <c r="AA38" s="900">
        <f>VLOOKUP(年度マスタ!$K$4&amp;"_"&amp;AA$33,データシート1!$A:$BT,MATCH("aa_"&amp;$S38,データシート1!$A$1:$BT$1,0),0)</f>
        <v>0.63820821135852668</v>
      </c>
      <c r="AB38" s="900">
        <f>VLOOKUP(年度マスタ!$K$4&amp;"_"&amp;AB$33,データシート1!$A:$BT,MATCH("aa_"&amp;$S38,データシート1!$A$1:$BT$1,0),0)</f>
        <v>0.66046249190993311</v>
      </c>
      <c r="AC38" s="900">
        <f>VLOOKUP(年度マスタ!$K$4&amp;"_"&amp;AC$33,データシート1!$A:$BT,MATCH("aa_"&amp;$S38,データシート1!$A$1:$BT$1,0),0)</f>
        <v>1.388589982816105</v>
      </c>
      <c r="AD38" s="900">
        <f>VLOOKUP(年度マスタ!$K$4&amp;"_"&amp;AD$33,データシート1!$A:$BT,MATCH("aa_"&amp;$S38,データシート1!$A$1:$BT$1,0),0)</f>
        <v>1.4266645073158091</v>
      </c>
      <c r="AE38" s="900">
        <f>VLOOKUP(年度マスタ!$K$4&amp;"_"&amp;AE$33,データシート1!$A:$BT,MATCH("aa_"&amp;$S38,データシート1!$A$1:$BT$1,0),0)</f>
        <v>1.6073489199626743</v>
      </c>
      <c r="AF38" s="900">
        <f>VLOOKUP(年度マスタ!$K$4&amp;"_"&amp;AF$33,データシート1!$A:$BT,MATCH("aa_"&amp;$S38,データシート1!$A$1:$BT$1,0),0)</f>
        <v>1.27719788454203</v>
      </c>
      <c r="AG38" s="900">
        <f>VLOOKUP(年度マスタ!$K$4&amp;"_"&amp;AG$33,データシート1!$A:$BT,MATCH("aa_"&amp;$S38,データシート1!$A$1:$BT$1,0),0)</f>
        <v>1.1532428515971922</v>
      </c>
      <c r="AH38" s="900">
        <f>VLOOKUP(年度マスタ!$K$4&amp;"_"&amp;AH$33,データシート1!$A:$BT,MATCH("aa_"&amp;$S38,データシート1!$A$1:$BT$1,0),0)</f>
        <v>1.1622263367577326</v>
      </c>
      <c r="AI38" s="900">
        <f>VLOOKUP(年度マスタ!$K$4&amp;"_"&amp;AI$33,データシート1!$A:$BT,MATCH("aa_"&amp;$S38,データシート1!$A$1:$BT$1,0),0)</f>
        <v>4.1173176236656737</v>
      </c>
      <c r="AJ38" s="900">
        <f>VLOOKUP(年度マスタ!$K$4&amp;"_"&amp;AJ$33,データシート1!$A:$BT,MATCH("aa_"&amp;$S38,データシート1!$A$1:$BT$1,0),0)</f>
        <v>3.6796797469203684</v>
      </c>
      <c r="AK38" s="901">
        <f>VLOOKUP(年度マスタ!$K$4&amp;"_"&amp;AK$33,データシート1!$A:$BT,MATCH("aa_"&amp;$S38,データシート1!$A$1:$BT$1,0),0)</f>
        <v>3.9951809773037721</v>
      </c>
      <c r="AL38" s="330"/>
      <c r="AW38" s="17" t="str">
        <f>年度マスタ!H4</f>
        <v>25</v>
      </c>
      <c r="AX38" s="17" t="s">
        <v>198</v>
      </c>
      <c r="AY38" s="17">
        <f>VLOOKUP($AW38&amp;"_"&amp;$AY$34,データシート1!$A:$BT,MATCH($AY$31&amp;"_"&amp;AY$36,データシート1!$A$1:$BT$1,0),0)</f>
        <v>3022.7548814468278</v>
      </c>
      <c r="AZ38" s="17">
        <f>VLOOKUP($AW38&amp;"_"&amp;$AY$34,データシート1!$A:$BT,MATCH($AY$31&amp;"_"&amp;AZ$36,データシート1!$A$1:$BT$1,0),0)</f>
        <v>63.404450332728821</v>
      </c>
      <c r="BA38" s="17">
        <f>VLOOKUP($AW38&amp;"_"&amp;$AY$34,データシート1!$A:$BT,MATCH($AY$31&amp;"_"&amp;BA$36,データシート1!$A$1:$BT$1,0),0)</f>
        <v>201.55582337879082</v>
      </c>
      <c r="BB38" s="17">
        <f>VLOOKUP($AW38&amp;"_"&amp;$AY$34,データシート1!$A:$BT,MATCH($AY$31&amp;"_"&amp;BB$36,データシート1!$A$1:$BT$1,0),0)</f>
        <v>1473.4415097046465</v>
      </c>
      <c r="BC38" s="17">
        <f>VLOOKUP($AW38&amp;"_"&amp;$AY$34,データシート1!$A:$BT,MATCH($AY$31&amp;"_"&amp;BC$36,データシート1!$A$1:$BT$1,0),0)</f>
        <v>1561.7097422383715</v>
      </c>
      <c r="BD38" s="17">
        <f>VLOOKUP($AW38&amp;"_"&amp;$AY$34,データシート1!$A:$BT,MATCH($AY$31&amp;"_"&amp;BD$36,データシート1!$A$1:$BT$1,0),0)</f>
        <v>1204.0045654681201</v>
      </c>
      <c r="BE38" s="17">
        <f>VLOOKUP($AW38&amp;"_"&amp;$AY$34,データシート1!$A:$BT,MATCH($AY$31&amp;"_"&amp;BE$36,データシート1!$A$1:$BT$1,0),0)</f>
        <v>891.50866921898989</v>
      </c>
      <c r="BF38" s="17">
        <f>VLOOKUP($AW38&amp;"_"&amp;$AY$34,データシート1!$A:$BT,MATCH($AY$31&amp;"_"&amp;BF$36,データシート1!$A$1:$BT$1,0),0)</f>
        <v>83.241309736749571</v>
      </c>
      <c r="BG38" s="17">
        <f>VLOOKUP($AW38&amp;"_"&amp;$AY$34,データシート1!$A:$BT,MATCH($AY$31&amp;"_"&amp;BG$36,データシート1!$A$1:$BT$1,0),0)</f>
        <v>17.494423712899049</v>
      </c>
      <c r="BH38" s="17">
        <f>VLOOKUP($AW38&amp;"_"&amp;$AY$34,データシート1!$A:$BT,MATCH($AY$31&amp;"_"&amp;BH$36,データシート1!$A$1:$BT$1,0),0)</f>
        <v>174.27704100293874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9.0780175765829423</v>
      </c>
      <c r="P39" s="454">
        <f t="shared" si="9"/>
        <v>0.12814941739990926</v>
      </c>
      <c r="Q39" s="328"/>
      <c r="R39" s="13"/>
      <c r="S39" s="356" t="s">
        <v>189</v>
      </c>
      <c r="T39" s="335"/>
      <c r="U39" s="343" t="s">
        <v>199</v>
      </c>
      <c r="V39" s="344"/>
      <c r="W39" s="344"/>
      <c r="X39" s="896">
        <f>VLOOKUP(年度マスタ!$K$4&amp;"_"&amp;X$33,データシート1!$A:$BT,MATCH("aa_"&amp;$S39,データシート1!$A$1:$BT$1,0),0)</f>
        <v>5.2629305668302182</v>
      </c>
      <c r="Y39" s="897">
        <f>VLOOKUP(年度マスタ!$K$4&amp;"_"&amp;Y$33,データシート1!$A:$BT,MATCH("aa_"&amp;$S39,データシート1!$A$1:$BT$1,0),0)</f>
        <v>5.6855643269830356</v>
      </c>
      <c r="Z39" s="897">
        <f>VLOOKUP(年度マスタ!$K$4&amp;"_"&amp;Z$33,データシート1!$A:$BT,MATCH("aa_"&amp;$S39,データシート1!$A$1:$BT$1,0),0)</f>
        <v>7.1915451122641034</v>
      </c>
      <c r="AA39" s="897">
        <f>VLOOKUP(年度マスタ!$K$4&amp;"_"&amp;AA$33,データシート1!$A:$BT,MATCH("aa_"&amp;$S39,データシート1!$A$1:$BT$1,0),0)</f>
        <v>7.3827700897352448</v>
      </c>
      <c r="AB39" s="897">
        <f>VLOOKUP(年度マスタ!$K$4&amp;"_"&amp;AB$33,データシート1!$A:$BT,MATCH("aa_"&amp;$S39,データシート1!$A$1:$BT$1,0),0)</f>
        <v>7.5584007520704199</v>
      </c>
      <c r="AC39" s="897">
        <f>VLOOKUP(年度マスタ!$K$4&amp;"_"&amp;AC$33,データシート1!$A:$BT,MATCH("aa_"&amp;$S39,データシート1!$A$1:$BT$1,0),0)</f>
        <v>7.1137881112264889</v>
      </c>
      <c r="AD39" s="897">
        <f>VLOOKUP(年度マスタ!$K$4&amp;"_"&amp;AD$33,データシート1!$A:$BT,MATCH("aa_"&amp;$S39,データシート1!$A$1:$BT$1,0),0)</f>
        <v>7.0869227689288943</v>
      </c>
      <c r="AE39" s="897">
        <f>VLOOKUP(年度マスタ!$K$4&amp;"_"&amp;AE$33,データシート1!$A:$BT,MATCH("aa_"&amp;$S39,データシート1!$A$1:$BT$1,0),0)</f>
        <v>6.6556655823507622</v>
      </c>
      <c r="AF39" s="897">
        <f>VLOOKUP(年度マスタ!$K$4&amp;"_"&amp;AF$33,データシート1!$A:$BT,MATCH("aa_"&amp;$S39,データシート1!$A$1:$BT$1,0),0)</f>
        <v>5.3498530590687459</v>
      </c>
      <c r="AG39" s="897">
        <f>VLOOKUP(年度マスタ!$K$4&amp;"_"&amp;AG$33,データシート1!$A:$BT,MATCH("aa_"&amp;$S39,データシート1!$A$1:$BT$1,0),0)</f>
        <v>5.015144684724107</v>
      </c>
      <c r="AH39" s="897">
        <f>VLOOKUP(年度マスタ!$K$4&amp;"_"&amp;AH$33,データシート1!$A:$BT,MATCH("aa_"&amp;$S39,データシート1!$A$1:$BT$1,0),0)</f>
        <v>4.5231093381325786</v>
      </c>
      <c r="AI39" s="897">
        <f>VLOOKUP(年度マスタ!$K$4&amp;"_"&amp;AI$33,データシート1!$A:$BT,MATCH("aa_"&amp;$S39,データシート1!$A$1:$BT$1,0),0)</f>
        <v>4.6368356322192952</v>
      </c>
      <c r="AJ39" s="897">
        <f>VLOOKUP(年度マスタ!$K$4&amp;"_"&amp;AJ$33,データシート1!$A:$BT,MATCH("aa_"&amp;$S39,データシート1!$A$1:$BT$1,0),0)</f>
        <v>4.2101241544110817</v>
      </c>
      <c r="AK39" s="898">
        <f>VLOOKUP(年度マスタ!$K$4&amp;"_"&amp;AK$33,データシート1!$A:$BT,MATCH("aa_"&amp;$S39,データシート1!$A$1:$BT$1,0),0)</f>
        <v>4.3738769204896482</v>
      </c>
      <c r="AL39" s="330"/>
      <c r="AW39" s="17" t="str">
        <f>年度マスタ!K4</f>
        <v>25442</v>
      </c>
      <c r="AX39" s="17" t="s">
        <v>200</v>
      </c>
      <c r="AY39" s="17">
        <f>VLOOKUP($AW39&amp;"_"&amp;$AY$34,データシート1!$A:$BT,MATCH($AY$31&amp;"_"&amp;AY$36,データシート1!$A$1:$BT$1,0),0)</f>
        <v>22.001513091888008</v>
      </c>
      <c r="AZ39" s="17">
        <f>VLOOKUP($AW39&amp;"_"&amp;$AY$34,データシート1!$A:$BT,MATCH($AY$31&amp;"_"&amp;AZ$36,データシート1!$A$1:$BT$1,0),0)</f>
        <v>0.42761285045042402</v>
      </c>
      <c r="BA39" s="17">
        <f>VLOOKUP($AW39&amp;"_"&amp;$AY$34,データシート1!$A:$BT,MATCH($AY$31&amp;"_"&amp;BA$36,データシート1!$A$1:$BT$1,0),0)</f>
        <v>3.9951809773037721</v>
      </c>
      <c r="BB39" s="17">
        <f>VLOOKUP($AW39&amp;"_"&amp;$AY$34,データシート1!$A:$BT,MATCH($AY$31&amp;"_"&amp;BB$36,データシート1!$A$1:$BT$1,0),0)</f>
        <v>4.3738769204896482</v>
      </c>
      <c r="BC39" s="17">
        <f>VLOOKUP($AW39&amp;"_"&amp;$AY$34,データシート1!$A:$BT,MATCH($AY$31&amp;"_"&amp;BC$36,データシート1!$A$1:$BT$1,0),0)</f>
        <v>6.7088214092135807</v>
      </c>
      <c r="BD39" s="17">
        <f>VLOOKUP($AW39&amp;"_"&amp;$AY$34,データシート1!$A:$BT,MATCH($AY$31&amp;"_"&amp;BD$36,データシート1!$A$1:$BT$1,0),0)</f>
        <v>6.8621406674055692</v>
      </c>
      <c r="BE39" s="17">
        <f>VLOOKUP($AW39&amp;"_"&amp;$AY$34,データシート1!$A:$BT,MATCH($AY$31&amp;"_"&amp;BE$36,データシート1!$A$1:$BT$1,0),0)</f>
        <v>9.0346794859938626</v>
      </c>
      <c r="BF39" s="17">
        <f>VLOOKUP($AW39&amp;"_"&amp;$AY$34,データシート1!$A:$BT,MATCH($AY$31&amp;"_"&amp;BF$36,データシート1!$A$1:$BT$1,0),0)</f>
        <v>0.38824661133422078</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10.465287412163958</v>
      </c>
      <c r="P40" s="454">
        <f t="shared" si="9"/>
        <v>0.14773274819943968</v>
      </c>
      <c r="Q40" s="328"/>
      <c r="R40" s="13"/>
      <c r="S40" s="356" t="s">
        <v>165</v>
      </c>
      <c r="T40" s="335"/>
      <c r="U40" s="343" t="s">
        <v>165</v>
      </c>
      <c r="V40" s="344"/>
      <c r="W40" s="344"/>
      <c r="X40" s="896">
        <f>VLOOKUP(年度マスタ!$K$4&amp;"_"&amp;X$33,データシート1!$A:$BT,MATCH("aa_"&amp;$S40,データシート1!$A$1:$BT$1,0),0)</f>
        <v>6.9835737564578988</v>
      </c>
      <c r="Y40" s="897">
        <f>VLOOKUP(年度マスタ!$K$4&amp;"_"&amp;Y$33,データシート1!$A:$BT,MATCH("aa_"&amp;$S40,データシート1!$A$1:$BT$1,0),0)</f>
        <v>7.9098063447741502</v>
      </c>
      <c r="Z40" s="897">
        <f>VLOOKUP(年度マスタ!$K$4&amp;"_"&amp;Z$33,データシート1!$A:$BT,MATCH("aa_"&amp;$S40,データシート1!$A$1:$BT$1,0),0)</f>
        <v>8.777617990441053</v>
      </c>
      <c r="AA40" s="897">
        <f>VLOOKUP(年度マスタ!$K$4&amp;"_"&amp;AA$33,データシート1!$A:$BT,MATCH("aa_"&amp;$S40,データシート1!$A$1:$BT$1,0),0)</f>
        <v>10.3223437702209</v>
      </c>
      <c r="AB40" s="897">
        <f>VLOOKUP(年度マスタ!$K$4&amp;"_"&amp;AB$33,データシート1!$A:$BT,MATCH("aa_"&amp;$S40,データシート1!$A$1:$BT$1,0),0)</f>
        <v>11.101551790133399</v>
      </c>
      <c r="AC40" s="897">
        <f>VLOOKUP(年度マスタ!$K$4&amp;"_"&amp;AC$33,データシート1!$A:$BT,MATCH("aa_"&amp;$S40,データシート1!$A$1:$BT$1,0),0)</f>
        <v>11.090670877459729</v>
      </c>
      <c r="AD40" s="897">
        <f>VLOOKUP(年度マスタ!$K$4&amp;"_"&amp;AD$33,データシート1!$A:$BT,MATCH("aa_"&amp;$S40,データシート1!$A$1:$BT$1,0),0)</f>
        <v>9.5416316758205362</v>
      </c>
      <c r="AE40" s="897">
        <f>VLOOKUP(年度マスタ!$K$4&amp;"_"&amp;AE$33,データシート1!$A:$BT,MATCH("aa_"&amp;$S40,データシート1!$A$1:$BT$1,0),0)</f>
        <v>10.115549387697314</v>
      </c>
      <c r="AF40" s="897">
        <f>VLOOKUP(年度マスタ!$K$4&amp;"_"&amp;AF$33,データシート1!$A:$BT,MATCH("aa_"&amp;$S40,データシート1!$A$1:$BT$1,0),0)</f>
        <v>9.4125825913963919</v>
      </c>
      <c r="AG40" s="897">
        <f>VLOOKUP(年度マスタ!$K$4&amp;"_"&amp;AG$33,データシート1!$A:$BT,MATCH("aa_"&amp;$S40,データシート1!$A$1:$BT$1,0),0)</f>
        <v>6.7900751783057043</v>
      </c>
      <c r="AH40" s="897">
        <f>VLOOKUP(年度マスタ!$K$4&amp;"_"&amp;AH$33,データシート1!$A:$BT,MATCH("aa_"&amp;$S40,データシート1!$A$1:$BT$1,0),0)</f>
        <v>6.3291559867928164</v>
      </c>
      <c r="AI40" s="897">
        <f>VLOOKUP(年度マスタ!$K$4&amp;"_"&amp;AI$33,データシート1!$A:$BT,MATCH("aa_"&amp;$S40,データシート1!$A$1:$BT$1,0),0)</f>
        <v>6.0597188335038243</v>
      </c>
      <c r="AJ40" s="897">
        <f>VLOOKUP(年度マスタ!$K$4&amp;"_"&amp;AJ$33,データシート1!$A:$BT,MATCH("aa_"&amp;$S40,データシート1!$A$1:$BT$1,0),0)</f>
        <v>6.0044357231345167</v>
      </c>
      <c r="AK40" s="898">
        <f>VLOOKUP(年度マスタ!$K$4&amp;"_"&amp;AK$33,データシート1!$A:$BT,MATCH("aa_"&amp;$S40,データシート1!$A$1:$BT$1,0),0)</f>
        <v>6.7088214092135807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0.58627274009505304</v>
      </c>
      <c r="P41" s="454">
        <f t="shared" si="9"/>
        <v>8.276092158538138E-3</v>
      </c>
      <c r="Q41" s="328"/>
      <c r="R41" s="13"/>
      <c r="S41" s="356" t="s">
        <v>201</v>
      </c>
      <c r="T41" s="335"/>
      <c r="U41" s="246" t="s">
        <v>128</v>
      </c>
      <c r="V41" s="344"/>
      <c r="W41" s="344"/>
      <c r="X41" s="896">
        <f>X42+X45+X46</f>
        <v>21.308367746289541</v>
      </c>
      <c r="Y41" s="897">
        <f t="shared" ref="Y41:AH41" si="12">Y42+Y45+Y46</f>
        <v>21.230762209168066</v>
      </c>
      <c r="Z41" s="897">
        <f t="shared" si="12"/>
        <v>20.509433518778472</v>
      </c>
      <c r="AA41" s="897">
        <f t="shared" si="12"/>
        <v>20.577397231588719</v>
      </c>
      <c r="AB41" s="897">
        <f t="shared" si="12"/>
        <v>20.129577728841955</v>
      </c>
      <c r="AC41" s="897">
        <f t="shared" si="12"/>
        <v>19.605185649452242</v>
      </c>
      <c r="AD41" s="897">
        <f t="shared" si="12"/>
        <v>19.395373189170211</v>
      </c>
      <c r="AE41" s="897">
        <f t="shared" si="12"/>
        <v>18.980913595995538</v>
      </c>
      <c r="AF41" s="897">
        <f t="shared" si="12"/>
        <v>18.5090408430104</v>
      </c>
      <c r="AG41" s="897">
        <f t="shared" si="12"/>
        <v>18.009431300143735</v>
      </c>
      <c r="AH41" s="897">
        <f t="shared" si="12"/>
        <v>17.54732583317022</v>
      </c>
      <c r="AI41" s="897">
        <f>AI42+AI45+AI46</f>
        <v>16.024862171962781</v>
      </c>
      <c r="AJ41" s="897">
        <f>AJ42+AJ45+AJ46</f>
        <v>15.952381658744697</v>
      </c>
      <c r="AK41" s="898">
        <f>AK42+AK45+AK46</f>
        <v>16.285066764733653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20.848518183572725</v>
      </c>
      <c r="Y42" s="900">
        <f t="shared" ref="Y42:AK42" si="13">SUM(Y43:Y44)</f>
        <v>20.757070018326779</v>
      </c>
      <c r="Z42" s="900">
        <f t="shared" si="13"/>
        <v>19.970122952517457</v>
      </c>
      <c r="AA42" s="900">
        <f t="shared" si="13"/>
        <v>19.996326908726935</v>
      </c>
      <c r="AB42" s="900">
        <f t="shared" si="13"/>
        <v>19.5433049887469</v>
      </c>
      <c r="AC42" s="900">
        <f t="shared" si="13"/>
        <v>19.048183964241147</v>
      </c>
      <c r="AD42" s="900">
        <f t="shared" si="13"/>
        <v>18.855771454459408</v>
      </c>
      <c r="AE42" s="900">
        <f t="shared" si="13"/>
        <v>18.467913177711502</v>
      </c>
      <c r="AF42" s="900">
        <f t="shared" si="13"/>
        <v>18.020949440601822</v>
      </c>
      <c r="AG42" s="900">
        <f t="shared" si="13"/>
        <v>17.566399274816142</v>
      </c>
      <c r="AH42" s="900">
        <f t="shared" si="13"/>
        <v>17.121340187658166</v>
      </c>
      <c r="AI42" s="900">
        <f t="shared" si="13"/>
        <v>15.624636781530912</v>
      </c>
      <c r="AJ42" s="900">
        <f t="shared" si="13"/>
        <v>15.562297394222426</v>
      </c>
      <c r="AK42" s="901">
        <f t="shared" si="13"/>
        <v>15.896820153399432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9.599931810922735</v>
      </c>
      <c r="Y43" s="900">
        <f>VLOOKUP(年度マスタ!$K$4&amp;"_"&amp;Y$33,データシート1!$A:$BT,MATCH("aa_"&amp;$S43,データシート1!$A$1:$BT$1,0),0)</f>
        <v>9.5515911938450113</v>
      </c>
      <c r="Z43" s="900">
        <f>VLOOKUP(年度マスタ!$K$4&amp;"_"&amp;Z$33,データシート1!$A:$BT,MATCH("aa_"&amp;$S43,データシート1!$A$1:$BT$1,0),0)</f>
        <v>9.3754749350458386</v>
      </c>
      <c r="AA43" s="900">
        <f>VLOOKUP(年度マスタ!$K$4&amp;"_"&amp;AA$33,データシート1!$A:$BT,MATCH("aa_"&amp;$S43,データシート1!$A$1:$BT$1,0),0)</f>
        <v>9.4011199399813723</v>
      </c>
      <c r="AB43" s="900">
        <f>VLOOKUP(年度マスタ!$K$4&amp;"_"&amp;AB$33,データシート1!$A:$BT,MATCH("aa_"&amp;$S43,データシート1!$A$1:$BT$1,0),0)</f>
        <v>9.0780175765829423</v>
      </c>
      <c r="AC43" s="900">
        <f>VLOOKUP(年度マスタ!$K$4&amp;"_"&amp;AC$33,データシート1!$A:$BT,MATCH("aa_"&amp;$S43,データシート1!$A$1:$BT$1,0),0)</f>
        <v>8.6540328129273227</v>
      </c>
      <c r="AD43" s="900">
        <f>VLOOKUP(年度マスタ!$K$4&amp;"_"&amp;AD$33,データシート1!$A:$BT,MATCH("aa_"&amp;$S43,データシート1!$A$1:$BT$1,0),0)</f>
        <v>8.5388383517753876</v>
      </c>
      <c r="AE43" s="900">
        <f>VLOOKUP(年度マスタ!$K$4&amp;"_"&amp;AE$33,データシート1!$A:$BT,MATCH("aa_"&amp;$S43,データシート1!$A$1:$BT$1,0),0)</f>
        <v>8.492957047084845</v>
      </c>
      <c r="AF43" s="900">
        <f>VLOOKUP(年度マスタ!$K$4&amp;"_"&amp;AF$33,データシート1!$A:$BT,MATCH("aa_"&amp;$S43,データシート1!$A$1:$BT$1,0),0)</f>
        <v>8.2540194051024365</v>
      </c>
      <c r="AG43" s="900">
        <f>VLOOKUP(年度マスタ!$K$4&amp;"_"&amp;AG$33,データシート1!$A:$BT,MATCH("aa_"&amp;$S43,データシート1!$A$1:$BT$1,0),0)</f>
        <v>8.1022266413796267</v>
      </c>
      <c r="AH43" s="900">
        <f>VLOOKUP(年度マスタ!$K$4&amp;"_"&amp;AH$33,データシート1!$A:$BT,MATCH("aa_"&amp;$S43,データシート1!$A$1:$BT$1,0),0)</f>
        <v>7.8362218212731571</v>
      </c>
      <c r="AI43" s="900">
        <f>VLOOKUP(年度マスタ!$K$4&amp;"_"&amp;AI$33,データシート1!$A:$BT,MATCH("aa_"&amp;$S43,データシート1!$A$1:$BT$1,0),0)</f>
        <v>6.7620798813239027</v>
      </c>
      <c r="AJ43" s="900">
        <f>VLOOKUP(年度マスタ!$K$4&amp;"_"&amp;AJ$33,データシート1!$A:$BT,MATCH("aa_"&amp;$S43,データシート1!$A$1:$BT$1,0),0)</f>
        <v>6.5292877454577001</v>
      </c>
      <c r="AK43" s="901">
        <f>VLOOKUP(年度マスタ!$K$4&amp;"_"&amp;AK$33,データシート1!$A:$BT,MATCH("aa_"&amp;$S43,データシート1!$A$1:$BT$1,0),0)</f>
        <v>6.8621406674055692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11.24858637264999</v>
      </c>
      <c r="Y44" s="900">
        <f>VLOOKUP(年度マスタ!$K$4&amp;"_"&amp;Y$33,データシート1!$A:$BT,MATCH("aa_"&amp;$S44,データシート1!$A$1:$BT$1,0),0)</f>
        <v>11.205478824481769</v>
      </c>
      <c r="Z44" s="900">
        <f>VLOOKUP(年度マスタ!$K$4&amp;"_"&amp;Z$33,データシート1!$A:$BT,MATCH("aa_"&amp;$S44,データシート1!$A$1:$BT$1,0),0)</f>
        <v>10.594648017471616</v>
      </c>
      <c r="AA44" s="900">
        <f>VLOOKUP(年度マスタ!$K$4&amp;"_"&amp;AA$33,データシート1!$A:$BT,MATCH("aa_"&amp;$S44,データシート1!$A$1:$BT$1,0),0)</f>
        <v>10.595206968745561</v>
      </c>
      <c r="AB44" s="900">
        <f>VLOOKUP(年度マスタ!$K$4&amp;"_"&amp;AB$33,データシート1!$A:$BT,MATCH("aa_"&amp;$S44,データシート1!$A$1:$BT$1,0),0)</f>
        <v>10.465287412163958</v>
      </c>
      <c r="AC44" s="900">
        <f>VLOOKUP(年度マスタ!$K$4&amp;"_"&amp;AC$33,データシート1!$A:$BT,MATCH("aa_"&amp;$S44,データシート1!$A$1:$BT$1,0),0)</f>
        <v>10.394151151313823</v>
      </c>
      <c r="AD44" s="900">
        <f>VLOOKUP(年度マスタ!$K$4&amp;"_"&amp;AD$33,データシート1!$A:$BT,MATCH("aa_"&amp;$S44,データシート1!$A$1:$BT$1,0),0)</f>
        <v>10.316933102684018</v>
      </c>
      <c r="AE44" s="900">
        <f>VLOOKUP(年度マスタ!$K$4&amp;"_"&amp;AE$33,データシート1!$A:$BT,MATCH("aa_"&amp;$S44,データシート1!$A$1:$BT$1,0),0)</f>
        <v>9.974956130626655</v>
      </c>
      <c r="AF44" s="900">
        <f>VLOOKUP(年度マスタ!$K$4&amp;"_"&amp;AF$33,データシート1!$A:$BT,MATCH("aa_"&amp;$S44,データシート1!$A$1:$BT$1,0),0)</f>
        <v>9.7669300354993851</v>
      </c>
      <c r="AG44" s="900">
        <f>VLOOKUP(年度マスタ!$K$4&amp;"_"&amp;AG$33,データシート1!$A:$BT,MATCH("aa_"&amp;$S44,データシート1!$A$1:$BT$1,0),0)</f>
        <v>9.464172633436517</v>
      </c>
      <c r="AH44" s="900">
        <f>VLOOKUP(年度マスタ!$K$4&amp;"_"&amp;AH$33,データシート1!$A:$BT,MATCH("aa_"&amp;$S44,データシート1!$A$1:$BT$1,0),0)</f>
        <v>9.2851183663850101</v>
      </c>
      <c r="AI44" s="900">
        <f>VLOOKUP(年度マスタ!$K$4&amp;"_"&amp;AI$33,データシート1!$A:$BT,MATCH("aa_"&amp;$S44,データシート1!$A$1:$BT$1,0),0)</f>
        <v>8.862556900207009</v>
      </c>
      <c r="AJ44" s="900">
        <f>VLOOKUP(年度マスタ!$K$4&amp;"_"&amp;AJ$33,データシート1!$A:$BT,MATCH("aa_"&amp;$S44,データシート1!$A$1:$BT$1,0),0)</f>
        <v>9.0330096487647271</v>
      </c>
      <c r="AK44" s="901">
        <f>VLOOKUP(年度マスタ!$K$4&amp;"_"&amp;AK$33,データシート1!$A:$BT,MATCH("aa_"&amp;$S44,データシート1!$A$1:$BT$1,0),0)</f>
        <v>9.0346794859938626</v>
      </c>
      <c r="AL44" s="330"/>
      <c r="AW44" s="17" t="str">
        <f>AW47</f>
        <v>滋賀県</v>
      </c>
      <c r="AX44" s="1010">
        <f t="shared" si="14"/>
        <v>0.37818552272139616</v>
      </c>
      <c r="AY44" s="1010">
        <f t="shared" si="14"/>
        <v>0.1694898192967744</v>
      </c>
      <c r="AZ44" s="1010">
        <f t="shared" si="14"/>
        <v>0.17964330464604053</v>
      </c>
      <c r="BA44" s="1010">
        <f t="shared" si="14"/>
        <v>0.25263428394578269</v>
      </c>
      <c r="BB44" s="1010">
        <f t="shared" si="14"/>
        <v>2.0047069390006257E-2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0.45984956271681698</v>
      </c>
      <c r="Y45" s="900">
        <f>VLOOKUP(年度マスタ!$K$4&amp;"_"&amp;Y$33,データシート1!$A:$BT,MATCH("aa_"&amp;$S45,データシート1!$A$1:$BT$1,0),0)</f>
        <v>0.473692190841288</v>
      </c>
      <c r="Z45" s="900">
        <f>VLOOKUP(年度マスタ!$K$4&amp;"_"&amp;Z$33,データシート1!$A:$BT,MATCH("aa_"&amp;$S45,データシート1!$A$1:$BT$1,0),0)</f>
        <v>0.53931056626101403</v>
      </c>
      <c r="AA45" s="900">
        <f>VLOOKUP(年度マスタ!$K$4&amp;"_"&amp;AA$33,データシート1!$A:$BT,MATCH("aa_"&amp;$S45,データシート1!$A$1:$BT$1,0),0)</f>
        <v>0.58107032286178495</v>
      </c>
      <c r="AB45" s="900">
        <f>VLOOKUP(年度マスタ!$K$4&amp;"_"&amp;AB$33,データシート1!$A:$BT,MATCH("aa_"&amp;$S45,データシート1!$A$1:$BT$1,0),0)</f>
        <v>0.58627274009505304</v>
      </c>
      <c r="AC45" s="900">
        <f>VLOOKUP(年度マスタ!$K$4&amp;"_"&amp;AC$33,データシート1!$A:$BT,MATCH("aa_"&amp;$S45,データシート1!$A$1:$BT$1,0),0)</f>
        <v>0.55700168521109406</v>
      </c>
      <c r="AD45" s="900">
        <f>VLOOKUP(年度マスタ!$K$4&amp;"_"&amp;AD$33,データシート1!$A:$BT,MATCH("aa_"&amp;$S45,データシート1!$A$1:$BT$1,0),0)</f>
        <v>0.53960173471080297</v>
      </c>
      <c r="AE45" s="900">
        <f>VLOOKUP(年度マスタ!$K$4&amp;"_"&amp;AE$33,データシート1!$A:$BT,MATCH("aa_"&amp;$S45,データシート1!$A$1:$BT$1,0),0)</f>
        <v>0.51300041828403609</v>
      </c>
      <c r="AF45" s="900">
        <f>VLOOKUP(年度マスタ!$K$4&amp;"_"&amp;AF$33,データシート1!$A:$BT,MATCH("aa_"&amp;$S45,データシート1!$A$1:$BT$1,0),0)</f>
        <v>0.48809140240857901</v>
      </c>
      <c r="AG45" s="900">
        <f>VLOOKUP(年度マスタ!$K$4&amp;"_"&amp;AG$33,データシート1!$A:$BT,MATCH("aa_"&amp;$S45,データシート1!$A$1:$BT$1,0),0)</f>
        <v>0.44303202532759201</v>
      </c>
      <c r="AH45" s="900">
        <f>VLOOKUP(年度マスタ!$K$4&amp;"_"&amp;AH$33,データシート1!$A:$BT,MATCH("aa_"&amp;$S45,データシート1!$A$1:$BT$1,0),0)</f>
        <v>0.42598564551205498</v>
      </c>
      <c r="AI45" s="900">
        <f>VLOOKUP(年度マスタ!$K$4&amp;"_"&amp;AI$33,データシート1!$A:$BT,MATCH("aa_"&amp;$S45,データシート1!$A$1:$BT$1,0),0)</f>
        <v>0.400225390431868</v>
      </c>
      <c r="AJ45" s="900">
        <f>VLOOKUP(年度マスタ!$K$4&amp;"_"&amp;AJ$33,データシート1!$A:$BT,MATCH("aa_"&amp;$S45,データシート1!$A$1:$BT$1,0),0)</f>
        <v>0.39008426452227002</v>
      </c>
      <c r="AK45" s="901">
        <f>VLOOKUP(年度マスタ!$K$4&amp;"_"&amp;AK$33,データシート1!$A:$BT,MATCH("aa_"&amp;$S45,データシート1!$A$1:$BT$1,0),0)</f>
        <v>0.38824661133422078</v>
      </c>
      <c r="AL45" s="330"/>
      <c r="AW45" s="17" t="str">
        <f>AW48</f>
        <v>甲良町</v>
      </c>
      <c r="AX45" s="1010">
        <f t="shared" ref="AX45:BB45" si="15">AX48/$BC48</f>
        <v>0.49123050907438792</v>
      </c>
      <c r="AY45" s="1010">
        <f t="shared" si="15"/>
        <v>8.1310809506368639E-2</v>
      </c>
      <c r="AZ45" s="1010">
        <f t="shared" si="15"/>
        <v>0.12471766113522585</v>
      </c>
      <c r="BA45" s="1010">
        <f t="shared" si="15"/>
        <v>0.30274102028401761</v>
      </c>
      <c r="BB45" s="1010">
        <f t="shared" si="15"/>
        <v>0</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滋賀県</v>
      </c>
      <c r="AX47" s="1011">
        <f>SUM(AY38:BA38)</f>
        <v>3287.7151551583474</v>
      </c>
      <c r="AY47" s="1011">
        <f t="shared" si="17"/>
        <v>1473.4415097046465</v>
      </c>
      <c r="AZ47" s="1011">
        <f t="shared" si="17"/>
        <v>1561.7097422383715</v>
      </c>
      <c r="BA47" s="1011">
        <f>SUM(BD38:BG38)</f>
        <v>2196.2489681367583</v>
      </c>
      <c r="BB47" s="1011">
        <f>BH38</f>
        <v>174.27704100293874</v>
      </c>
      <c r="BC47" s="1011">
        <f>SUM(AX47:BB47)</f>
        <v>8693.3924162410622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甲良町</v>
      </c>
      <c r="AX48" s="1011">
        <f>SUM(AY39:BA39)</f>
        <v>26.424306919642202</v>
      </c>
      <c r="AY48" s="1011">
        <f>BB39</f>
        <v>4.3738769204896482</v>
      </c>
      <c r="AZ48" s="1011">
        <f>BC39</f>
        <v>6.7088214092135807</v>
      </c>
      <c r="BA48" s="1011">
        <f>SUM(BD39:BG39)</f>
        <v>16.285066764733653</v>
      </c>
      <c r="BB48" s="1011">
        <f>BH39</f>
        <v>0</v>
      </c>
      <c r="BC48" s="1011">
        <f>SUM(AX48:BB48)</f>
        <v>53.792072014079082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53.792072014079082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26.424306919642202</v>
      </c>
      <c r="P52" s="453">
        <f t="shared" ref="P52:P64" si="18">O52/$O$51</f>
        <v>0.49123050907438792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22.001513091888008</v>
      </c>
      <c r="P53" s="454">
        <f t="shared" si="18"/>
        <v>0.40901032936841542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0.42761285045042402</v>
      </c>
      <c r="P54" s="454">
        <f t="shared" si="18"/>
        <v>7.9493656674631211E-3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3.9951809773037721</v>
      </c>
      <c r="P55" s="454">
        <f t="shared" si="18"/>
        <v>7.4270814038509381E-2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4.3738769204896482</v>
      </c>
      <c r="P56" s="453">
        <f t="shared" si="18"/>
        <v>8.1310809506368639E-2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6.7088214092135807</v>
      </c>
      <c r="P57" s="453">
        <f t="shared" si="18"/>
        <v>0.12471766113522585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16.285066764733653</v>
      </c>
      <c r="P58" s="453">
        <f t="shared" si="18"/>
        <v>0.30274102028401761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15.896820153399432</v>
      </c>
      <c r="P59" s="454">
        <f t="shared" si="18"/>
        <v>0.29552347693984965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6.8621406674055692</v>
      </c>
      <c r="P60" s="454">
        <f t="shared" si="18"/>
        <v>0.12756788148278672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9.0346794859938626</v>
      </c>
      <c r="P61" s="454">
        <f t="shared" si="18"/>
        <v>0.16795559545706293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0.38824661133422078</v>
      </c>
      <c r="P62" s="454">
        <f t="shared" si="18"/>
        <v>7.2175433441679735E-3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甲良町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503.38990000000001</v>
      </c>
      <c r="AI7" s="78">
        <f>VLOOKUP(年度マスタ!$K$4&amp;"_"&amp;$AG7,データシート1!$A:$BT,MATCH("ab_"&amp;AI$2,データシート1!$A$1:$BT$1,0),0)</f>
        <v>462</v>
      </c>
      <c r="AJ7" s="78">
        <f>VLOOKUP(年度マスタ!$K$4&amp;"_"&amp;$AG7,データシート1!$A:$BT,MATCH("ab_"&amp;AJ$2,データシート1!$A$1:$BT$1,0),0)</f>
        <v>15</v>
      </c>
      <c r="AK7" s="78">
        <f>VLOOKUP(年度マスタ!$K$4&amp;"_"&amp;$AG7,データシート1!$A:$BT,MATCH("ab_"&amp;AK$2,データシート1!$A$1:$BT$1,0),0)</f>
        <v>1486</v>
      </c>
      <c r="AL7" s="78">
        <f>VLOOKUP(年度マスタ!$K$4&amp;"_"&amp;$AG7,データシート1!$A:$BT,MATCH("ab_"&amp;AL$2,データシート1!$A$1:$BT$1,0),0)</f>
        <v>2458</v>
      </c>
      <c r="AM7" s="78">
        <f>VLOOKUP(年度マスタ!$K$4&amp;"_"&amp;$AG7,データシート1!$A:$BT,MATCH("ab_"&amp;AM$2,データシート1!$A$1:$BT$1,0),0)</f>
        <v>4853</v>
      </c>
      <c r="AN7" s="78">
        <f>VLOOKUP(年度マスタ!$K$4&amp;"_"&amp;$AG7,データシート1!$A:$BT,MATCH("ab_"&amp;AN$2,データシート1!$A$1:$BT$1,0),0)</f>
        <v>2264</v>
      </c>
      <c r="AO7" s="78">
        <f>VLOOKUP(年度マスタ!$K$4&amp;"_"&amp;$AG7,データシート1!$A:$BT,MATCH("ab_"&amp;AO$2,データシート1!$A$1:$BT$1,0),0)</f>
        <v>7888</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567.4384</v>
      </c>
      <c r="AI8" s="78">
        <f>VLOOKUP(年度マスタ!$K$4&amp;"_"&amp;$AG8,データシート1!$A:$BT,MATCH("ab_"&amp;AI$2,データシート1!$A$1:$BT$1,0),0)</f>
        <v>462</v>
      </c>
      <c r="AJ8" s="78">
        <f>VLOOKUP(年度マスタ!$K$4&amp;"_"&amp;$AG8,データシート1!$A:$BT,MATCH("ab_"&amp;AJ$2,データシート1!$A$1:$BT$1,0),0)</f>
        <v>15</v>
      </c>
      <c r="AK8" s="78">
        <f>VLOOKUP(年度マスタ!$K$4&amp;"_"&amp;$AG8,データシート1!$A:$BT,MATCH("ab_"&amp;AK$2,データシート1!$A$1:$BT$1,0),0)</f>
        <v>1486</v>
      </c>
      <c r="AL8" s="78">
        <f>VLOOKUP(年度マスタ!$K$4&amp;"_"&amp;$AG8,データシート1!$A:$BT,MATCH("ab_"&amp;AL$2,データシート1!$A$1:$BT$1,0),0)</f>
        <v>2465</v>
      </c>
      <c r="AM8" s="78">
        <f>VLOOKUP(年度マスタ!$K$4&amp;"_"&amp;$AG8,データシート1!$A:$BT,MATCH("ab_"&amp;AM$2,データシート1!$A$1:$BT$1,0),0)</f>
        <v>4851</v>
      </c>
      <c r="AN8" s="78">
        <f>VLOOKUP(年度マスタ!$K$4&amp;"_"&amp;$AG8,データシート1!$A:$BT,MATCH("ab_"&amp;AN$2,データシート1!$A$1:$BT$1,0),0)</f>
        <v>2199</v>
      </c>
      <c r="AO8" s="78">
        <f>VLOOKUP(年度マスタ!$K$4&amp;"_"&amp;$AG8,データシート1!$A:$BT,MATCH("ab_"&amp;AO$2,データシート1!$A$1:$BT$1,0),0)</f>
        <v>7786</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479.05200000000002</v>
      </c>
      <c r="AI9" s="78">
        <f>VLOOKUP(年度マスタ!$K$4&amp;"_"&amp;$AG9,データシート1!$A:$BT,MATCH("ab_"&amp;AI$2,データシート1!$A$1:$BT$1,0),0)</f>
        <v>462</v>
      </c>
      <c r="AJ9" s="78">
        <f>VLOOKUP(年度マスタ!$K$4&amp;"_"&amp;$AG9,データシート1!$A:$BT,MATCH("ab_"&amp;AJ$2,データシート1!$A$1:$BT$1,0),0)</f>
        <v>15</v>
      </c>
      <c r="AK9" s="78">
        <f>VLOOKUP(年度マスタ!$K$4&amp;"_"&amp;$AG9,データシート1!$A:$BT,MATCH("ab_"&amp;AK$2,データシート1!$A$1:$BT$1,0),0)</f>
        <v>1486</v>
      </c>
      <c r="AL9" s="78">
        <f>VLOOKUP(年度マスタ!$K$4&amp;"_"&amp;$AG9,データシート1!$A:$BT,MATCH("ab_"&amp;AL$2,データシート1!$A$1:$BT$1,0),0)</f>
        <v>2485</v>
      </c>
      <c r="AM9" s="78">
        <f>VLOOKUP(年度マスタ!$K$4&amp;"_"&amp;$AG9,データシート1!$A:$BT,MATCH("ab_"&amp;AM$2,データシート1!$A$1:$BT$1,0),0)</f>
        <v>4865</v>
      </c>
      <c r="AN9" s="78">
        <f>VLOOKUP(年度マスタ!$K$4&amp;"_"&amp;$AG9,データシート1!$A:$BT,MATCH("ab_"&amp;AN$2,データシート1!$A$1:$BT$1,0),0)</f>
        <v>2141</v>
      </c>
      <c r="AO9" s="78">
        <f>VLOOKUP(年度マスタ!$K$4&amp;"_"&amp;$AG9,データシート1!$A:$BT,MATCH("ab_"&amp;AO$2,データシート1!$A$1:$BT$1,0),0)</f>
        <v>7685</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324.17270000000002</v>
      </c>
      <c r="AI10" s="78">
        <f>VLOOKUP(年度マスタ!$K$4&amp;"_"&amp;$AG10,データシート1!$A:$BT,MATCH("ab_"&amp;AI$2,データシート1!$A$1:$BT$1,0),0)</f>
        <v>462</v>
      </c>
      <c r="AJ10" s="78">
        <f>VLOOKUP(年度マスタ!$K$4&amp;"_"&amp;$AG10,データシート1!$A:$BT,MATCH("ab_"&amp;AJ$2,データシート1!$A$1:$BT$1,0),0)</f>
        <v>15</v>
      </c>
      <c r="AK10" s="78">
        <f>VLOOKUP(年度マスタ!$K$4&amp;"_"&amp;$AG10,データシート1!$A:$BT,MATCH("ab_"&amp;AK$2,データシート1!$A$1:$BT$1,0),0)</f>
        <v>1486</v>
      </c>
      <c r="AL10" s="78">
        <f>VLOOKUP(年度マスタ!$K$4&amp;"_"&amp;$AG10,データシート1!$A:$BT,MATCH("ab_"&amp;AL$2,データシート1!$A$1:$BT$1,0),0)</f>
        <v>2543</v>
      </c>
      <c r="AM10" s="78">
        <f>VLOOKUP(年度マスタ!$K$4&amp;"_"&amp;$AG10,データシート1!$A:$BT,MATCH("ab_"&amp;AM$2,データシート1!$A$1:$BT$1,0),0)</f>
        <v>4917</v>
      </c>
      <c r="AN10" s="78">
        <f>VLOOKUP(年度マスタ!$K$4&amp;"_"&amp;$AG10,データシート1!$A:$BT,MATCH("ab_"&amp;AN$2,データシート1!$A$1:$BT$1,0),0)</f>
        <v>2129</v>
      </c>
      <c r="AO10" s="78">
        <f>VLOOKUP(年度マスタ!$K$4&amp;"_"&amp;$AG10,データシート1!$A:$BT,MATCH("ab_"&amp;AO$2,データシート1!$A$1:$BT$1,0),0)</f>
        <v>7621</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393.01240000000001</v>
      </c>
      <c r="AI11" s="78">
        <f>VLOOKUP(年度マスタ!$K$4&amp;"_"&amp;$AG11,データシート1!$A:$BT,MATCH("ab_"&amp;AI$2,データシート1!$A$1:$BT$1,0),0)</f>
        <v>462</v>
      </c>
      <c r="AJ11" s="78">
        <f>VLOOKUP(年度マスタ!$K$4&amp;"_"&amp;$AG11,データシート1!$A:$BT,MATCH("ab_"&amp;AJ$2,データシート1!$A$1:$BT$1,0),0)</f>
        <v>15</v>
      </c>
      <c r="AK11" s="78">
        <f>VLOOKUP(年度マスタ!$K$4&amp;"_"&amp;$AG11,データシート1!$A:$BT,MATCH("ab_"&amp;AK$2,データシート1!$A$1:$BT$1,0),0)</f>
        <v>1486</v>
      </c>
      <c r="AL11" s="78">
        <f>VLOOKUP(年度マスタ!$K$4&amp;"_"&amp;$AG11,データシート1!$A:$BT,MATCH("ab_"&amp;AL$2,データシート1!$A$1:$BT$1,0),0)</f>
        <v>2545</v>
      </c>
      <c r="AM11" s="78">
        <f>VLOOKUP(年度マスタ!$K$4&amp;"_"&amp;$AG11,データシート1!$A:$BT,MATCH("ab_"&amp;AM$2,データシート1!$A$1:$BT$1,0),0)</f>
        <v>4960</v>
      </c>
      <c r="AN11" s="78">
        <f>VLOOKUP(年度マスタ!$K$4&amp;"_"&amp;$AG11,データシート1!$A:$BT,MATCH("ab_"&amp;AN$2,データシート1!$A$1:$BT$1,0),0)</f>
        <v>2095</v>
      </c>
      <c r="AO11" s="78">
        <f>VLOOKUP(年度マスタ!$K$4&amp;"_"&amp;$AG11,データシート1!$A:$BT,MATCH("ab_"&amp;AO$2,データシート1!$A$1:$BT$1,0),0)</f>
        <v>7579</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376.16500000000002</v>
      </c>
      <c r="AI12" s="78">
        <f>VLOOKUP(年度マスタ!$K$4&amp;"_"&amp;$AG12,データシート1!$A:$BT,MATCH("ab_"&amp;AI$2,データシート1!$A$1:$BT$1,0),0)</f>
        <v>317</v>
      </c>
      <c r="AJ12" s="78">
        <f>VLOOKUP(年度マスタ!$K$4&amp;"_"&amp;$AG12,データシート1!$A:$BT,MATCH("ab_"&amp;AJ$2,データシート1!$A$1:$BT$1,0),0)</f>
        <v>35</v>
      </c>
      <c r="AK12" s="78">
        <f>VLOOKUP(年度マスタ!$K$4&amp;"_"&amp;$AG12,データシート1!$A:$BT,MATCH("ab_"&amp;AK$2,データシート1!$A$1:$BT$1,0),0)</f>
        <v>1447</v>
      </c>
      <c r="AL12" s="78">
        <f>VLOOKUP(年度マスタ!$K$4&amp;"_"&amp;$AG12,データシート1!$A:$BT,MATCH("ab_"&amp;AL$2,データシート1!$A$1:$BT$1,0),0)</f>
        <v>2566</v>
      </c>
      <c r="AM12" s="78">
        <f>VLOOKUP(年度マスタ!$K$4&amp;"_"&amp;$AG12,データシート1!$A:$BT,MATCH("ab_"&amp;AM$2,データシート1!$A$1:$BT$1,0),0)</f>
        <v>4980</v>
      </c>
      <c r="AN12" s="78">
        <f>VLOOKUP(年度マスタ!$K$4&amp;"_"&amp;$AG12,データシート1!$A:$BT,MATCH("ab_"&amp;AN$2,データシート1!$A$1:$BT$1,0),0)</f>
        <v>2070</v>
      </c>
      <c r="AO12" s="78">
        <f>VLOOKUP(年度マスタ!$K$4&amp;"_"&amp;$AG12,データシート1!$A:$BT,MATCH("ab_"&amp;AO$2,データシート1!$A$1:$BT$1,0),0)</f>
        <v>7505</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263.68270000000001</v>
      </c>
      <c r="AI13" s="78">
        <f>VLOOKUP(年度マスタ!$K$4&amp;"_"&amp;$AG13,データシート1!$A:$BT,MATCH("ab_"&amp;AI$2,データシート1!$A$1:$BT$1,0),0)</f>
        <v>317</v>
      </c>
      <c r="AJ13" s="78">
        <f>VLOOKUP(年度マスタ!$K$4&amp;"_"&amp;$AG13,データシート1!$A:$BT,MATCH("ab_"&amp;AJ$2,データシート1!$A$1:$BT$1,0),0)</f>
        <v>35</v>
      </c>
      <c r="AK13" s="78">
        <f>VLOOKUP(年度マスタ!$K$4&amp;"_"&amp;$AG13,データシート1!$A:$BT,MATCH("ab_"&amp;AK$2,データシート1!$A$1:$BT$1,0),0)</f>
        <v>1447</v>
      </c>
      <c r="AL13" s="78">
        <f>VLOOKUP(年度マスタ!$K$4&amp;"_"&amp;$AG13,データシート1!$A:$BT,MATCH("ab_"&amp;AL$2,データシート1!$A$1:$BT$1,0),0)</f>
        <v>2592</v>
      </c>
      <c r="AM13" s="78">
        <f>VLOOKUP(年度マスタ!$K$4&amp;"_"&amp;$AG13,データシート1!$A:$BT,MATCH("ab_"&amp;AM$2,データシート1!$A$1:$BT$1,0),0)</f>
        <v>4961</v>
      </c>
      <c r="AN13" s="78">
        <f>VLOOKUP(年度マスタ!$K$4&amp;"_"&amp;$AG13,データシート1!$A:$BT,MATCH("ab_"&amp;AN$2,データシート1!$A$1:$BT$1,0),0)</f>
        <v>2053</v>
      </c>
      <c r="AO13" s="78">
        <f>VLOOKUP(年度マスタ!$K$4&amp;"_"&amp;$AG13,データシート1!$A:$BT,MATCH("ab_"&amp;AO$2,データシート1!$A$1:$BT$1,0),0)</f>
        <v>7427</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445.49709999999999</v>
      </c>
      <c r="AI14" s="78">
        <f>VLOOKUP(年度マスタ!$K$4&amp;"_"&amp;$AG14,データシート1!$A:$BT,MATCH("ab_"&amp;AI$2,データシート1!$A$1:$BT$1,0),0)</f>
        <v>317</v>
      </c>
      <c r="AJ14" s="78">
        <f>VLOOKUP(年度マスタ!$K$4&amp;"_"&amp;$AG14,データシート1!$A:$BT,MATCH("ab_"&amp;AJ$2,データシート1!$A$1:$BT$1,0),0)</f>
        <v>35</v>
      </c>
      <c r="AK14" s="78">
        <f>VLOOKUP(年度マスタ!$K$4&amp;"_"&amp;$AG14,データシート1!$A:$BT,MATCH("ab_"&amp;AK$2,データシート1!$A$1:$BT$1,0),0)</f>
        <v>1447</v>
      </c>
      <c r="AL14" s="78">
        <f>VLOOKUP(年度マスタ!$K$4&amp;"_"&amp;$AG14,データシート1!$A:$BT,MATCH("ab_"&amp;AL$2,データシート1!$A$1:$BT$1,0),0)</f>
        <v>2583</v>
      </c>
      <c r="AM14" s="78">
        <f>VLOOKUP(年度マスタ!$K$4&amp;"_"&amp;$AG14,データシート1!$A:$BT,MATCH("ab_"&amp;AM$2,データシート1!$A$1:$BT$1,0),0)</f>
        <v>4995</v>
      </c>
      <c r="AN14" s="78">
        <f>VLOOKUP(年度マスタ!$K$4&amp;"_"&amp;$AG14,データシート1!$A:$BT,MATCH("ab_"&amp;AN$2,データシート1!$A$1:$BT$1,0),0)</f>
        <v>2053</v>
      </c>
      <c r="AO14" s="78">
        <f>VLOOKUP(年度マスタ!$K$4&amp;"_"&amp;$AG14,データシート1!$A:$BT,MATCH("ab_"&amp;AO$2,データシート1!$A$1:$BT$1,0),0)</f>
        <v>7263</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450.83190000000002</v>
      </c>
      <c r="AI15" s="78">
        <f>VLOOKUP(年度マスタ!$K$4&amp;"_"&amp;$AG15,データシート1!$A:$BT,MATCH("ab_"&amp;AI$2,データシート1!$A$1:$BT$1,0),0)</f>
        <v>317</v>
      </c>
      <c r="AJ15" s="78">
        <f>VLOOKUP(年度マスタ!$K$4&amp;"_"&amp;$AG15,データシート1!$A:$BT,MATCH("ab_"&amp;AJ$2,データシート1!$A$1:$BT$1,0),0)</f>
        <v>35</v>
      </c>
      <c r="AK15" s="78">
        <f>VLOOKUP(年度マスタ!$K$4&amp;"_"&amp;$AG15,データシート1!$A:$BT,MATCH("ab_"&amp;AK$2,データシート1!$A$1:$BT$1,0),0)</f>
        <v>1447</v>
      </c>
      <c r="AL15" s="78">
        <f>VLOOKUP(年度マスタ!$K$4&amp;"_"&amp;$AG15,データシート1!$A:$BT,MATCH("ab_"&amp;AL$2,データシート1!$A$1:$BT$1,0),0)</f>
        <v>2611</v>
      </c>
      <c r="AM15" s="78">
        <f>VLOOKUP(年度マスタ!$K$4&amp;"_"&amp;$AG15,データシート1!$A:$BT,MATCH("ab_"&amp;AM$2,データシート1!$A$1:$BT$1,0),0)</f>
        <v>4935</v>
      </c>
      <c r="AN15" s="78">
        <f>VLOOKUP(年度マスタ!$K$4&amp;"_"&amp;$AG15,データシート1!$A:$BT,MATCH("ab_"&amp;AN$2,データシート1!$A$1:$BT$1,0),0)</f>
        <v>2023</v>
      </c>
      <c r="AO15" s="78">
        <f>VLOOKUP(年度マスタ!$K$4&amp;"_"&amp;$AG15,データシート1!$A:$BT,MATCH("ab_"&amp;AO$2,データシート1!$A$1:$BT$1,0),0)</f>
        <v>7146</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504.29700000000003</v>
      </c>
      <c r="AI16" s="78">
        <f>VLOOKUP(年度マスタ!$K$4&amp;"_"&amp;$AG16,データシート1!$A:$BT,MATCH("ab_"&amp;AI$2,データシート1!$A$1:$BT$1,0),0)</f>
        <v>317</v>
      </c>
      <c r="AJ16" s="78">
        <f>VLOOKUP(年度マスタ!$K$4&amp;"_"&amp;$AG16,データシート1!$A:$BT,MATCH("ab_"&amp;AJ$2,データシート1!$A$1:$BT$1,0),0)</f>
        <v>35</v>
      </c>
      <c r="AK16" s="78">
        <f>VLOOKUP(年度マスタ!$K$4&amp;"_"&amp;$AG16,データシート1!$A:$BT,MATCH("ab_"&amp;AK$2,データシート1!$A$1:$BT$1,0),0)</f>
        <v>1447</v>
      </c>
      <c r="AL16" s="78">
        <f>VLOOKUP(年度マスタ!$K$4&amp;"_"&amp;$AG16,データシート1!$A:$BT,MATCH("ab_"&amp;AL$2,データシート1!$A$1:$BT$1,0),0)</f>
        <v>2602</v>
      </c>
      <c r="AM16" s="78">
        <f>VLOOKUP(年度マスタ!$K$4&amp;"_"&amp;$AG16,データシート1!$A:$BT,MATCH("ab_"&amp;AM$2,データシート1!$A$1:$BT$1,0),0)</f>
        <v>4937</v>
      </c>
      <c r="AN16" s="78">
        <f>VLOOKUP(年度マスタ!$K$4&amp;"_"&amp;$AG16,データシート1!$A:$BT,MATCH("ab_"&amp;AN$2,データシート1!$A$1:$BT$1,0),0)</f>
        <v>1980</v>
      </c>
      <c r="AO16" s="78">
        <f>VLOOKUP(年度マスタ!$K$4&amp;"_"&amp;$AG16,データシート1!$A:$BT,MATCH("ab_"&amp;AO$2,データシート1!$A$1:$BT$1,0),0)</f>
        <v>6990</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516.26189999999997</v>
      </c>
      <c r="AI17" s="151">
        <f>VLOOKUP(年度マスタ!$K$4&amp;"_"&amp;$AG17,データシート1!$A:$BT,MATCH("ab_"&amp;AI$2,データシート1!$A$1:$BT$1,0),0)</f>
        <v>317</v>
      </c>
      <c r="AJ17" s="151">
        <f>VLOOKUP(年度マスタ!$K$4&amp;"_"&amp;$AG17,データシート1!$A:$BT,MATCH("ab_"&amp;AJ$2,データシート1!$A$1:$BT$1,0),0)</f>
        <v>35</v>
      </c>
      <c r="AK17" s="151">
        <f>VLOOKUP(年度マスタ!$K$4&amp;"_"&amp;$AG17,データシート1!$A:$BT,MATCH("ab_"&amp;AK$2,データシート1!$A$1:$BT$1,0),0)</f>
        <v>1447</v>
      </c>
      <c r="AL17" s="151">
        <f>VLOOKUP(年度マスタ!$K$4&amp;"_"&amp;$AG17,データシート1!$A:$BT,MATCH("ab_"&amp;AL$2,データシート1!$A$1:$BT$1,0),0)</f>
        <v>2601</v>
      </c>
      <c r="AM17" s="151">
        <f>VLOOKUP(年度マスタ!$K$4&amp;"_"&amp;$AG17,データシート1!$A:$BT,MATCH("ab_"&amp;AM$2,データシート1!$A$1:$BT$1,0),0)</f>
        <v>4906</v>
      </c>
      <c r="AN17" s="151">
        <f>VLOOKUP(年度マスタ!$K$4&amp;"_"&amp;$AG17,データシート1!$A:$BT,MATCH("ab_"&amp;AN$2,データシート1!$A$1:$BT$1,0),0)</f>
        <v>1928</v>
      </c>
      <c r="AO17" s="151">
        <f>VLOOKUP(年度マスタ!$K$4&amp;"_"&amp;$AG17,データシート1!$A:$BT,MATCH("ab_"&amp;AO$2,データシート1!$A$1:$BT$1,0),0)</f>
        <v>6903</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515.05139999999994</v>
      </c>
      <c r="AI18" s="78">
        <f>VLOOKUP(年度マスタ!$K$4&amp;"_"&amp;$AG18,データシート1!$A:$BT,MATCH("ab_"&amp;AI$2,データシート1!$A$1:$BT$1,0),0)</f>
        <v>207</v>
      </c>
      <c r="AJ18" s="78">
        <f>VLOOKUP(年度マスタ!$K$4&amp;"_"&amp;$AG18,データシート1!$A:$BT,MATCH("ab_"&amp;AJ$2,データシート1!$A$1:$BT$1,0),0)</f>
        <v>189</v>
      </c>
      <c r="AK18" s="78">
        <f>VLOOKUP(年度マスタ!$K$4&amp;"_"&amp;$AG18,データシート1!$A:$BT,MATCH("ab_"&amp;AK$2,データシート1!$A$1:$BT$1,0),0)</f>
        <v>1387</v>
      </c>
      <c r="AL18" s="78">
        <f>VLOOKUP(年度マスタ!$K$4&amp;"_"&amp;$AG18,データシート1!$A:$BT,MATCH("ab_"&amp;AL$2,データシート1!$A$1:$BT$1,0),0)</f>
        <v>2618</v>
      </c>
      <c r="AM18" s="78">
        <f>VLOOKUP(年度マスタ!$K$4&amp;"_"&amp;$AG18,データシート1!$A:$BT,MATCH("ab_"&amp;AM$2,データシート1!$A$1:$BT$1,0),0)</f>
        <v>4832</v>
      </c>
      <c r="AN18" s="78">
        <f>VLOOKUP(年度マスタ!$K$4&amp;"_"&amp;$AG18,データシート1!$A:$BT,MATCH("ab_"&amp;AN$2,データシート1!$A$1:$BT$1,0),0)</f>
        <v>1956</v>
      </c>
      <c r="AO18" s="78">
        <f>VLOOKUP(年度マスタ!$K$4&amp;"_"&amp;$AG18,データシート1!$A:$BT,MATCH("ab_"&amp;AO$2,データシート1!$A$1:$BT$1,0),0)</f>
        <v>6788</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565.94320000000005</v>
      </c>
      <c r="AI19" s="78">
        <f>VLOOKUP(年度マスタ!$K$4&amp;"_"&amp;$AG19,データシート1!$A:$BT,MATCH("ab_"&amp;AI$2,データシート1!$A$1:$BT$1,0),0)</f>
        <v>207</v>
      </c>
      <c r="AJ19" s="78">
        <f>VLOOKUP(年度マスタ!$K$4&amp;"_"&amp;$AG19,データシート1!$A:$BT,MATCH("ab_"&amp;AJ$2,データシート1!$A$1:$BT$1,0),0)</f>
        <v>189</v>
      </c>
      <c r="AK19" s="78">
        <f>VLOOKUP(年度マスタ!$K$4&amp;"_"&amp;$AG19,データシート1!$A:$BT,MATCH("ab_"&amp;AK$2,データシート1!$A$1:$BT$1,0),0)</f>
        <v>1387</v>
      </c>
      <c r="AL19" s="78">
        <f>VLOOKUP(年度マスタ!$K$4&amp;"_"&amp;$AG19,データシート1!$A:$BT,MATCH("ab_"&amp;AL$2,データシート1!$A$1:$BT$1,0),0)</f>
        <v>2632</v>
      </c>
      <c r="AM19" s="78">
        <f>VLOOKUP(年度マスタ!$K$4&amp;"_"&amp;$AG19,データシート1!$A:$BT,MATCH("ab_"&amp;AM$2,データシート1!$A$1:$BT$1,0),0)</f>
        <v>4804</v>
      </c>
      <c r="AN19" s="78">
        <f>VLOOKUP(年度マスタ!$K$4&amp;"_"&amp;$AG19,データシート1!$A:$BT,MATCH("ab_"&amp;AN$2,データシート1!$A$1:$BT$1,0),0)</f>
        <v>1944</v>
      </c>
      <c r="AO19" s="78">
        <f>VLOOKUP(年度マスタ!$K$4&amp;"_"&amp;$AG19,データシート1!$A:$BT,MATCH("ab_"&amp;AO$2,データシート1!$A$1:$BT$1,0),0)</f>
        <v>6681</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650.87310000000002</v>
      </c>
      <c r="AI20" s="78">
        <f>VLOOKUP(年度マスタ!$K$4&amp;"_"&amp;$AG20,データシート1!$A:$BT,MATCH("ab_"&amp;AI$2,データシート1!$A$1:$BT$1,0),0)</f>
        <v>207</v>
      </c>
      <c r="AJ20" s="78">
        <f>VLOOKUP(年度マスタ!$K$4&amp;"_"&amp;$AG20,データシート1!$A:$BT,MATCH("ab_"&amp;AJ$2,データシート1!$A$1:$BT$1,0),0)</f>
        <v>189</v>
      </c>
      <c r="AK20" s="78">
        <f>VLOOKUP(年度マスタ!$K$4&amp;"_"&amp;$AG20,データシート1!$A:$BT,MATCH("ab_"&amp;AK$2,データシート1!$A$1:$BT$1,0),0)</f>
        <v>1387</v>
      </c>
      <c r="AL20" s="78">
        <f>VLOOKUP(年度マスタ!$K$4&amp;"_"&amp;$AG20,データシート1!$A:$BT,MATCH("ab_"&amp;AL$2,データシート1!$A$1:$BT$1,0),0)</f>
        <v>2622</v>
      </c>
      <c r="AM20" s="78">
        <f>VLOOKUP(年度マスタ!$K$4&amp;"_"&amp;$AG20,データシート1!$A:$BT,MATCH("ab_"&amp;AM$2,データシート1!$A$1:$BT$1,0),0)</f>
        <v>4797</v>
      </c>
      <c r="AN20" s="78">
        <f>VLOOKUP(年度マスタ!$K$4&amp;"_"&amp;$AG20,データシート1!$A:$BT,MATCH("ab_"&amp;AN$2,データシート1!$A$1:$BT$1,0),0)</f>
        <v>1974</v>
      </c>
      <c r="AO20" s="78">
        <f>VLOOKUP(年度マスタ!$K$4&amp;"_"&amp;$AG20,データシート1!$A:$BT,MATCH("ab_"&amp;AO$2,データシート1!$A$1:$BT$1,0),0)</f>
        <v>6595</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甲良町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19.477</v>
      </c>
      <c r="BE13" s="70" t="str">
        <f>年度マスタ!K4</f>
        <v>25442</v>
      </c>
      <c r="BF13" s="70" t="str">
        <f>年度マスタ!K4</f>
        <v>25442</v>
      </c>
      <c r="BG13" s="70" t="str">
        <f>年度マスタ!K4</f>
        <v>25442</v>
      </c>
      <c r="BH13" s="278" t="s">
        <v>195</v>
      </c>
      <c r="BI13" s="278" t="s">
        <v>195</v>
      </c>
      <c r="BJ13" s="278" t="s">
        <v>195</v>
      </c>
      <c r="BK13" s="278" t="str">
        <f>年度マスタ!K4</f>
        <v>25442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19.477</v>
      </c>
      <c r="AY14" s="70"/>
      <c r="BE14" s="70" t="str">
        <f>AP2</f>
        <v>甲良町</v>
      </c>
      <c r="BF14" s="70" t="str">
        <f>AP2</f>
        <v>甲良町</v>
      </c>
      <c r="BG14" s="70" t="str">
        <f>AP2</f>
        <v>甲良町</v>
      </c>
      <c r="BH14" s="70" t="s">
        <v>205</v>
      </c>
      <c r="BI14" s="70" t="s">
        <v>205</v>
      </c>
      <c r="BJ14" s="70" t="s">
        <v>205</v>
      </c>
      <c r="BK14" s="70" t="str">
        <f>AP2</f>
        <v>甲良町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26.544</v>
      </c>
      <c r="G21" s="877">
        <f t="shared" ref="G21:O21" si="5">SUM(G22,G26,G27,G28)</f>
        <v>32.380000000000003</v>
      </c>
      <c r="H21" s="877">
        <f t="shared" si="5"/>
        <v>34.231999999999999</v>
      </c>
      <c r="I21" s="877">
        <f t="shared" si="5"/>
        <v>36.091999999999999</v>
      </c>
      <c r="J21" s="877">
        <f t="shared" si="5"/>
        <v>36.137999999999998</v>
      </c>
      <c r="K21" s="877">
        <f t="shared" si="5"/>
        <v>33.927</v>
      </c>
      <c r="L21" s="877">
        <f t="shared" si="5"/>
        <v>32.898000000000003</v>
      </c>
      <c r="M21" s="877">
        <f t="shared" si="5"/>
        <v>26.157</v>
      </c>
      <c r="N21" s="877">
        <f t="shared" si="5"/>
        <v>22.206</v>
      </c>
      <c r="O21" s="877">
        <f t="shared" si="5"/>
        <v>18.292999999999999</v>
      </c>
      <c r="P21" s="878">
        <f>SUM(P22,P26,P27,P28)</f>
        <v>19.477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26.544</v>
      </c>
      <c r="G22" s="879">
        <f t="shared" ref="G22:P22" si="6">SUM(G23:G25)</f>
        <v>32.380000000000003</v>
      </c>
      <c r="H22" s="879">
        <f t="shared" si="6"/>
        <v>34.231999999999999</v>
      </c>
      <c r="I22" s="879">
        <f t="shared" si="6"/>
        <v>36.091999999999999</v>
      </c>
      <c r="J22" s="879">
        <f t="shared" si="6"/>
        <v>36.137999999999998</v>
      </c>
      <c r="K22" s="879">
        <f t="shared" si="6"/>
        <v>33.927</v>
      </c>
      <c r="L22" s="879">
        <f t="shared" si="6"/>
        <v>32.898000000000003</v>
      </c>
      <c r="M22" s="879">
        <f t="shared" si="6"/>
        <v>26.157</v>
      </c>
      <c r="N22" s="879">
        <f t="shared" si="6"/>
        <v>22.206</v>
      </c>
      <c r="O22" s="879">
        <f t="shared" si="6"/>
        <v>18.292999999999999</v>
      </c>
      <c r="P22" s="880">
        <f t="shared" si="6"/>
        <v>19.477</v>
      </c>
      <c r="Z22" s="273"/>
      <c r="AB22" s="272"/>
      <c r="AC22" s="521" t="s">
        <v>286</v>
      </c>
      <c r="AP22" s="16" t="s">
        <v>287</v>
      </c>
      <c r="AQ22" s="273"/>
      <c r="AV22" s="70" t="str">
        <f>AW22</f>
        <v>エネルギー起源CO2</v>
      </c>
      <c r="AW22" s="70" t="str">
        <f>D56</f>
        <v>エネルギー起源CO2</v>
      </c>
      <c r="AX22" s="165">
        <f>P56</f>
        <v>19.477</v>
      </c>
      <c r="AY22" s="165">
        <f>AX22</f>
        <v>19.477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26.544</v>
      </c>
      <c r="G23" s="881">
        <f>IFERROR(VLOOKUP(年度マスタ!$K$4&amp;"_"&amp;G$20,データシート1!$A:$BU,MATCH("ba_"&amp;$E23,データシート1!$A$1:$BU$1,0),0),0)</f>
        <v>32.380000000000003</v>
      </c>
      <c r="H23" s="881">
        <f>IFERROR(VLOOKUP(年度マスタ!$K$4&amp;"_"&amp;H$20,データシート1!$A:$BU,MATCH("ba_"&amp;$E23,データシート1!$A$1:$BU$1,0),0),0)</f>
        <v>34.231999999999999</v>
      </c>
      <c r="I23" s="881">
        <f>IFERROR(VLOOKUP(年度マスタ!$K$4&amp;"_"&amp;I$20,データシート1!$A:$BU,MATCH("ba_"&amp;$E23,データシート1!$A$1:$BU$1,0),0),0)</f>
        <v>36.091999999999999</v>
      </c>
      <c r="J23" s="881">
        <f>IFERROR(VLOOKUP(年度マスタ!$K$4&amp;"_"&amp;J$20,データシート1!$A:$BU,MATCH("ba_"&amp;$E23,データシート1!$A$1:$BU$1,0),0),0)</f>
        <v>36.137999999999998</v>
      </c>
      <c r="K23" s="881">
        <f>IFERROR(VLOOKUP(年度マスタ!$K$4&amp;"_"&amp;K$20,データシート1!$A:$BU,MATCH("ba_"&amp;$E23,データシート1!$A$1:$BU$1,0),0),0)</f>
        <v>33.927</v>
      </c>
      <c r="L23" s="881">
        <f>IFERROR(VLOOKUP(年度マスタ!$K$4&amp;"_"&amp;L$20,データシート1!$A:$BU,MATCH("ba_"&amp;$E23,データシート1!$A$1:$BU$1,0),0),0)</f>
        <v>32.898000000000003</v>
      </c>
      <c r="M23" s="881">
        <f>IFERROR(VLOOKUP(年度マスタ!$K$4&amp;"_"&amp;M$20,データシート1!$A:$BU,MATCH("ba_"&amp;$E23,データシート1!$A$1:$BU$1,0),0),0)</f>
        <v>26.157</v>
      </c>
      <c r="N23" s="881">
        <f>IFERROR(VLOOKUP(年度マスタ!$K$4&amp;"_"&amp;N$20,データシート1!$A:$BU,MATCH("ba_"&amp;$E23,データシート1!$A$1:$BU$1,0),0),0)</f>
        <v>22.206</v>
      </c>
      <c r="O23" s="881">
        <f>IFERROR(VLOOKUP(年度マスタ!$K$4&amp;"_"&amp;O$20,データシート1!$A:$BU,MATCH("ba_"&amp;$E23,データシート1!$A$1:$BU$1,0),0),0)</f>
        <v>18.292999999999999</v>
      </c>
      <c r="P23" s="882">
        <f>IFERROR(VLOOKUP(年度マスタ!$K$4&amp;"_"&amp;P$20,データシート1!$A:$BU,MATCH("ba_"&amp;$E23,データシート1!$A$1:$BU$1,0),0),0)</f>
        <v>19.477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40.831904315927581</v>
      </c>
      <c r="AG24" s="877">
        <f t="shared" ref="AG24:AP24" si="11">AG25+AG29</f>
        <v>35.37787023467736</v>
      </c>
      <c r="AH24" s="877">
        <f t="shared" si="11"/>
        <v>39.60819039969148</v>
      </c>
      <c r="AI24" s="877">
        <f t="shared" si="11"/>
        <v>38.33706787394199</v>
      </c>
      <c r="AJ24" s="877">
        <f t="shared" si="11"/>
        <v>25.036089591709231</v>
      </c>
      <c r="AK24" s="877">
        <f t="shared" si="11"/>
        <v>35.780117814061306</v>
      </c>
      <c r="AL24" s="877">
        <f t="shared" si="11"/>
        <v>30.846335581736302</v>
      </c>
      <c r="AM24" s="877">
        <f t="shared" si="11"/>
        <v>27.437989193380673</v>
      </c>
      <c r="AN24" s="877">
        <f t="shared" si="11"/>
        <v>26.732848948198104</v>
      </c>
      <c r="AO24" s="877">
        <f t="shared" si="11"/>
        <v>31.989892568532206</v>
      </c>
      <c r="AP24" s="878">
        <f t="shared" si="11"/>
        <v>28.008754562864269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33.640359203663479</v>
      </c>
      <c r="AG25" s="879">
        <f>①CO2排出量の現状把握!AA35</f>
        <v>27.995100144942118</v>
      </c>
      <c r="AH25" s="879">
        <f>①CO2排出量の現状把握!AB35</f>
        <v>32.049789647621061</v>
      </c>
      <c r="AI25" s="879">
        <f>①CO2排出量の現状把握!AC35</f>
        <v>31.223279762715503</v>
      </c>
      <c r="AJ25" s="879">
        <f>①CO2排出量の現状把握!AD35</f>
        <v>17.949166822780338</v>
      </c>
      <c r="AK25" s="879">
        <f>①CO2排出量の現状把握!AE35</f>
        <v>29.124452231710546</v>
      </c>
      <c r="AL25" s="879">
        <f>①CO2排出量の現状把握!AF35</f>
        <v>25.496482522667556</v>
      </c>
      <c r="AM25" s="879">
        <f>①CO2排出量の現状把握!AG35</f>
        <v>22.422844508656567</v>
      </c>
      <c r="AN25" s="879">
        <f>①CO2排出量の現状把握!AH35</f>
        <v>22.209739610065526</v>
      </c>
      <c r="AO25" s="879">
        <f>①CO2排出量の現状把握!AI35</f>
        <v>27.35305693631291</v>
      </c>
      <c r="AP25" s="880">
        <f>①CO2排出量の現状把握!AJ35</f>
        <v>23.798630408453189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31.895141694914191</v>
      </c>
      <c r="AG26" s="881">
        <f>①CO2排出量の現状把握!AA36</f>
        <v>26.287439201633511</v>
      </c>
      <c r="AH26" s="881">
        <f>①CO2排出量の現状把握!AB36</f>
        <v>30.518066166717428</v>
      </c>
      <c r="AI26" s="881">
        <f>①CO2排出量の現状把握!AC36</f>
        <v>29.12636113551693</v>
      </c>
      <c r="AJ26" s="881">
        <f>①CO2排出量の現状把握!AD36</f>
        <v>15.843729924679421</v>
      </c>
      <c r="AK26" s="881">
        <f>①CO2排出量の現状把握!AE36</f>
        <v>26.851389756892448</v>
      </c>
      <c r="AL26" s="881">
        <f>①CO2排出量の現状把握!AF36</f>
        <v>23.569602083108688</v>
      </c>
      <c r="AM26" s="881">
        <f>①CO2排出量の現状把握!AG36</f>
        <v>20.641099394067115</v>
      </c>
      <c r="AN26" s="881">
        <f>①CO2排出量の現状把握!AH36</f>
        <v>20.47130427969152</v>
      </c>
      <c r="AO26" s="881">
        <f>①CO2排出量の現状把握!AI36</f>
        <v>22.7969471769538</v>
      </c>
      <c r="AP26" s="882">
        <f>①CO2排出量の現状把握!AJ36</f>
        <v>19.670781849887053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1.100432165751168</v>
      </c>
      <c r="AG27" s="881">
        <f>①CO2排出量の現状把握!AA37</f>
        <v>1.0694527319500799</v>
      </c>
      <c r="AH27" s="881">
        <f>①CO2排出量の現状把握!AB37</f>
        <v>0.87126098899369631</v>
      </c>
      <c r="AI27" s="881">
        <f>①CO2排出量の現状把握!AC37</f>
        <v>0.70832864438246879</v>
      </c>
      <c r="AJ27" s="881">
        <f>①CO2排出量の現状把握!AD37</f>
        <v>0.6787723907851082</v>
      </c>
      <c r="AK27" s="881">
        <f>①CO2排出量の現状把握!AE37</f>
        <v>0.66571355485542072</v>
      </c>
      <c r="AL27" s="881">
        <f>①CO2排出量の現状把握!AF37</f>
        <v>0.64968255501683914</v>
      </c>
      <c r="AM27" s="881">
        <f>①CO2排出量の現状把握!AG37</f>
        <v>0.62850226299225842</v>
      </c>
      <c r="AN27" s="881">
        <f>①CO2排出量の現状把握!AH37</f>
        <v>0.57620899361627176</v>
      </c>
      <c r="AO27" s="881">
        <f>①CO2排出量の現状把握!AI37</f>
        <v>0.43879213569343617</v>
      </c>
      <c r="AP27" s="882">
        <f>①CO2排出量の現状把握!AJ37</f>
        <v>0.44816881164576955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6.9420000000000002</v>
      </c>
      <c r="BG27" s="952">
        <f t="shared" si="2"/>
        <v>6.9420000000000002</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0.80040632315919535</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0.64478534299812162</v>
      </c>
      <c r="AG28" s="881">
        <f>①CO2排出量の現状把握!AA38</f>
        <v>0.63820821135852668</v>
      </c>
      <c r="AH28" s="881">
        <f>①CO2排出量の現状把握!AB38</f>
        <v>0.66046249190993311</v>
      </c>
      <c r="AI28" s="881">
        <f>①CO2排出量の現状把握!AC38</f>
        <v>1.388589982816105</v>
      </c>
      <c r="AJ28" s="881">
        <f>①CO2排出量の現状把握!AD38</f>
        <v>1.4266645073158091</v>
      </c>
      <c r="AK28" s="881">
        <f>①CO2排出量の現状把握!AE38</f>
        <v>1.6073489199626743</v>
      </c>
      <c r="AL28" s="881">
        <f>①CO2排出量の現状把握!AF38</f>
        <v>1.27719788454203</v>
      </c>
      <c r="AM28" s="881">
        <f>①CO2排出量の現状把握!AG38</f>
        <v>1.1532428515971922</v>
      </c>
      <c r="AN28" s="881">
        <f>①CO2排出量の現状把握!AH38</f>
        <v>1.1622263367577326</v>
      </c>
      <c r="AO28" s="881">
        <f>①CO2排出量の現状把握!AI38</f>
        <v>4.1173176236656737</v>
      </c>
      <c r="AP28" s="882">
        <f>①CO2排出量の現状把握!AJ38</f>
        <v>3.6796797469203684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7.1915451122641034</v>
      </c>
      <c r="AG29" s="883">
        <f>①CO2排出量の現状把握!AA39</f>
        <v>7.3827700897352448</v>
      </c>
      <c r="AH29" s="883">
        <f>①CO2排出量の現状把握!AB39</f>
        <v>7.5584007520704199</v>
      </c>
      <c r="AI29" s="883">
        <f>①CO2排出量の現状把握!AC39</f>
        <v>7.1137881112264889</v>
      </c>
      <c r="AJ29" s="883">
        <f>①CO2排出量の現状把握!AD39</f>
        <v>7.0869227689288943</v>
      </c>
      <c r="AK29" s="883">
        <f>①CO2排出量の現状把握!AE39</f>
        <v>6.6556655823507622</v>
      </c>
      <c r="AL29" s="883">
        <f>①CO2排出量の現状把握!AF39</f>
        <v>5.3498530590687459</v>
      </c>
      <c r="AM29" s="883">
        <f>①CO2排出量の現状把握!AG39</f>
        <v>5.015144684724107</v>
      </c>
      <c r="AN29" s="883">
        <f>①CO2排出量の現状把握!AH39</f>
        <v>4.5231093381325786</v>
      </c>
      <c r="AO29" s="883">
        <f>①CO2排出量の現状把握!AI39</f>
        <v>4.6368356322192952</v>
      </c>
      <c r="AP29" s="884">
        <f>①CO2排出量の現状把握!AJ39</f>
        <v>4.2101241544110817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12.535</v>
      </c>
      <c r="BG31" s="952">
        <f t="shared" si="2"/>
        <v>12.535</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1.4802879390762786</v>
      </c>
    </row>
    <row r="32" spans="2:63" ht="15.95" customHeight="1" thickTop="1" thickBot="1">
      <c r="B32" s="285"/>
      <c r="Z32" s="273"/>
      <c r="AB32" s="272"/>
      <c r="AC32" s="1114" t="s">
        <v>290</v>
      </c>
      <c r="AD32" s="1114"/>
      <c r="AE32" s="1115"/>
      <c r="AF32" s="461">
        <f t="shared" ref="AF32:AP32" si="16">IFERROR(IF(SUM(F23:F26)/AF24&gt;1,1,SUM(F23:F26)/AF24),0)</f>
        <v>0.65007989327712545</v>
      </c>
      <c r="AG32" s="461">
        <f t="shared" si="16"/>
        <v>0.91526142713534953</v>
      </c>
      <c r="AH32" s="461">
        <f t="shared" si="16"/>
        <v>0.86426568986263619</v>
      </c>
      <c r="AI32" s="461">
        <f t="shared" si="16"/>
        <v>0.94143871718817651</v>
      </c>
      <c r="AJ32" s="461">
        <f t="shared" si="16"/>
        <v>1</v>
      </c>
      <c r="AK32" s="461">
        <f t="shared" si="16"/>
        <v>0.94820816902584248</v>
      </c>
      <c r="AL32" s="461">
        <f t="shared" si="16"/>
        <v>1</v>
      </c>
      <c r="AM32" s="461">
        <f t="shared" si="16"/>
        <v>0.95331329915059126</v>
      </c>
      <c r="AN32" s="461">
        <f t="shared" si="16"/>
        <v>0.83066342996326137</v>
      </c>
      <c r="AO32" s="461">
        <f t="shared" si="16"/>
        <v>0.5718368688113209</v>
      </c>
      <c r="AP32" s="461">
        <f t="shared" si="16"/>
        <v>0.69538972024924683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0.78905221669301684</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0.99983162296671724</v>
      </c>
      <c r="AO33" s="458">
        <f t="shared" si="17"/>
        <v>0.66877351378283745</v>
      </c>
      <c r="AP33" s="458">
        <f t="shared" si="17"/>
        <v>0.81840844055806838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0.83222705996733504</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0.80243200363656619</v>
      </c>
      <c r="AP34" s="459">
        <f t="shared" si="18"/>
        <v>0.99014874694021549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26.544</v>
      </c>
      <c r="G55" s="885">
        <f t="shared" ref="G55:P55" si="32">SUM(G56,G57,G60,G61,G62,G63,G64,G65,)</f>
        <v>32.380000000000003</v>
      </c>
      <c r="H55" s="885">
        <f t="shared" si="32"/>
        <v>34.231999999999999</v>
      </c>
      <c r="I55" s="885">
        <f t="shared" si="32"/>
        <v>36.091999999999999</v>
      </c>
      <c r="J55" s="885">
        <f t="shared" si="32"/>
        <v>36.137999999999998</v>
      </c>
      <c r="K55" s="885">
        <f t="shared" si="32"/>
        <v>33.927</v>
      </c>
      <c r="L55" s="885">
        <f t="shared" si="32"/>
        <v>32.898000000000003</v>
      </c>
      <c r="M55" s="885">
        <f t="shared" si="32"/>
        <v>26.157</v>
      </c>
      <c r="N55" s="885">
        <f t="shared" si="32"/>
        <v>22.206</v>
      </c>
      <c r="O55" s="885">
        <f t="shared" si="32"/>
        <v>18.292999999999999</v>
      </c>
      <c r="P55" s="886">
        <f t="shared" si="32"/>
        <v>19.477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26.544</v>
      </c>
      <c r="G56" s="887">
        <f>IFERROR(VLOOKUP(年度マスタ!$K$4&amp;"_"&amp;G$54,データシート1!$A:$CE,MATCH("bc_"&amp;$C56,データシート1!$A$1:$CE$1,0),0),0)</f>
        <v>32.380000000000003</v>
      </c>
      <c r="H56" s="887">
        <f>IFERROR(VLOOKUP(年度マスタ!$K$4&amp;"_"&amp;H$54,データシート1!$A:$CE,MATCH("bc_"&amp;$C56,データシート1!$A$1:$CE$1,0),0),0)</f>
        <v>34.231999999999999</v>
      </c>
      <c r="I56" s="887">
        <f>IFERROR(VLOOKUP(年度マスタ!$K$4&amp;"_"&amp;I$54,データシート1!$A:$CE,MATCH("bc_"&amp;$C56,データシート1!$A$1:$CE$1,0),0),0)</f>
        <v>36.091999999999999</v>
      </c>
      <c r="J56" s="887">
        <f>IFERROR(VLOOKUP(年度マスタ!$K$4&amp;"_"&amp;J$54,データシート1!$A:$CE,MATCH("bc_"&amp;$C56,データシート1!$A$1:$CE$1,0),0),0)</f>
        <v>36.137999999999998</v>
      </c>
      <c r="K56" s="887">
        <f>IFERROR(VLOOKUP(年度マスタ!$K$4&amp;"_"&amp;K$54,データシート1!$A:$CE,MATCH("bc_"&amp;$C56,データシート1!$A$1:$CE$1,0),0),0)</f>
        <v>33.927</v>
      </c>
      <c r="L56" s="887">
        <f>IFERROR(VLOOKUP(年度マスタ!$K$4&amp;"_"&amp;L$54,データシート1!$A:$CE,MATCH("bc_"&amp;$C56,データシート1!$A$1:$CE$1,0),0),0)</f>
        <v>32.898000000000003</v>
      </c>
      <c r="M56" s="887">
        <f>IFERROR(VLOOKUP(年度マスタ!$K$4&amp;"_"&amp;M$54,データシート1!$A:$CE,MATCH("bc_"&amp;$C56,データシート1!$A$1:$CE$1,0),0),0)</f>
        <v>26.157</v>
      </c>
      <c r="N56" s="887">
        <f>IFERROR(VLOOKUP(年度マスタ!$K$4&amp;"_"&amp;N$54,データシート1!$A:$CE,MATCH("bc_"&amp;$C56,データシート1!$A$1:$CE$1,0),0),0)</f>
        <v>22.206</v>
      </c>
      <c r="O56" s="887">
        <f>IFERROR(VLOOKUP(年度マスタ!$K$4&amp;"_"&amp;O$54,データシート1!$A:$CE,MATCH("bc_"&amp;$C56,データシート1!$A$1:$CE$1,0),0),0)</f>
        <v>18.292999999999999</v>
      </c>
      <c r="P56" s="888">
        <f>IFERROR(VLOOKUP(年度マスタ!$K$4&amp;"_"&amp;P$54,データシート1!$A:$CE,MATCH("bc_"&amp;$C56,データシート1!$A$1:$CE$1,0),0),0)</f>
        <v>19.477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甲良町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607</v>
      </c>
      <c r="K6" s="619">
        <f>VLOOKUP(年度マスタ!$K$4&amp;"_"&amp;K$5,データシート1!$A:$BT,MATCH("cb_"&amp;$G6,データシート1!$A$1:$BT$1,0),0)</f>
        <v>669.2</v>
      </c>
      <c r="L6" s="619">
        <f>VLOOKUP(年度マスタ!$K$4&amp;"_"&amp;L$5,データシート1!$A:$BT,MATCH("cb_"&amp;$G6,データシート1!$A$1:$BT$1,0),0)</f>
        <v>739.8</v>
      </c>
      <c r="M6" s="619">
        <f>VLOOKUP(年度マスタ!$K$4&amp;"_"&amp;M$5,データシート1!$A:$BT,MATCH("cb_"&amp;$G6,データシート1!$A$1:$BT$1,0),0)</f>
        <v>768</v>
      </c>
      <c r="N6" s="619">
        <f>VLOOKUP(年度マスタ!$K$4&amp;"_"&amp;N$5,データシート1!$A:$BT,MATCH("cb_"&amp;$G6,データシート1!$A$1:$BT$1,0),0)</f>
        <v>835.19999999999982</v>
      </c>
      <c r="O6" s="619">
        <f>VLOOKUP(年度マスタ!$K$4&amp;"_"&amp;O$5,データシート1!$A:$BT,MATCH("cb_"&amp;$G6,データシート1!$A$1:$BT$1,0),0)</f>
        <v>865.99999999999966</v>
      </c>
      <c r="P6" s="619">
        <f>VLOOKUP(年度マスタ!$K$4&amp;"_"&amp;P$5,データシート1!$A:$BT,MATCH("cb_"&amp;$G6,データシート1!$A$1:$BT$1,0),0)</f>
        <v>909.49999999999966</v>
      </c>
      <c r="Q6" s="619">
        <f>VLOOKUP(年度マスタ!$K$4&amp;"_"&amp;Q$5,データシート1!$A:$BT,MATCH("cb_"&amp;$G6,データシート1!$A$1:$BT$1,0),0)</f>
        <v>947.39999999999964</v>
      </c>
      <c r="R6" s="633">
        <f>VLOOKUP(年度マスタ!$K$4&amp;"_"&amp;R$5,データシート1!$A:$BT,MATCH("cb_"&amp;$G6,データシート1!$A$1:$BT$1,0),0)</f>
        <v>972.99999999999977</v>
      </c>
      <c r="S6" s="568"/>
      <c r="T6" s="190"/>
      <c r="U6" s="581"/>
      <c r="V6" s="195"/>
      <c r="W6" s="195"/>
      <c r="X6" s="195"/>
      <c r="Y6" s="196" t="s">
        <v>372</v>
      </c>
      <c r="Z6" s="663" t="s">
        <v>373</v>
      </c>
      <c r="AA6" s="663"/>
      <c r="AB6" s="663"/>
      <c r="AC6" s="664">
        <f>SUM(AC7:AC8)</f>
        <v>161639</v>
      </c>
      <c r="AD6" s="664">
        <f>SUM(AD7:AD8)</f>
        <v>212718.94500000001</v>
      </c>
      <c r="AE6" s="665">
        <f>$AD6*3600/100000000</f>
        <v>7.6578820199999997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3611.6</v>
      </c>
      <c r="K7" s="617">
        <f>VLOOKUP(年度マスタ!$K$4&amp;"_"&amp;K$5,データシート1!$A:$BT,MATCH("cb_"&amp;$G7,データシート1!$A$1:$BT$1,0),0)</f>
        <v>3956.2</v>
      </c>
      <c r="L7" s="617">
        <f>VLOOKUP(年度マスタ!$K$4&amp;"_"&amp;L$5,データシート1!$A:$BT,MATCH("cb_"&amp;$G7,データシート1!$A$1:$BT$1,0),0)</f>
        <v>4073.8</v>
      </c>
      <c r="M7" s="617">
        <f>VLOOKUP(年度マスタ!$K$4&amp;"_"&amp;M$5,データシート1!$A:$BT,MATCH("cb_"&amp;$G7,データシート1!$A$1:$BT$1,0),0)</f>
        <v>4458</v>
      </c>
      <c r="N7" s="617">
        <f>VLOOKUP(年度マスタ!$K$4&amp;"_"&amp;N$5,データシート1!$A:$BT,MATCH("cb_"&amp;$G7,データシート1!$A$1:$BT$1,0),0)</f>
        <v>6291.1</v>
      </c>
      <c r="O7" s="617">
        <f>VLOOKUP(年度マスタ!$K$4&amp;"_"&amp;O$5,データシート1!$A:$BT,MATCH("cb_"&amp;$G7,データシート1!$A$1:$BT$1,0),0)</f>
        <v>7246.6</v>
      </c>
      <c r="P7" s="617">
        <f>VLOOKUP(年度マスタ!$K$4&amp;"_"&amp;P$5,データシート1!$A:$BT,MATCH("cb_"&amp;$G7,データシート1!$A$1:$BT$1,0),0)</f>
        <v>7307.1</v>
      </c>
      <c r="Q7" s="617">
        <f>VLOOKUP(年度マスタ!$K$4&amp;"_"&amp;Q$5,データシート1!$A:$BT,MATCH("cb_"&amp;$G7,データシート1!$A$1:$BT$1,0),0)</f>
        <v>7389.6</v>
      </c>
      <c r="R7" s="634">
        <f>VLOOKUP(年度マスタ!$K$4&amp;"_"&amp;R$5,データシート1!$A:$BT,MATCH("cb_"&amp;$G7,データシート1!$A$1:$BT$1,0),0)</f>
        <v>7439.1</v>
      </c>
      <c r="S7" s="568"/>
      <c r="T7" s="190"/>
      <c r="U7" s="581"/>
      <c r="V7" s="195"/>
      <c r="W7" s="195"/>
      <c r="X7" s="195"/>
      <c r="Y7" s="196" t="s">
        <v>375</v>
      </c>
      <c r="Z7" s="212" t="s">
        <v>376</v>
      </c>
      <c r="AA7" s="212"/>
      <c r="AB7" s="212"/>
      <c r="AC7" s="1022">
        <f>VLOOKUP(年度マスタ!$K$4&amp;"_"&amp;年度マスタ!$K$9,データシート3!A:AB,MATCH("ea_"&amp;$Y7&amp;"_設備",データシート3!$A$1:$AB$1,0),0)</f>
        <v>51550</v>
      </c>
      <c r="AD7" s="1022">
        <f>VLOOKUP(年度マスタ!$K$4&amp;"_"&amp;年度マスタ!$K$9,データシート3!A:AB,MATCH("ea_"&amp;$Y7&amp;"_年間発電",データシート3!$A$1:$AB$1,0),0)/10^3</f>
        <v>67887.764999999999</v>
      </c>
      <c r="AE7" s="554">
        <f t="shared" ref="AE7:AE16" si="0">$AD7*3600/100000000</f>
        <v>2.4439595399999998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110089</v>
      </c>
      <c r="AD8" s="1022">
        <f>VLOOKUP(年度マスタ!$K$4&amp;"_"&amp;年度マスタ!$K$9,データシート3!A:AB,MATCH("ea_"&amp;$Y8&amp;"_年間発電",データシート3!$A$1:$AB$1,0),0)/10^3</f>
        <v>144831.18</v>
      </c>
      <c r="AE8" s="554">
        <f t="shared" si="0"/>
        <v>5.2139224799999999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400</v>
      </c>
      <c r="AD9" s="666">
        <f>VLOOKUP(年度マスタ!$K$4&amp;"_"&amp;年度マスタ!$K$9,データシート3!A:AB,MATCH("ea_"&amp;$Y9&amp;"_年間発電",データシート3!$A$1:$AB$1,0),0)/10^3</f>
        <v>733.26800000000003</v>
      </c>
      <c r="AE9" s="667">
        <f t="shared" si="0"/>
        <v>2.6397648000000003E-2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4218.6000000000004</v>
      </c>
      <c r="K12" s="651">
        <f t="shared" ref="K12:Q12" si="1">SUM(K6:K11)</f>
        <v>4625.3999999999996</v>
      </c>
      <c r="L12" s="651">
        <f t="shared" si="1"/>
        <v>4813.6000000000004</v>
      </c>
      <c r="M12" s="651">
        <f t="shared" si="1"/>
        <v>5226</v>
      </c>
      <c r="N12" s="651">
        <f t="shared" si="1"/>
        <v>7126.3</v>
      </c>
      <c r="O12" s="651">
        <f t="shared" si="1"/>
        <v>8112.6</v>
      </c>
      <c r="P12" s="651">
        <f t="shared" si="1"/>
        <v>8216.6</v>
      </c>
      <c r="Q12" s="651">
        <f t="shared" si="1"/>
        <v>8337</v>
      </c>
      <c r="R12" s="652">
        <f t="shared" ref="R12" si="2">SUM(R6:R11)</f>
        <v>8412.1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1.4276947799999999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7.9501412499999997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728.47284000000002</v>
      </c>
      <c r="K19" s="615">
        <f>K6*別紙!$C5/100*別紙!$E5/10^3</f>
        <v>803.12030400000003</v>
      </c>
      <c r="L19" s="615">
        <f>L6*別紙!$C5/100*別紙!$E5/10^3</f>
        <v>887.84877599999982</v>
      </c>
      <c r="M19" s="615">
        <f>M6*別紙!$C5/100*別紙!$E5/10^3</f>
        <v>921.69215999999983</v>
      </c>
      <c r="N19" s="615">
        <f>N6*別紙!$C5/100*別紙!$E5/10^3</f>
        <v>1002.3402239999997</v>
      </c>
      <c r="O19" s="615">
        <f>O6*別紙!$C5/100*別紙!$E5/10^3</f>
        <v>1039.3039199999996</v>
      </c>
      <c r="P19" s="615">
        <f>P6*別紙!$C5/100*別紙!$E5/10^3</f>
        <v>1091.5091399999994</v>
      </c>
      <c r="Q19" s="615">
        <f>Q6*別紙!$C5/100*別紙!$E5/10^3</f>
        <v>1136.9936879999996</v>
      </c>
      <c r="R19" s="639">
        <f>R6*別紙!$C5/100*別紙!$E5/10^3</f>
        <v>1167.7167599999996</v>
      </c>
      <c r="S19" s="572"/>
      <c r="T19" s="191"/>
      <c r="U19" s="588"/>
      <c r="W19" s="201"/>
      <c r="X19" s="201"/>
      <c r="Y19" s="173"/>
      <c r="Z19" s="628" t="s">
        <v>389</v>
      </c>
      <c r="AA19" s="671"/>
      <c r="AB19" s="672"/>
      <c r="AC19" s="673">
        <f>SUM($AC$6,$AC$9,$AC$10,$AC$13)</f>
        <v>162039</v>
      </c>
      <c r="AD19" s="673">
        <f>SUM($AD$6,$AD$9,$AD$10,$AD$13)</f>
        <v>213452.21300000002</v>
      </c>
      <c r="AE19" s="674">
        <f>SUM($AE$6,$AE$9,$AE$10,$AE$13,$AE$17,$AE$18)</f>
        <v>17.062115697999999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4777.2800159999997</v>
      </c>
      <c r="K20" s="617">
        <f>K7*別紙!$C6/100*別紙!$E6/10^3</f>
        <v>5233.1031119999998</v>
      </c>
      <c r="L20" s="617">
        <f>L7*別紙!$C6/100*別紙!$E6/10^3</f>
        <v>5388.6596879999997</v>
      </c>
      <c r="M20" s="617">
        <f>M7*別紙!$C6/100*別紙!$E6/10^3</f>
        <v>5896.8640800000003</v>
      </c>
      <c r="N20" s="617">
        <f>N7*別紙!$C6/100*別紙!$E6/10^3</f>
        <v>8321.615436</v>
      </c>
      <c r="O20" s="617">
        <f>O7*別紙!$C6/100*別紙!$E6/10^3</f>
        <v>9585.512616</v>
      </c>
      <c r="P20" s="617">
        <f>P7*別紙!$C6/100*別紙!$E6/10^3</f>
        <v>9665.5395960000005</v>
      </c>
      <c r="Q20" s="617">
        <f>Q7*別紙!$C6/100*別紙!$E6/10^3</f>
        <v>9774.6672959999996</v>
      </c>
      <c r="R20" s="634">
        <f>R7*別紙!$C6/100*別紙!$E6/10^3</f>
        <v>9840.1439160000009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5505.7528560000001</v>
      </c>
      <c r="K25" s="657">
        <f t="shared" si="3"/>
        <v>6036.2234159999998</v>
      </c>
      <c r="L25" s="657">
        <f t="shared" si="3"/>
        <v>6276.5084639999995</v>
      </c>
      <c r="M25" s="657">
        <f t="shared" si="3"/>
        <v>6818.5562399999999</v>
      </c>
      <c r="N25" s="657">
        <f t="shared" si="3"/>
        <v>9323.9556599999996</v>
      </c>
      <c r="O25" s="657">
        <f t="shared" si="3"/>
        <v>10624.816536</v>
      </c>
      <c r="P25" s="657">
        <f t="shared" si="3"/>
        <v>10757.048736000001</v>
      </c>
      <c r="Q25" s="657">
        <f t="shared" si="3"/>
        <v>10911.660983999998</v>
      </c>
      <c r="R25" s="658">
        <f t="shared" ref="R25" si="4">SUM(R19:R24)</f>
        <v>11007.860676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45565.117256462581</v>
      </c>
      <c r="K26" s="654">
        <f>(VLOOKUP(年度マスタ!$K$4&amp;"_"&amp;K$18,データシート1!$A:$BT,MATCH("da_合計",データシート1!$A$1:$BT$1,0),0))/10^3</f>
        <v>58942.00164379755</v>
      </c>
      <c r="L26" s="654">
        <f>(VLOOKUP(年度マスタ!$K$4&amp;"_"&amp;L$18,データシート1!$A:$BT,MATCH("da_合計",データシート1!$A$1:$BT$1,0),0))/10^3</f>
        <v>58866.676954727845</v>
      </c>
      <c r="M26" s="654">
        <f>(VLOOKUP(年度マスタ!$K$4&amp;"_"&amp;M$18,データシート1!$A:$BT,MATCH("da_合計",データシート1!$A$1:$BT$1,0),0))/10^3</f>
        <v>55684.064929541921</v>
      </c>
      <c r="N26" s="654">
        <f>(VLOOKUP(年度マスタ!$K$4&amp;"_"&amp;N$18,データシート1!$A:$BT,MATCH("da_合計",データシート1!$A$1:$BT$1,0),0))/10^3</f>
        <v>56294.693781435446</v>
      </c>
      <c r="O26" s="654">
        <f>(VLOOKUP(年度マスタ!$K$4&amp;"_"&amp;O$18,データシート1!$A:$BT,MATCH("da_合計",データシート1!$A$1:$BT$1,0),0))/10^3</f>
        <v>59572.079615641414</v>
      </c>
      <c r="P26" s="654">
        <f>(VLOOKUP(年度マスタ!$K$4&amp;"_"&amp;P$18,データシート1!$A:$BT,MATCH("da_合計",データシート1!$A$1:$BT$1,0),0))/10^3</f>
        <v>59574.631832231105</v>
      </c>
      <c r="Q26" s="654">
        <f>(VLOOKUP(年度マスタ!$K$4&amp;"_"&amp;Q$18,データシート1!$A:$BT,MATCH("da_合計",データシート1!$A$1:$BT$1,0),0))/10^3</f>
        <v>59927.927945530777</v>
      </c>
      <c r="R26" s="655">
        <f>Q26</f>
        <v>59927.927945530777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0.12083262784140228</v>
      </c>
      <c r="K27" s="839">
        <f t="shared" ref="K27:P27" si="5">K25/K26</f>
        <v>0.10240954239183341</v>
      </c>
      <c r="L27" s="839">
        <f t="shared" si="5"/>
        <v>0.10662243545405199</v>
      </c>
      <c r="M27" s="839">
        <f t="shared" si="5"/>
        <v>0.12245076304374772</v>
      </c>
      <c r="N27" s="839">
        <f t="shared" si="5"/>
        <v>0.1656276113020585</v>
      </c>
      <c r="O27" s="839">
        <f t="shared" si="5"/>
        <v>0.17835228524085833</v>
      </c>
      <c r="P27" s="839">
        <f t="shared" si="5"/>
        <v>0.18056425033885337</v>
      </c>
      <c r="Q27" s="839">
        <f>Q25/Q26</f>
        <v>0.18207973073785796</v>
      </c>
      <c r="R27" s="840">
        <f>R25/R26</f>
        <v>0.18368498717334561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0.18368498717334561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3.5618153391522118</v>
      </c>
      <c r="AA52" s="173"/>
      <c r="AB52" s="678" t="s">
        <v>413</v>
      </c>
      <c r="AC52" s="679">
        <f>$AD6</f>
        <v>212718.94500000001</v>
      </c>
      <c r="AD52" s="680">
        <f>R19+R20</f>
        <v>11007.860676</v>
      </c>
      <c r="AE52" s="681">
        <f t="shared" ref="AE52:AE54" si="6">IFERROR(AD52/AC52,"-")</f>
        <v>5.1748379421494406E-2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153524.28505446925</v>
      </c>
      <c r="Z53" s="1130"/>
      <c r="AA53" s="173"/>
      <c r="AB53" s="678" t="s">
        <v>377</v>
      </c>
      <c r="AC53" s="679">
        <f>$AD9</f>
        <v>733.26800000000003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135</v>
      </c>
      <c r="AK54" s="443">
        <f>VLOOKUP(年度マスタ!$K$4&amp;"_"&amp;AK$53,データシート1!$A$1:$BT$2000,MATCH("ca_太陽光発電（10kW未満）",データシート1!$A$1:$BT$1,0),0)</f>
        <v>144</v>
      </c>
      <c r="AL54" s="443">
        <f>VLOOKUP(年度マスタ!$K$4&amp;"_"&amp;AL$53,データシート1!$A$1:$BT$2000,MATCH("ca_太陽光発電（10kW未満）",データシート1!$A$1:$BT$1,0),0)</f>
        <v>156</v>
      </c>
      <c r="AM54" s="443">
        <f>VLOOKUP(年度マスタ!$K$4&amp;"_"&amp;AM$53,データシート1!$A$1:$BT$2000,MATCH("ca_太陽光発電（10kW未満）",データシート1!$A$1:$BT$1,0),0)</f>
        <v>161</v>
      </c>
      <c r="AN54" s="443">
        <f>VLOOKUP(年度マスタ!$K$4&amp;"_"&amp;AN$53,データシート1!$A$1:$BT$2000,MATCH("ca_太陽光発電（10kW未満）",データシート1!$A$1:$BT$1,0),0)</f>
        <v>172</v>
      </c>
      <c r="AO54" s="443">
        <f>VLOOKUP(年度マスタ!$K$4&amp;"_"&amp;AO$53,データシート1!$A$1:$BT$2000,MATCH("ca_太陽光発電（10kW未満）",データシート1!$A$1:$BT$1,0),0)</f>
        <v>176</v>
      </c>
      <c r="AP54" s="443">
        <f>VLOOKUP(年度マスタ!$K$4&amp;"_"&amp;AP$53,データシート1!$A$1:$BT$2000,MATCH("ca_太陽光発電（10kW未満）",データシート1!$A$1:$BT$1,0),0)</f>
        <v>184</v>
      </c>
      <c r="AQ54" s="443">
        <f>VLOOKUP(年度マスタ!$K$4&amp;"_"&amp;AQ$53,データシート1!$A$1:$BT$2000,MATCH("ca_太陽光発電（10kW未満）",データシート1!$A$1:$BT$1,0),0)</f>
        <v>190</v>
      </c>
      <c r="AR54" s="443">
        <f>VLOOKUP(年度マスタ!$K$4&amp;"_"&amp;AR$53,データシート1!$A$1:$BT$2000,MATCH("ca_太陽光発電（10kW未満）",データシート1!$A$1:$BT$1,0),0)</f>
        <v>195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甲良町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滋賀県</v>
      </c>
      <c r="AY12" s="1023" t="str">
        <f>年度マスタ!$J4</f>
        <v>甲良町</v>
      </c>
      <c r="AZ12" s="1023" t="str">
        <f>年度マスタ!$K4</f>
        <v>25442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12463</v>
      </c>
      <c r="AY21" s="18" t="str">
        <f>IF(IFERROR(比較地域マスタ!$Z6,"")=0,"",IFERROR(比較地域マスタ!$Z6,""))</f>
        <v>鋸南町</v>
      </c>
      <c r="BB21" s="110" t="str">
        <f t="shared" ref="BB21:BC68" si="0">AX21</f>
        <v>12463</v>
      </c>
      <c r="BC21" s="1031" t="str">
        <f t="shared" si="0"/>
        <v>鋸南町</v>
      </c>
      <c r="BD21" s="34">
        <f>SUM(BE21,BI21:BK21,BQ21)</f>
        <v>37.563215286826555</v>
      </c>
      <c r="BE21" s="34">
        <f>SUM(BF21:BH21)</f>
        <v>4.698221466874279</v>
      </c>
      <c r="BF21" s="34">
        <f>VLOOKUP($AX21&amp;"_"&amp;$BC$14,データシート1!$A:$BT,MATCH($BC$12&amp;"_"&amp;BF$20,データシート1!$A$1:$BT$1,0),0)</f>
        <v>3.9262774333900365</v>
      </c>
      <c r="BG21" s="34">
        <f>VLOOKUP($AX21&amp;"_"&amp;$BC$14,データシート1!$A:$BT,MATCH($BC$12&amp;"_"&amp;BG$20,データシート1!$A$1:$BT$1,0),0)</f>
        <v>0.50724395534262912</v>
      </c>
      <c r="BH21" s="34">
        <f>VLOOKUP($AX21&amp;"_"&amp;$BC$14,データシート1!$A:$BT,MATCH($BC$12&amp;"_"&amp;BH$20,データシート1!$A$1:$BT$1,0),0)</f>
        <v>0.26470007814161317</v>
      </c>
      <c r="BI21" s="34">
        <f>VLOOKUP($AX21&amp;"_"&amp;$BC$14,データシート1!$A:$BT,MATCH($BC$12&amp;"_"&amp;BI$20,データシート1!$A$1:$BT$1,0),0)</f>
        <v>9.4695097780638378</v>
      </c>
      <c r="BJ21" s="34">
        <f>VLOOKUP($AX21&amp;"_"&amp;$BC$14,データシート1!$A:$BT,MATCH($BC$12&amp;"_"&amp;BJ$20,データシート1!$A$1:$BT$1,0),0)</f>
        <v>8.422265600674093</v>
      </c>
      <c r="BK21" s="34">
        <f t="shared" ref="BK21:BK68" si="1">SUM(BL21,BO21:BP21)</f>
        <v>13.599908537281618</v>
      </c>
      <c r="BL21" s="34">
        <f t="shared" ref="BL21:BL67" si="2">SUM(BM21:BN21)</f>
        <v>13.180513944845835</v>
      </c>
      <c r="BM21" s="34">
        <f>VLOOKUP($AX21&amp;"_"&amp;$BC$14,データシート1!$A:$BT,MATCH($BC$12&amp;"_"&amp;BM$20,データシート1!$A$1:$BT$1,0),0)</f>
        <v>5.9829152072241456</v>
      </c>
      <c r="BN21" s="34">
        <f>VLOOKUP($AX21&amp;"_"&amp;$BC$14,データシート1!$A:$BT,MATCH($BC$12&amp;"_"&amp;BN$20,データシート1!$A$1:$BT$1,0),0)</f>
        <v>7.1975987376216892</v>
      </c>
      <c r="BO21" s="34">
        <f>VLOOKUP($AX21&amp;"_"&amp;$BC$14,データシート1!$A:$BT,MATCH($BC$12&amp;"_"&amp;BO$20,データシート1!$A$1:$BT$1,0),0)</f>
        <v>0.41939459243578298</v>
      </c>
      <c r="BP21" s="34">
        <f>VLOOKUP($AX21&amp;"_"&amp;$BC$14,データシート1!$A:$BT,MATCH($BC$12&amp;"_"&amp;BP$20,データシート1!$A$1:$BT$1,0),0)</f>
        <v>0</v>
      </c>
      <c r="BQ21" s="34">
        <f>VLOOKUP($AX21&amp;"_"&amp;$BC$14,データシート1!$A:$BT,MATCH($BC$12&amp;"_"&amp;BQ$20,データシート1!$A$1:$BT$1,0),0)</f>
        <v>1.373309903932729</v>
      </c>
      <c r="BR21" s="35">
        <f t="shared" ref="BR21:BR68" si="3">BD21</f>
        <v>37.563215286826555</v>
      </c>
      <c r="BT21" s="111" t="str">
        <f t="shared" ref="BT21:BT68" si="4">AY21</f>
        <v>鋸南町</v>
      </c>
      <c r="BU21" s="34">
        <f>BD21</f>
        <v>37.563215286826555</v>
      </c>
      <c r="BV21" s="60">
        <f>BE21/$BR21</f>
        <v>0.12507506162609963</v>
      </c>
      <c r="BW21" s="60">
        <f t="shared" ref="BW21:CH42" si="5">BF21/$BR21</f>
        <v>0.10452453027275822</v>
      </c>
      <c r="BX21" s="60">
        <f t="shared" si="5"/>
        <v>1.3503741665067738E-2</v>
      </c>
      <c r="BY21" s="60">
        <f t="shared" si="5"/>
        <v>7.0467896882736676E-3</v>
      </c>
      <c r="BZ21" s="60">
        <f t="shared" si="5"/>
        <v>0.252095293380937</v>
      </c>
      <c r="CA21" s="60">
        <f t="shared" si="5"/>
        <v>0.22421577962277864</v>
      </c>
      <c r="CB21" s="60">
        <f t="shared" si="5"/>
        <v>0.36205389856632197</v>
      </c>
      <c r="CC21" s="60">
        <f t="shared" si="5"/>
        <v>0.35088886412415954</v>
      </c>
      <c r="CD21" s="60">
        <f t="shared" si="5"/>
        <v>0.15927590760108223</v>
      </c>
      <c r="CE21" s="60">
        <f t="shared" si="5"/>
        <v>0.1916129565230773</v>
      </c>
      <c r="CF21" s="60">
        <f t="shared" si="5"/>
        <v>1.1165034442162488E-2</v>
      </c>
      <c r="CG21" s="60">
        <f t="shared" si="5"/>
        <v>0</v>
      </c>
      <c r="CH21" s="60">
        <f>BQ21/$BR21</f>
        <v>3.655996680386276E-2</v>
      </c>
      <c r="CI21" s="112">
        <f t="shared" ref="CI21:CI68" si="6">BR21/$BR21</f>
        <v>1</v>
      </c>
      <c r="CK21" s="113" t="str">
        <f t="shared" ref="CK21:CK68" si="7">AY21</f>
        <v>鋸南町</v>
      </c>
      <c r="CL21" s="114">
        <f>CN21+CP21+CR21</f>
        <v>4.698221466874279</v>
      </c>
      <c r="CM21" s="61">
        <f>IF(IF(CL21=0,0,CW21/CL21)&gt;1,1,IF(CL21=0,0,CW21/CL21))</f>
        <v>0</v>
      </c>
      <c r="CN21" s="62">
        <f>BF21</f>
        <v>3.9262774333900365</v>
      </c>
      <c r="CO21" s="61">
        <f>IF(IF(CN21=0,0,CX21/CN21)&gt;1,1,IF(CN21=0,0,CX21/CN21))</f>
        <v>0</v>
      </c>
      <c r="CP21" s="62">
        <f t="shared" ref="CP21:CP68" si="8">BG21</f>
        <v>0.50724395534262912</v>
      </c>
      <c r="CQ21" s="61">
        <f>IF(IF(CP21=0,0,CY21/CP21)&gt;1,1,IF(CP21=0,0,CY21/CP21))</f>
        <v>0</v>
      </c>
      <c r="CR21" s="62">
        <f t="shared" ref="CR21:CR68" si="9">BH21</f>
        <v>0.26470007814161317</v>
      </c>
      <c r="CS21" s="61">
        <f>IF(IF(CR21=0,0,CZ21/CR21)&gt;1,1,IF(CR21=0,0,CZ21/CR21))</f>
        <v>0</v>
      </c>
      <c r="CT21" s="62">
        <f t="shared" ref="CT21:CT68" si="10">BI21</f>
        <v>9.4695097780638378</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22306</v>
      </c>
      <c r="AY22" s="18" t="str">
        <f>IF(IFERROR(比較地域マスタ!$Z7,"")=0,"",IFERROR(比較地域マスタ!$Z7,""))</f>
        <v>西伊豆町</v>
      </c>
      <c r="BB22" s="110" t="str">
        <f t="shared" si="0"/>
        <v>22306</v>
      </c>
      <c r="BC22" s="1031" t="str">
        <f t="shared" si="0"/>
        <v>西伊豆町</v>
      </c>
      <c r="BD22" s="34">
        <f t="shared" ref="BD22:BD68" si="14">SUM(BE22,BI22:BK22,BQ22)</f>
        <v>38.35110027040141</v>
      </c>
      <c r="BE22" s="34">
        <f t="shared" ref="BE22:BE67" si="15">SUM(BF22:BH22)</f>
        <v>5.6252726449533448</v>
      </c>
      <c r="BF22" s="34">
        <f>VLOOKUP($AX22&amp;"_"&amp;$BC$14,データシート1!$A:$BT,MATCH($BC$12&amp;"_"&amp;BF$20,データシート1!$A$1:$BT$1,0),0)</f>
        <v>1.8695426426562545</v>
      </c>
      <c r="BG22" s="34">
        <f>VLOOKUP($AX22&amp;"_"&amp;$BC$14,データシート1!$A:$BT,MATCH($BC$12&amp;"_"&amp;BG$20,データシート1!$A$1:$BT$1,0),0)</f>
        <v>0.50909385530449869</v>
      </c>
      <c r="BH22" s="34">
        <f>VLOOKUP($AX22&amp;"_"&amp;$BC$14,データシート1!$A:$BT,MATCH($BC$12&amp;"_"&amp;BH$20,データシート1!$A$1:$BT$1,0),0)</f>
        <v>3.2466361469925915</v>
      </c>
      <c r="BI22" s="34">
        <f>VLOOKUP($AX22&amp;"_"&amp;$BC$14,データシート1!$A:$BT,MATCH($BC$12&amp;"_"&amp;BI$20,データシート1!$A$1:$BT$1,0),0)</f>
        <v>9.4062145987098855</v>
      </c>
      <c r="BJ22" s="34">
        <f>VLOOKUP($AX22&amp;"_"&amp;$BC$14,データシート1!$A:$BT,MATCH($BC$12&amp;"_"&amp;BJ$20,データシート1!$A$1:$BT$1,0),0)</f>
        <v>9.922093335140854</v>
      </c>
      <c r="BK22" s="34">
        <f t="shared" si="1"/>
        <v>12.750823914597325</v>
      </c>
      <c r="BL22" s="34">
        <f t="shared" si="2"/>
        <v>11.831521477226151</v>
      </c>
      <c r="BM22" s="34">
        <f>VLOOKUP($AX22&amp;"_"&amp;$BC$14,データシート1!$A:$BT,MATCH($BC$12&amp;"_"&amp;BM$20,データシート1!$A$1:$BT$1,0),0)</f>
        <v>5.8048684348147042</v>
      </c>
      <c r="BN22" s="34">
        <f>VLOOKUP($AX22&amp;"_"&amp;$BC$14,データシート1!$A:$BT,MATCH($BC$12&amp;"_"&amp;BN$20,データシート1!$A$1:$BT$1,0),0)</f>
        <v>6.0266530424114464</v>
      </c>
      <c r="BO22" s="34">
        <f>VLOOKUP($AX22&amp;"_"&amp;$BC$14,データシート1!$A:$BT,MATCH($BC$12&amp;"_"&amp;BO$20,データシート1!$A$1:$BT$1,0),0)</f>
        <v>0.42564201292730902</v>
      </c>
      <c r="BP22" s="34">
        <f>VLOOKUP($AX22&amp;"_"&amp;$BC$14,データシート1!$A:$BT,MATCH($BC$12&amp;"_"&amp;BP$20,データシート1!$A$1:$BT$1,0),0)</f>
        <v>0.49366042444386599</v>
      </c>
      <c r="BQ22" s="34">
        <f>VLOOKUP($AX22&amp;"_"&amp;$BC$14,データシート1!$A:$BT,MATCH($BC$12&amp;"_"&amp;BQ$20,データシート1!$A$1:$BT$1,0),0)</f>
        <v>0.64669577700000003</v>
      </c>
      <c r="BR22" s="35">
        <f t="shared" si="3"/>
        <v>38.35110027040141</v>
      </c>
      <c r="BT22" s="121" t="str">
        <f t="shared" si="4"/>
        <v>西伊豆町</v>
      </c>
      <c r="BU22" s="33">
        <f>BD22</f>
        <v>38.35110027040141</v>
      </c>
      <c r="BV22" s="59">
        <f t="shared" ref="BV22:BZ68" si="16">BE22/$BR22</f>
        <v>0.14667825969245565</v>
      </c>
      <c r="BW22" s="59">
        <f t="shared" si="5"/>
        <v>4.8748083613630477E-2</v>
      </c>
      <c r="BX22" s="59">
        <f t="shared" si="5"/>
        <v>1.3274556706718708E-2</v>
      </c>
      <c r="BY22" s="59">
        <f t="shared" si="5"/>
        <v>8.4655619372106472E-2</v>
      </c>
      <c r="BZ22" s="59">
        <f t="shared" si="5"/>
        <v>0.24526583415833333</v>
      </c>
      <c r="CA22" s="59">
        <f t="shared" si="5"/>
        <v>0.25871730576654461</v>
      </c>
      <c r="CB22" s="59">
        <f t="shared" si="5"/>
        <v>0.33247609129061018</v>
      </c>
      <c r="CC22" s="59">
        <f t="shared" si="5"/>
        <v>0.30850539864060889</v>
      </c>
      <c r="CD22" s="59">
        <f t="shared" si="5"/>
        <v>0.15136119678148535</v>
      </c>
      <c r="CE22" s="59">
        <f t="shared" si="5"/>
        <v>0.15714420185912353</v>
      </c>
      <c r="CF22" s="59">
        <f t="shared" si="5"/>
        <v>1.1098560665176295E-2</v>
      </c>
      <c r="CG22" s="59">
        <f t="shared" si="5"/>
        <v>1.2872131984825034E-2</v>
      </c>
      <c r="CH22" s="59">
        <f t="shared" si="5"/>
        <v>1.6862509092056128E-2</v>
      </c>
      <c r="CI22" s="122">
        <f t="shared" si="6"/>
        <v>1</v>
      </c>
      <c r="CK22" s="123" t="str">
        <f t="shared" si="7"/>
        <v>西伊豆町</v>
      </c>
      <c r="CL22" s="124">
        <f t="shared" ref="CL22:CL68" si="17">CN22+CP22+CR22</f>
        <v>5.6252726449533448</v>
      </c>
      <c r="CM22" s="65">
        <f t="shared" ref="CM22:CM68" si="18">IF(IF(CL22=0,0,CW22/CL22)&gt;1,1,IF(CL22=0,0,CW22/CL22))</f>
        <v>0</v>
      </c>
      <c r="CN22" s="66">
        <f t="shared" ref="CN22:CN68" si="19">BF22</f>
        <v>1.8695426426562545</v>
      </c>
      <c r="CO22" s="65">
        <f t="shared" ref="CO22:CO68" si="20">IF(IF(CN22=0,0,CX22/CN22)&gt;1,1,IF(CN22=0,0,CX22/CN22))</f>
        <v>0</v>
      </c>
      <c r="CP22" s="66">
        <f t="shared" si="8"/>
        <v>0.50909385530449869</v>
      </c>
      <c r="CQ22" s="65">
        <f t="shared" ref="CQ22:CQ68" si="21">IF(IF(CP22=0,0,CY22/CP22)&gt;1,1,IF(CP22=0,0,CY22/CP22))</f>
        <v>0</v>
      </c>
      <c r="CR22" s="66">
        <f t="shared" si="9"/>
        <v>3.2466361469925915</v>
      </c>
      <c r="CS22" s="65">
        <f t="shared" ref="CS22:CS68" si="22">IF(IF(CR22=0,0,CZ22/CR22)&gt;1,1,IF(CR22=0,0,CZ22/CR22))</f>
        <v>0</v>
      </c>
      <c r="CT22" s="66">
        <f t="shared" si="10"/>
        <v>9.4062145987098855</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01361</v>
      </c>
      <c r="AY23" s="18" t="str">
        <f>IF(IFERROR(比較地域マスタ!$Z8,"")=0,"",IFERROR(比較地域マスタ!$Z8,""))</f>
        <v>江差町</v>
      </c>
      <c r="BB23" s="110" t="str">
        <f t="shared" si="0"/>
        <v>01361</v>
      </c>
      <c r="BC23" s="1031" t="str">
        <f t="shared" si="0"/>
        <v>江差町</v>
      </c>
      <c r="BD23" s="34">
        <f t="shared" si="14"/>
        <v>60.12398822030373</v>
      </c>
      <c r="BE23" s="34">
        <f t="shared" si="15"/>
        <v>5.5575664960223659</v>
      </c>
      <c r="BF23" s="34">
        <f>VLOOKUP($AX23&amp;"_"&amp;$BC$14,データシート1!$A:$BT,MATCH($BC$12&amp;"_"&amp;BF$20,データシート1!$A$1:$BT$1,0),0)</f>
        <v>2.4259667140850891</v>
      </c>
      <c r="BG23" s="34">
        <f>VLOOKUP($AX23&amp;"_"&amp;$BC$14,データシート1!$A:$BT,MATCH($BC$12&amp;"_"&amp;BG$20,データシート1!$A$1:$BT$1,0),0)</f>
        <v>0.73720201334335134</v>
      </c>
      <c r="BH23" s="34">
        <f>VLOOKUP($AX23&amp;"_"&amp;$BC$14,データシート1!$A:$BT,MATCH($BC$12&amp;"_"&amp;BH$20,データシート1!$A$1:$BT$1,0),0)</f>
        <v>2.3943977685939259</v>
      </c>
      <c r="BI23" s="34">
        <f>VLOOKUP($AX23&amp;"_"&amp;$BC$14,データシート1!$A:$BT,MATCH($BC$12&amp;"_"&amp;BI$20,データシート1!$A$1:$BT$1,0),0)</f>
        <v>14.481038141099356</v>
      </c>
      <c r="BJ23" s="34">
        <f>VLOOKUP($AX23&amp;"_"&amp;$BC$14,データシート1!$A:$BT,MATCH($BC$12&amp;"_"&amp;BJ$20,データシート1!$A$1:$BT$1,0),0)</f>
        <v>18.397650415950352</v>
      </c>
      <c r="BK23" s="34">
        <f t="shared" si="1"/>
        <v>21.094114754630013</v>
      </c>
      <c r="BL23" s="34">
        <f t="shared" si="2"/>
        <v>11.725229935073191</v>
      </c>
      <c r="BM23" s="34">
        <f>VLOOKUP($AX23&amp;"_"&amp;$BC$14,データシート1!$A:$BT,MATCH($BC$12&amp;"_"&amp;BM$20,データシート1!$A$1:$BT$1,0),0)</f>
        <v>5.6009980847275571</v>
      </c>
      <c r="BN23" s="34">
        <f>VLOOKUP($AX23&amp;"_"&amp;$BC$14,データシート1!$A:$BT,MATCH($BC$12&amp;"_"&amp;BN$20,データシート1!$A$1:$BT$1,0),0)</f>
        <v>6.124231850345633</v>
      </c>
      <c r="BO23" s="34">
        <f>VLOOKUP($AX23&amp;"_"&amp;$BC$14,データシート1!$A:$BT,MATCH($BC$12&amp;"_"&amp;BO$20,データシート1!$A$1:$BT$1,0),0)</f>
        <v>0.41781814053605199</v>
      </c>
      <c r="BP23" s="34">
        <f>VLOOKUP($AX23&amp;"_"&amp;$BC$14,データシート1!$A:$BT,MATCH($BC$12&amp;"_"&amp;BP$20,データシート1!$A$1:$BT$1,0),0)</f>
        <v>8.9510666790207711</v>
      </c>
      <c r="BQ23" s="34">
        <f>VLOOKUP($AX23&amp;"_"&amp;$BC$14,データシート1!$A:$BT,MATCH($BC$12&amp;"_"&amp;BQ$20,データシート1!$A$1:$BT$1,0),0)</f>
        <v>0.59361841260164205</v>
      </c>
      <c r="BR23" s="35">
        <f t="shared" si="3"/>
        <v>60.12398822030373</v>
      </c>
      <c r="BT23" s="121" t="str">
        <f t="shared" si="4"/>
        <v>江差町</v>
      </c>
      <c r="BU23" s="33">
        <f t="shared" ref="BU23:BU68" si="25">BD23</f>
        <v>60.12398822030373</v>
      </c>
      <c r="BV23" s="59">
        <f t="shared" si="16"/>
        <v>9.2435093887294539E-2</v>
      </c>
      <c r="BW23" s="59">
        <f t="shared" si="5"/>
        <v>4.0349397734494363E-2</v>
      </c>
      <c r="BX23" s="59">
        <f t="shared" si="5"/>
        <v>1.226136248051489E-2</v>
      </c>
      <c r="BY23" s="59">
        <f t="shared" si="5"/>
        <v>3.9824333672285293E-2</v>
      </c>
      <c r="BZ23" s="59">
        <f t="shared" si="5"/>
        <v>0.24085292026933675</v>
      </c>
      <c r="CA23" s="59">
        <f t="shared" si="5"/>
        <v>0.3059951769755937</v>
      </c>
      <c r="CB23" s="59">
        <f t="shared" si="5"/>
        <v>0.35084357141009787</v>
      </c>
      <c r="CC23" s="59">
        <f t="shared" si="5"/>
        <v>0.19501750103652651</v>
      </c>
      <c r="CD23" s="59">
        <f t="shared" si="5"/>
        <v>9.3157460948941395E-2</v>
      </c>
      <c r="CE23" s="59">
        <f t="shared" si="5"/>
        <v>0.10186004008758512</v>
      </c>
      <c r="CF23" s="59">
        <f t="shared" si="5"/>
        <v>6.9492752045173843E-3</v>
      </c>
      <c r="CG23" s="59">
        <f t="shared" si="5"/>
        <v>0.14887679516905394</v>
      </c>
      <c r="CH23" s="59">
        <f t="shared" si="5"/>
        <v>9.8732374576771427E-3</v>
      </c>
      <c r="CI23" s="122">
        <f t="shared" si="6"/>
        <v>1</v>
      </c>
      <c r="CK23" s="123" t="str">
        <f t="shared" si="7"/>
        <v>江差町</v>
      </c>
      <c r="CL23" s="124">
        <f t="shared" si="17"/>
        <v>5.5575664960223659</v>
      </c>
      <c r="CM23" s="65">
        <f t="shared" si="18"/>
        <v>0</v>
      </c>
      <c r="CN23" s="66">
        <f t="shared" si="19"/>
        <v>2.4259667140850891</v>
      </c>
      <c r="CO23" s="65">
        <f t="shared" si="20"/>
        <v>0</v>
      </c>
      <c r="CP23" s="66">
        <f t="shared" si="8"/>
        <v>0.73720201334335134</v>
      </c>
      <c r="CQ23" s="65">
        <f t="shared" si="21"/>
        <v>0</v>
      </c>
      <c r="CR23" s="66">
        <f t="shared" si="9"/>
        <v>2.3943977685939259</v>
      </c>
      <c r="CS23" s="65">
        <f t="shared" si="22"/>
        <v>0</v>
      </c>
      <c r="CT23" s="66">
        <f t="shared" si="10"/>
        <v>14.481038141099356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12409</v>
      </c>
      <c r="AY24" s="18" t="str">
        <f>IF(IFERROR(比較地域マスタ!$Z9,"")=0,"",IFERROR(比較地域マスタ!$Z9,""))</f>
        <v>芝山町</v>
      </c>
      <c r="BB24" s="110" t="str">
        <f t="shared" si="0"/>
        <v>12409</v>
      </c>
      <c r="BC24" s="1031" t="str">
        <f t="shared" si="0"/>
        <v>芝山町</v>
      </c>
      <c r="BD24" s="34">
        <f t="shared" si="14"/>
        <v>229.69879798362928</v>
      </c>
      <c r="BE24" s="34">
        <f t="shared" si="15"/>
        <v>163.85237423047789</v>
      </c>
      <c r="BF24" s="34">
        <f>VLOOKUP($AX24&amp;"_"&amp;$BC$14,データシート1!$A:$BT,MATCH($BC$12&amp;"_"&amp;BF$20,データシート1!$A$1:$BT$1,0),0)</f>
        <v>154.12830516456702</v>
      </c>
      <c r="BG24" s="34">
        <f>VLOOKUP($AX24&amp;"_"&amp;$BC$14,データシート1!$A:$BT,MATCH($BC$12&amp;"_"&amp;BG$20,データシート1!$A$1:$BT$1,0),0)</f>
        <v>1.0419065028659409</v>
      </c>
      <c r="BH24" s="34">
        <f>VLOOKUP($AX24&amp;"_"&amp;$BC$14,データシート1!$A:$BT,MATCH($BC$12&amp;"_"&amp;BH$20,データシート1!$A$1:$BT$1,0),0)</f>
        <v>8.682162563044912</v>
      </c>
      <c r="BI24" s="34">
        <f>VLOOKUP($AX24&amp;"_"&amp;$BC$14,データシート1!$A:$BT,MATCH($BC$12&amp;"_"&amp;BI$20,データシート1!$A$1:$BT$1,0),0)</f>
        <v>29.005746386606429</v>
      </c>
      <c r="BJ24" s="34">
        <f>VLOOKUP($AX24&amp;"_"&amp;$BC$14,データシート1!$A:$BT,MATCH($BC$12&amp;"_"&amp;BJ$20,データシート1!$A$1:$BT$1,0),0)</f>
        <v>7.2603249308295963</v>
      </c>
      <c r="BK24" s="34">
        <f t="shared" si="1"/>
        <v>27.752047957542782</v>
      </c>
      <c r="BL24" s="34">
        <f t="shared" si="2"/>
        <v>27.343454979975526</v>
      </c>
      <c r="BM24" s="34">
        <f>VLOOKUP($AX24&amp;"_"&amp;$BC$14,データシート1!$A:$BT,MATCH($BC$12&amp;"_"&amp;BM$20,データシート1!$A$1:$BT$1,0),0)</f>
        <v>8.5897374170051339</v>
      </c>
      <c r="BN24" s="34">
        <f>VLOOKUP($AX24&amp;"_"&amp;$BC$14,データシート1!$A:$BT,MATCH($BC$12&amp;"_"&amp;BN$20,データシート1!$A$1:$BT$1,0),0)</f>
        <v>18.75371756297039</v>
      </c>
      <c r="BO24" s="34">
        <f>VLOOKUP($AX24&amp;"_"&amp;$BC$14,データシート1!$A:$BT,MATCH($BC$12&amp;"_"&amp;BO$20,データシート1!$A$1:$BT$1,0),0)</f>
        <v>0.40859297756725699</v>
      </c>
      <c r="BP24" s="34">
        <f>VLOOKUP($AX24&amp;"_"&amp;$BC$14,データシート1!$A:$BT,MATCH($BC$12&amp;"_"&amp;BP$20,データシート1!$A$1:$BT$1,0),0)</f>
        <v>0</v>
      </c>
      <c r="BQ24" s="34">
        <f>VLOOKUP($AX24&amp;"_"&amp;$BC$14,データシート1!$A:$BT,MATCH($BC$12&amp;"_"&amp;BQ$20,データシート1!$A$1:$BT$1,0),0)</f>
        <v>1.8283044781725759</v>
      </c>
      <c r="BR24" s="35">
        <f t="shared" si="3"/>
        <v>229.69879798362928</v>
      </c>
      <c r="BT24" s="121" t="str">
        <f t="shared" si="4"/>
        <v>芝山町</v>
      </c>
      <c r="BU24" s="33">
        <f t="shared" si="25"/>
        <v>229.69879798362928</v>
      </c>
      <c r="BV24" s="59">
        <f t="shared" si="16"/>
        <v>0.71333579308567263</v>
      </c>
      <c r="BW24" s="59">
        <f t="shared" si="5"/>
        <v>0.67100179242362346</v>
      </c>
      <c r="BX24" s="59">
        <f t="shared" si="5"/>
        <v>4.5359684596181383E-3</v>
      </c>
      <c r="BY24" s="59">
        <f t="shared" si="5"/>
        <v>3.7798032202430998E-2</v>
      </c>
      <c r="BZ24" s="59">
        <f t="shared" si="5"/>
        <v>0.12627731029168765</v>
      </c>
      <c r="CA24" s="59">
        <f t="shared" si="5"/>
        <v>3.1608023178889437E-2</v>
      </c>
      <c r="CB24" s="59">
        <f t="shared" si="5"/>
        <v>0.12081929988819828</v>
      </c>
      <c r="CC24" s="59">
        <f t="shared" si="5"/>
        <v>0.1190404791840674</v>
      </c>
      <c r="CD24" s="59">
        <f t="shared" si="5"/>
        <v>3.7395656801030921E-2</v>
      </c>
      <c r="CE24" s="59">
        <f t="shared" si="5"/>
        <v>8.1644822383036483E-2</v>
      </c>
      <c r="CF24" s="59">
        <f t="shared" si="5"/>
        <v>1.7788207041308836E-3</v>
      </c>
      <c r="CG24" s="59">
        <f t="shared" si="5"/>
        <v>0</v>
      </c>
      <c r="CH24" s="59">
        <f t="shared" si="5"/>
        <v>7.9595735555519961E-3</v>
      </c>
      <c r="CI24" s="122">
        <f t="shared" si="6"/>
        <v>1</v>
      </c>
      <c r="CK24" s="123" t="str">
        <f t="shared" si="7"/>
        <v>芝山町</v>
      </c>
      <c r="CL24" s="124">
        <f t="shared" si="17"/>
        <v>163.85237423047789</v>
      </c>
      <c r="CM24" s="65">
        <f t="shared" si="18"/>
        <v>0.10657764394329867</v>
      </c>
      <c r="CN24" s="66">
        <f t="shared" si="19"/>
        <v>154.12830516456702</v>
      </c>
      <c r="CO24" s="65">
        <f t="shared" si="20"/>
        <v>9.3026391127125699E-2</v>
      </c>
      <c r="CP24" s="66">
        <f t="shared" si="8"/>
        <v>1.0419065028659409</v>
      </c>
      <c r="CQ24" s="65">
        <f t="shared" si="21"/>
        <v>0</v>
      </c>
      <c r="CR24" s="66">
        <f t="shared" si="9"/>
        <v>8.682162563044912</v>
      </c>
      <c r="CS24" s="65">
        <f t="shared" si="22"/>
        <v>0.35993336652107499</v>
      </c>
      <c r="CT24" s="66">
        <f t="shared" si="10"/>
        <v>29.005746386606429</v>
      </c>
      <c r="CU24" s="67">
        <f t="shared" si="23"/>
        <v>2.278858786082542E-2</v>
      </c>
      <c r="CV24" s="16"/>
      <c r="CW24" s="959">
        <f t="shared" si="24"/>
        <v>17.463000000000001</v>
      </c>
      <c r="CX24" s="962">
        <f>VLOOKUP($AX24&amp;"_"&amp;$CW$14,データシート1!$A:$BT,MATCH($CW$12&amp;"_"&amp;CX$20,データシート1!$A$1:$BT$1,0),0)</f>
        <v>14.337999999999999</v>
      </c>
      <c r="CY24" s="962">
        <f>VLOOKUP($AX24&amp;"_"&amp;$CW$14,データシート1!$A:$BT,MATCH($CW$12&amp;"_"&amp;CY$20,データシート1!$A$1:$BT$1,0),0)</f>
        <v>0</v>
      </c>
      <c r="CZ24" s="962">
        <f>VLOOKUP($AX24&amp;"_"&amp;$CW$14,データシート1!$A:$BT,MATCH($CW$12&amp;"_"&amp;CZ$20,データシート1!$A$1:$BT$1,0),0)</f>
        <v>3.125</v>
      </c>
      <c r="DA24" s="962">
        <f>VLOOKUP($AX24&amp;"_"&amp;$CW$14,データシート1!$A:$BT,MATCH($CW$12&amp;"_"&amp;DA$20,データシート1!$A$1:$BT$1,0),0)</f>
        <v>0.66100000000000003</v>
      </c>
      <c r="DB24" s="962">
        <f>VLOOKUP($AX24&amp;"_"&amp;$CW$14,データシート1!$A:$BT,MATCH($CW$12&amp;"_"&amp;DB$20,データシート1!$A$1:$BT$1,0),0)</f>
        <v>0</v>
      </c>
      <c r="DC24" s="962">
        <f>VLOOKUP($AX24&amp;"_"&amp;$CW$14,データシート1!$A:$BT,MATCH($CW$12&amp;"_"&amp;DC$20,データシート1!$A$1:$BT$1,0),0)</f>
        <v>0</v>
      </c>
      <c r="DD24" s="961">
        <f t="shared" si="11"/>
        <v>18.124000000000002</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2</v>
      </c>
      <c r="DJ24" s="64">
        <f>VLOOKUP($AX24&amp;"_"&amp;$DF$14,データシート1!$A:$BT,MATCH($DF$12&amp;"_"&amp;DJ$20,データシート1!$A$1:$BT$1,0),0)</f>
        <v>0</v>
      </c>
      <c r="DK24" s="64">
        <f>VLOOKUP($AX24&amp;"_"&amp;$DF$14,データシート1!$A:$BT,MATCH($DF$12&amp;"_"&amp;DK$20,データシート1!$A$1:$BT$1,0),0)</f>
        <v>0</v>
      </c>
      <c r="DL24" s="68">
        <f t="shared" si="12"/>
        <v>5</v>
      </c>
      <c r="DM24" s="16"/>
      <c r="DN24" s="126">
        <f t="shared" si="26"/>
        <v>0.79</v>
      </c>
      <c r="DO24" s="127">
        <f t="shared" si="27"/>
        <v>0</v>
      </c>
      <c r="DP24" s="127">
        <f t="shared" si="13"/>
        <v>0.17</v>
      </c>
      <c r="DQ24" s="127">
        <f t="shared" si="13"/>
        <v>0.04</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06401</v>
      </c>
      <c r="AY25" s="18" t="str">
        <f>IF(IFERROR(比較地域マスタ!$Z10,"")=0,"",IFERROR(比較地域マスタ!$Z10,""))</f>
        <v>小国町</v>
      </c>
      <c r="BB25" s="110" t="str">
        <f t="shared" si="0"/>
        <v>06401</v>
      </c>
      <c r="BC25" s="1031" t="str">
        <f t="shared" si="0"/>
        <v>小国町</v>
      </c>
      <c r="BD25" s="34">
        <f t="shared" si="14"/>
        <v>58.250350402919359</v>
      </c>
      <c r="BE25" s="34">
        <f t="shared" si="15"/>
        <v>24.632313642545103</v>
      </c>
      <c r="BF25" s="34">
        <f>VLOOKUP($AX25&amp;"_"&amp;$BC$14,データシート1!$A:$BT,MATCH($BC$12&amp;"_"&amp;BF$20,データシート1!$A$1:$BT$1,0),0)</f>
        <v>19.501772434231629</v>
      </c>
      <c r="BG25" s="34">
        <f>VLOOKUP($AX25&amp;"_"&amp;$BC$14,データシート1!$A:$BT,MATCH($BC$12&amp;"_"&amp;BG$20,データシート1!$A$1:$BT$1,0),0)</f>
        <v>1.207959712254487</v>
      </c>
      <c r="BH25" s="34">
        <f>VLOOKUP($AX25&amp;"_"&amp;$BC$14,データシート1!$A:$BT,MATCH($BC$12&amp;"_"&amp;BH$20,データシート1!$A$1:$BT$1,0),0)</f>
        <v>3.9225814960589891</v>
      </c>
      <c r="BI25" s="34">
        <f>VLOOKUP($AX25&amp;"_"&amp;$BC$14,データシート1!$A:$BT,MATCH($BC$12&amp;"_"&amp;BI$20,データシート1!$A$1:$BT$1,0),0)</f>
        <v>6.6552863036200414</v>
      </c>
      <c r="BJ25" s="34">
        <f>VLOOKUP($AX25&amp;"_"&amp;$BC$14,データシート1!$A:$BT,MATCH($BC$12&amp;"_"&amp;BJ$20,データシート1!$A$1:$BT$1,0),0)</f>
        <v>12.534893989641631</v>
      </c>
      <c r="BK25" s="34">
        <f t="shared" si="1"/>
        <v>13.52014327621605</v>
      </c>
      <c r="BL25" s="34">
        <f t="shared" si="2"/>
        <v>13.106470620305217</v>
      </c>
      <c r="BM25" s="34">
        <f>VLOOKUP($AX25&amp;"_"&amp;$BC$14,データシート1!$A:$BT,MATCH($BC$12&amp;"_"&amp;BM$20,データシート1!$A$1:$BT$1,0),0)</f>
        <v>6.2248413559942275</v>
      </c>
      <c r="BN25" s="34">
        <f>VLOOKUP($AX25&amp;"_"&amp;$BC$14,データシート1!$A:$BT,MATCH($BC$12&amp;"_"&amp;BN$20,データシート1!$A$1:$BT$1,0),0)</f>
        <v>6.8816292643109884</v>
      </c>
      <c r="BO25" s="34">
        <f>VLOOKUP($AX25&amp;"_"&amp;$BC$14,データシート1!$A:$BT,MATCH($BC$12&amp;"_"&amp;BO$20,データシート1!$A$1:$BT$1,0),0)</f>
        <v>0.41367265591083402</v>
      </c>
      <c r="BP25" s="34">
        <f>VLOOKUP($AX25&amp;"_"&amp;$BC$14,データシート1!$A:$BT,MATCH($BC$12&amp;"_"&amp;BP$20,データシート1!$A$1:$BT$1,0),0)</f>
        <v>0</v>
      </c>
      <c r="BQ25" s="34">
        <f>VLOOKUP($AX25&amp;"_"&amp;$BC$14,データシート1!$A:$BT,MATCH($BC$12&amp;"_"&amp;BQ$20,データシート1!$A$1:$BT$1,0),0)</f>
        <v>0.90771319089653901</v>
      </c>
      <c r="BR25" s="35">
        <f t="shared" si="3"/>
        <v>58.250350402919359</v>
      </c>
      <c r="BT25" s="121" t="str">
        <f t="shared" si="4"/>
        <v>小国町</v>
      </c>
      <c r="BU25" s="33">
        <f t="shared" si="25"/>
        <v>58.250350402919359</v>
      </c>
      <c r="BV25" s="59">
        <f t="shared" si="16"/>
        <v>0.4228697934375103</v>
      </c>
      <c r="BW25" s="59">
        <f t="shared" si="5"/>
        <v>0.33479236260962048</v>
      </c>
      <c r="BX25" s="59">
        <f t="shared" si="5"/>
        <v>2.0737381044045138E-2</v>
      </c>
      <c r="BY25" s="59">
        <f t="shared" si="5"/>
        <v>6.7340049783844724E-2</v>
      </c>
      <c r="BZ25" s="59">
        <f t="shared" si="5"/>
        <v>0.11425315483229256</v>
      </c>
      <c r="CA25" s="59">
        <f t="shared" si="5"/>
        <v>0.21519001865117388</v>
      </c>
      <c r="CB25" s="59">
        <f t="shared" si="5"/>
        <v>0.23210406774717796</v>
      </c>
      <c r="CC25" s="59">
        <f t="shared" si="5"/>
        <v>0.22500243397073805</v>
      </c>
      <c r="CD25" s="59">
        <f t="shared" si="5"/>
        <v>0.10686358644946889</v>
      </c>
      <c r="CE25" s="59">
        <f t="shared" si="5"/>
        <v>0.11813884752126913</v>
      </c>
      <c r="CF25" s="59">
        <f t="shared" si="5"/>
        <v>7.1016337764399405E-3</v>
      </c>
      <c r="CG25" s="59">
        <f t="shared" si="5"/>
        <v>0</v>
      </c>
      <c r="CH25" s="59">
        <f t="shared" si="5"/>
        <v>1.5582965331845399E-2</v>
      </c>
      <c r="CI25" s="122">
        <f t="shared" si="6"/>
        <v>1</v>
      </c>
      <c r="CK25" s="123" t="str">
        <f t="shared" si="7"/>
        <v>小国町</v>
      </c>
      <c r="CL25" s="124">
        <f t="shared" si="17"/>
        <v>24.632313642545103</v>
      </c>
      <c r="CM25" s="65">
        <f t="shared" si="18"/>
        <v>1</v>
      </c>
      <c r="CN25" s="66">
        <f t="shared" si="19"/>
        <v>19.501772434231629</v>
      </c>
      <c r="CO25" s="65">
        <f t="shared" si="20"/>
        <v>1</v>
      </c>
      <c r="CP25" s="66">
        <f t="shared" si="8"/>
        <v>1.207959712254487</v>
      </c>
      <c r="CQ25" s="65">
        <f t="shared" si="21"/>
        <v>0</v>
      </c>
      <c r="CR25" s="66">
        <f t="shared" si="9"/>
        <v>3.9225814960589891</v>
      </c>
      <c r="CS25" s="65">
        <f t="shared" si="22"/>
        <v>0</v>
      </c>
      <c r="CT25" s="66">
        <f t="shared" si="10"/>
        <v>6.6552863036200414</v>
      </c>
      <c r="CU25" s="67">
        <f t="shared" si="23"/>
        <v>0</v>
      </c>
      <c r="CV25" s="16"/>
      <c r="CW25" s="959">
        <f t="shared" si="24"/>
        <v>102.155</v>
      </c>
      <c r="CX25" s="962">
        <f>VLOOKUP($AX25&amp;"_"&amp;$CW$14,データシート1!$A:$BT,MATCH($CW$12&amp;"_"&amp;CX$20,データシート1!$A$1:$BT$1,0),0)</f>
        <v>102.155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102.155</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20324</v>
      </c>
      <c r="AY26" s="18" t="str">
        <f>IF(IFERROR(比較地域マスタ!$Z11,"")=0,"",IFERROR(比較地域マスタ!$Z11,""))</f>
        <v>立科町</v>
      </c>
      <c r="BB26" s="110" t="str">
        <f t="shared" si="0"/>
        <v>20324</v>
      </c>
      <c r="BC26" s="1031" t="str">
        <f t="shared" si="0"/>
        <v>立科町</v>
      </c>
      <c r="BD26" s="34">
        <f t="shared" si="14"/>
        <v>47.690355580541805</v>
      </c>
      <c r="BE26" s="34">
        <f t="shared" si="15"/>
        <v>8.4278849545952443</v>
      </c>
      <c r="BF26" s="34">
        <f>VLOOKUP($AX26&amp;"_"&amp;$BC$14,データシート1!$A:$BT,MATCH($BC$12&amp;"_"&amp;BF$20,データシート1!$A$1:$BT$1,0),0)</f>
        <v>3.8115606118062657</v>
      </c>
      <c r="BG26" s="34">
        <f>VLOOKUP($AX26&amp;"_"&amp;$BC$14,データシート1!$A:$BT,MATCH($BC$12&amp;"_"&amp;BG$20,データシート1!$A$1:$BT$1,0),0)</f>
        <v>0.76491237771438714</v>
      </c>
      <c r="BH26" s="34">
        <f>VLOOKUP($AX26&amp;"_"&amp;$BC$14,データシート1!$A:$BT,MATCH($BC$12&amp;"_"&amp;BH$20,データシート1!$A$1:$BT$1,0),0)</f>
        <v>3.8514119650745919</v>
      </c>
      <c r="BI26" s="34">
        <f>VLOOKUP($AX26&amp;"_"&amp;$BC$14,データシート1!$A:$BT,MATCH($BC$12&amp;"_"&amp;BI$20,データシート1!$A$1:$BT$1,0),0)</f>
        <v>8.1743996749104024</v>
      </c>
      <c r="BJ26" s="34">
        <f>VLOOKUP($AX26&amp;"_"&amp;$BC$14,データシート1!$A:$BT,MATCH($BC$12&amp;"_"&amp;BJ$20,データシート1!$A$1:$BT$1,0),0)</f>
        <v>11.112839682993513</v>
      </c>
      <c r="BK26" s="34">
        <f t="shared" si="1"/>
        <v>19.30311779579554</v>
      </c>
      <c r="BL26" s="34">
        <f t="shared" si="2"/>
        <v>18.896159657235412</v>
      </c>
      <c r="BM26" s="34">
        <f>VLOOKUP($AX26&amp;"_"&amp;$BC$14,データシート1!$A:$BT,MATCH($BC$12&amp;"_"&amp;BM$20,データシート1!$A$1:$BT$1,0),0)</f>
        <v>7.1123569467069414</v>
      </c>
      <c r="BN26" s="34">
        <f>VLOOKUP($AX26&amp;"_"&amp;$BC$14,データシート1!$A:$BT,MATCH($BC$12&amp;"_"&amp;BN$20,データシート1!$A$1:$BT$1,0),0)</f>
        <v>11.783802710528471</v>
      </c>
      <c r="BO26" s="34">
        <f>VLOOKUP($AX26&amp;"_"&amp;$BC$14,データシート1!$A:$BT,MATCH($BC$12&amp;"_"&amp;BO$20,データシート1!$A$1:$BT$1,0),0)</f>
        <v>0.40695813856012902</v>
      </c>
      <c r="BP26" s="34">
        <f>VLOOKUP($AX26&amp;"_"&amp;$BC$14,データシート1!$A:$BT,MATCH($BC$12&amp;"_"&amp;BP$20,データシート1!$A$1:$BT$1,0),0)</f>
        <v>0</v>
      </c>
      <c r="BQ26" s="34">
        <f>VLOOKUP($AX26&amp;"_"&amp;$BC$14,データシート1!$A:$BT,MATCH($BC$12&amp;"_"&amp;BQ$20,データシート1!$A$1:$BT$1,0),0)</f>
        <v>0.67211347224710427</v>
      </c>
      <c r="BR26" s="35">
        <f t="shared" si="3"/>
        <v>47.690355580541805</v>
      </c>
      <c r="BT26" s="121" t="str">
        <f t="shared" si="4"/>
        <v>立科町</v>
      </c>
      <c r="BU26" s="33">
        <f t="shared" si="25"/>
        <v>47.690355580541805</v>
      </c>
      <c r="BV26" s="59">
        <f t="shared" si="16"/>
        <v>0.17672095022151429</v>
      </c>
      <c r="BW26" s="59">
        <f t="shared" si="5"/>
        <v>7.9923090641861871E-2</v>
      </c>
      <c r="BX26" s="59">
        <f t="shared" si="5"/>
        <v>1.6039141843313912E-2</v>
      </c>
      <c r="BY26" s="59">
        <f t="shared" si="5"/>
        <v>8.0758717736338512E-2</v>
      </c>
      <c r="BZ26" s="59">
        <f t="shared" si="5"/>
        <v>0.17140571873290139</v>
      </c>
      <c r="CA26" s="59">
        <f t="shared" si="5"/>
        <v>0.23302069250093146</v>
      </c>
      <c r="CB26" s="59">
        <f t="shared" si="5"/>
        <v>0.40475935984992795</v>
      </c>
      <c r="CC26" s="59">
        <f t="shared" si="5"/>
        <v>0.39622601734060575</v>
      </c>
      <c r="CD26" s="59">
        <f t="shared" si="5"/>
        <v>0.14913616936018112</v>
      </c>
      <c r="CE26" s="59">
        <f t="shared" si="5"/>
        <v>0.24708984798042466</v>
      </c>
      <c r="CF26" s="59">
        <f t="shared" si="5"/>
        <v>8.5333425093222087E-3</v>
      </c>
      <c r="CG26" s="59">
        <f t="shared" si="5"/>
        <v>0</v>
      </c>
      <c r="CH26" s="59">
        <f t="shared" si="5"/>
        <v>1.4093278694724895E-2</v>
      </c>
      <c r="CI26" s="122">
        <f t="shared" si="6"/>
        <v>1</v>
      </c>
      <c r="CK26" s="123" t="str">
        <f t="shared" si="7"/>
        <v>立科町</v>
      </c>
      <c r="CL26" s="124">
        <f t="shared" si="17"/>
        <v>8.4278849545952443</v>
      </c>
      <c r="CM26" s="65">
        <f t="shared" si="18"/>
        <v>0.67917396011427877</v>
      </c>
      <c r="CN26" s="66">
        <f t="shared" si="19"/>
        <v>3.8115606118062657</v>
      </c>
      <c r="CO26" s="65">
        <f t="shared" si="20"/>
        <v>1</v>
      </c>
      <c r="CP26" s="66">
        <f t="shared" si="8"/>
        <v>0.76491237771438714</v>
      </c>
      <c r="CQ26" s="65">
        <f t="shared" si="21"/>
        <v>0</v>
      </c>
      <c r="CR26" s="66">
        <f t="shared" si="9"/>
        <v>3.8514119650745919</v>
      </c>
      <c r="CS26" s="65">
        <f t="shared" si="22"/>
        <v>0</v>
      </c>
      <c r="CT26" s="66">
        <f t="shared" si="10"/>
        <v>8.1743996749104024</v>
      </c>
      <c r="CU26" s="67">
        <f t="shared" si="23"/>
        <v>0.50327854810268891</v>
      </c>
      <c r="CV26" s="16"/>
      <c r="CW26" s="959">
        <f t="shared" si="24"/>
        <v>5.7240000000000002</v>
      </c>
      <c r="CX26" s="962">
        <f>VLOOKUP($AX26&amp;"_"&amp;$CW$14,データシート1!$A:$BT,MATCH($CW$12&amp;"_"&amp;CX$20,データシート1!$A$1:$BT$1,0),0)</f>
        <v>5.7240000000000002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4.1139999999999999</v>
      </c>
      <c r="DB26" s="962">
        <f>VLOOKUP($AX26&amp;"_"&amp;$CW$14,データシート1!$A:$BT,MATCH($CW$12&amp;"_"&amp;DB$20,データシート1!$A$1:$BT$1,0),0)</f>
        <v>0</v>
      </c>
      <c r="DC26" s="962">
        <f>VLOOKUP($AX26&amp;"_"&amp;$CW$14,データシート1!$A:$BT,MATCH($CW$12&amp;"_"&amp;DC$20,データシート1!$A$1:$BT$1,0),0)</f>
        <v>0</v>
      </c>
      <c r="DD26" s="961">
        <f t="shared" si="11"/>
        <v>9.838000000000001</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0.57999999999999996</v>
      </c>
      <c r="DO26" s="127">
        <f t="shared" si="27"/>
        <v>0</v>
      </c>
      <c r="DP26" s="127">
        <f t="shared" si="13"/>
        <v>0</v>
      </c>
      <c r="DQ26" s="127">
        <f t="shared" si="13"/>
        <v>0.42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14383</v>
      </c>
      <c r="AY27" s="18" t="str">
        <f>IF(IFERROR(比較地域マスタ!$Z12,"")=0,"",IFERROR(比較地域マスタ!$Z12,""))</f>
        <v>真鶴町</v>
      </c>
      <c r="BB27" s="110" t="str">
        <f t="shared" si="0"/>
        <v>14383</v>
      </c>
      <c r="BC27" s="1031" t="str">
        <f t="shared" si="0"/>
        <v>真鶴町</v>
      </c>
      <c r="BD27" s="34">
        <f t="shared" si="14"/>
        <v>26.00339614464837</v>
      </c>
      <c r="BE27" s="34">
        <f t="shared" si="15"/>
        <v>2.7124934218187495</v>
      </c>
      <c r="BF27" s="34">
        <f>VLOOKUP($AX27&amp;"_"&amp;$BC$14,データシート1!$A:$BT,MATCH($BC$12&amp;"_"&amp;BF$20,データシート1!$A$1:$BT$1,0),0)</f>
        <v>1.1513424070244589</v>
      </c>
      <c r="BG27" s="34">
        <f>VLOOKUP($AX27&amp;"_"&amp;$BC$14,データシート1!$A:$BT,MATCH($BC$12&amp;"_"&amp;BG$20,データシート1!$A$1:$BT$1,0),0)</f>
        <v>0.41356895799869492</v>
      </c>
      <c r="BH27" s="34">
        <f>VLOOKUP($AX27&amp;"_"&amp;$BC$14,データシート1!$A:$BT,MATCH($BC$12&amp;"_"&amp;BH$20,データシート1!$A$1:$BT$1,0),0)</f>
        <v>1.1475820567955957</v>
      </c>
      <c r="BI27" s="34">
        <f>VLOOKUP($AX27&amp;"_"&amp;$BC$14,データシート1!$A:$BT,MATCH($BC$12&amp;"_"&amp;BI$20,データシート1!$A$1:$BT$1,0),0)</f>
        <v>5.0655815039138785</v>
      </c>
      <c r="BJ27" s="34">
        <f>VLOOKUP($AX27&amp;"_"&amp;$BC$14,データシート1!$A:$BT,MATCH($BC$12&amp;"_"&amp;BJ$20,データシート1!$A$1:$BT$1,0),0)</f>
        <v>8.3748158168761169</v>
      </c>
      <c r="BK27" s="34">
        <f t="shared" si="1"/>
        <v>8.7358054845519835</v>
      </c>
      <c r="BL27" s="34">
        <f t="shared" si="2"/>
        <v>8.2039112193671748</v>
      </c>
      <c r="BM27" s="34">
        <f>VLOOKUP($AX27&amp;"_"&amp;$BC$14,データシート1!$A:$BT,MATCH($BC$12&amp;"_"&amp;BM$20,データシート1!$A$1:$BT$1,0),0)</f>
        <v>4.66319447432668</v>
      </c>
      <c r="BN27" s="34">
        <f>VLOOKUP($AX27&amp;"_"&amp;$BC$14,データシート1!$A:$BT,MATCH($BC$12&amp;"_"&amp;BN$20,データシート1!$A$1:$BT$1,0),0)</f>
        <v>3.5407167450404948</v>
      </c>
      <c r="BO27" s="34">
        <f>VLOOKUP($AX27&amp;"_"&amp;$BC$14,データシート1!$A:$BT,MATCH($BC$12&amp;"_"&amp;BO$20,データシート1!$A$1:$BT$1,0),0)</f>
        <v>0.40777555806369298</v>
      </c>
      <c r="BP27" s="34">
        <f>VLOOKUP($AX27&amp;"_"&amp;$BC$14,データシート1!$A:$BT,MATCH($BC$12&amp;"_"&amp;BP$20,データシート1!$A$1:$BT$1,0),0)</f>
        <v>0.12411870712111664</v>
      </c>
      <c r="BQ27" s="34">
        <f>VLOOKUP($AX27&amp;"_"&amp;$BC$14,データシート1!$A:$BT,MATCH($BC$12&amp;"_"&amp;BQ$20,データシート1!$A$1:$BT$1,0),0)</f>
        <v>1.11469991748764</v>
      </c>
      <c r="BR27" s="35">
        <f t="shared" si="3"/>
        <v>26.00339614464837</v>
      </c>
      <c r="BT27" s="121" t="str">
        <f t="shared" si="4"/>
        <v>真鶴町</v>
      </c>
      <c r="BU27" s="33">
        <f t="shared" si="25"/>
        <v>26.00339614464837</v>
      </c>
      <c r="BV27" s="59">
        <f t="shared" si="16"/>
        <v>0.10431304460117585</v>
      </c>
      <c r="BW27" s="59">
        <f t="shared" si="5"/>
        <v>4.427661681650806E-2</v>
      </c>
      <c r="BX27" s="59">
        <f t="shared" si="5"/>
        <v>1.5904420934025169E-2</v>
      </c>
      <c r="BY27" s="59">
        <f t="shared" si="5"/>
        <v>4.4132006850642613E-2</v>
      </c>
      <c r="BZ27" s="59">
        <f t="shared" si="5"/>
        <v>0.19480461227970797</v>
      </c>
      <c r="CA27" s="59">
        <f t="shared" si="5"/>
        <v>0.32206623205252732</v>
      </c>
      <c r="CB27" s="59">
        <f t="shared" si="5"/>
        <v>0.33594863670720398</v>
      </c>
      <c r="CC27" s="59">
        <f t="shared" si="5"/>
        <v>0.31549383679468274</v>
      </c>
      <c r="CD27" s="59">
        <f t="shared" si="5"/>
        <v>0.17933020934599686</v>
      </c>
      <c r="CE27" s="59">
        <f t="shared" si="5"/>
        <v>0.13616362744868585</v>
      </c>
      <c r="CF27" s="59">
        <f t="shared" si="5"/>
        <v>1.5681626961161967E-2</v>
      </c>
      <c r="CG27" s="59">
        <f t="shared" si="5"/>
        <v>4.7731729513593125E-3</v>
      </c>
      <c r="CH27" s="59">
        <f t="shared" si="5"/>
        <v>4.2867474359384816E-2</v>
      </c>
      <c r="CI27" s="122">
        <f t="shared" si="6"/>
        <v>1</v>
      </c>
      <c r="CK27" s="123" t="str">
        <f t="shared" si="7"/>
        <v>真鶴町</v>
      </c>
      <c r="CL27" s="124">
        <f t="shared" si="17"/>
        <v>2.7124934218187495</v>
      </c>
      <c r="CM27" s="65">
        <f t="shared" si="18"/>
        <v>0</v>
      </c>
      <c r="CN27" s="66">
        <f t="shared" si="19"/>
        <v>1.1513424070244589</v>
      </c>
      <c r="CO27" s="65">
        <f t="shared" si="20"/>
        <v>0</v>
      </c>
      <c r="CP27" s="66">
        <f t="shared" si="8"/>
        <v>0.41356895799869492</v>
      </c>
      <c r="CQ27" s="65">
        <f t="shared" si="21"/>
        <v>0</v>
      </c>
      <c r="CR27" s="66">
        <f t="shared" si="9"/>
        <v>1.1475820567955957</v>
      </c>
      <c r="CS27" s="65">
        <f t="shared" si="22"/>
        <v>0</v>
      </c>
      <c r="CT27" s="66">
        <f t="shared" si="10"/>
        <v>5.0655815039138785</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06364</v>
      </c>
      <c r="AY28" s="18" t="str">
        <f>IF(IFERROR(比較地域マスタ!$Z13,"")=0,"",IFERROR(比較地域マスタ!$Z13,""))</f>
        <v>真室川町</v>
      </c>
      <c r="BB28" s="110" t="str">
        <f t="shared" si="0"/>
        <v>06364</v>
      </c>
      <c r="BC28" s="1031" t="str">
        <f t="shared" si="0"/>
        <v>真室川町</v>
      </c>
      <c r="BD28" s="34">
        <f t="shared" si="14"/>
        <v>42.798222044947423</v>
      </c>
      <c r="BE28" s="34">
        <f t="shared" si="15"/>
        <v>9.9101083137589647</v>
      </c>
      <c r="BF28" s="34">
        <f>VLOOKUP($AX28&amp;"_"&amp;$BC$14,データシート1!$A:$BT,MATCH($BC$12&amp;"_"&amp;BF$20,データシート1!$A$1:$BT$1,0),0)</f>
        <v>2.422606458469053</v>
      </c>
      <c r="BG28" s="34">
        <f>VLOOKUP($AX28&amp;"_"&amp;$BC$14,データシート1!$A:$BT,MATCH($BC$12&amp;"_"&amp;BG$20,データシート1!$A$1:$BT$1,0),0)</f>
        <v>0.56355118421608918</v>
      </c>
      <c r="BH28" s="34">
        <f>VLOOKUP($AX28&amp;"_"&amp;$BC$14,データシート1!$A:$BT,MATCH($BC$12&amp;"_"&amp;BH$20,データシート1!$A$1:$BT$1,0),0)</f>
        <v>6.9239506710738219</v>
      </c>
      <c r="BI28" s="34">
        <f>VLOOKUP($AX28&amp;"_"&amp;$BC$14,データシート1!$A:$BT,MATCH($BC$12&amp;"_"&amp;BI$20,データシート1!$A$1:$BT$1,0),0)</f>
        <v>6.1216076849335295</v>
      </c>
      <c r="BJ28" s="34">
        <f>VLOOKUP($AX28&amp;"_"&amp;$BC$14,データシート1!$A:$BT,MATCH($BC$12&amp;"_"&amp;BJ$20,データシート1!$A$1:$BT$1,0),0)</f>
        <v>10.937880289567849</v>
      </c>
      <c r="BK28" s="34">
        <f t="shared" si="1"/>
        <v>15.098093490162574</v>
      </c>
      <c r="BL28" s="34">
        <f t="shared" si="2"/>
        <v>14.682902769459407</v>
      </c>
      <c r="BM28" s="34">
        <f>VLOOKUP($AX28&amp;"_"&amp;$BC$14,データシート1!$A:$BT,MATCH($BC$12&amp;"_"&amp;BM$20,データシート1!$A$1:$BT$1,0),0)</f>
        <v>6.2493057980046851</v>
      </c>
      <c r="BN28" s="34">
        <f>VLOOKUP($AX28&amp;"_"&amp;$BC$14,データシート1!$A:$BT,MATCH($BC$12&amp;"_"&amp;BN$20,データシート1!$A$1:$BT$1,0),0)</f>
        <v>8.4335969714547225</v>
      </c>
      <c r="BO28" s="34">
        <f>VLOOKUP($AX28&amp;"_"&amp;$BC$14,データシート1!$A:$BT,MATCH($BC$12&amp;"_"&amp;BO$20,データシート1!$A$1:$BT$1,0),0)</f>
        <v>0.41519072070316698</v>
      </c>
      <c r="BP28" s="34">
        <f>VLOOKUP($AX28&amp;"_"&amp;$BC$14,データシート1!$A:$BT,MATCH($BC$12&amp;"_"&amp;BP$20,データシート1!$A$1:$BT$1,0),0)</f>
        <v>0</v>
      </c>
      <c r="BQ28" s="34">
        <f>VLOOKUP($AX28&amp;"_"&amp;$BC$14,データシート1!$A:$BT,MATCH($BC$12&amp;"_"&amp;BQ$20,データシート1!$A$1:$BT$1,0),0)</f>
        <v>0.73053226652450609</v>
      </c>
      <c r="BR28" s="35">
        <f t="shared" si="3"/>
        <v>42.798222044947423</v>
      </c>
      <c r="BT28" s="121" t="str">
        <f t="shared" si="4"/>
        <v>真室川町</v>
      </c>
      <c r="BU28" s="33">
        <f t="shared" si="25"/>
        <v>42.798222044947423</v>
      </c>
      <c r="BV28" s="59">
        <f t="shared" si="16"/>
        <v>0.23155420576469743</v>
      </c>
      <c r="BW28" s="59">
        <f t="shared" si="5"/>
        <v>5.6605306078481257E-2</v>
      </c>
      <c r="BX28" s="59">
        <f t="shared" si="5"/>
        <v>1.3167630739992846E-2</v>
      </c>
      <c r="BY28" s="59">
        <f t="shared" si="5"/>
        <v>0.1617812689462233</v>
      </c>
      <c r="BZ28" s="59">
        <f t="shared" si="5"/>
        <v>0.1430341587205308</v>
      </c>
      <c r="CA28" s="59">
        <f t="shared" si="5"/>
        <v>0.25556856726619859</v>
      </c>
      <c r="CB28" s="59">
        <f t="shared" si="5"/>
        <v>0.3527738482759003</v>
      </c>
      <c r="CC28" s="59">
        <f t="shared" si="5"/>
        <v>0.34307272750814677</v>
      </c>
      <c r="CD28" s="59">
        <f t="shared" si="5"/>
        <v>0.14601788344014752</v>
      </c>
      <c r="CE28" s="59">
        <f t="shared" si="5"/>
        <v>0.19705484406799925</v>
      </c>
      <c r="CF28" s="59">
        <f t="shared" si="5"/>
        <v>9.7011207677535436E-3</v>
      </c>
      <c r="CG28" s="59">
        <f t="shared" si="5"/>
        <v>0</v>
      </c>
      <c r="CH28" s="59">
        <f t="shared" si="5"/>
        <v>1.7069219972672897E-2</v>
      </c>
      <c r="CI28" s="122">
        <f t="shared" si="6"/>
        <v>1</v>
      </c>
      <c r="CK28" s="123" t="str">
        <f t="shared" si="7"/>
        <v>真室川町</v>
      </c>
      <c r="CL28" s="124">
        <f t="shared" si="17"/>
        <v>9.9101083137589647</v>
      </c>
      <c r="CM28" s="65">
        <f t="shared" si="18"/>
        <v>0</v>
      </c>
      <c r="CN28" s="66">
        <f t="shared" si="19"/>
        <v>2.422606458469053</v>
      </c>
      <c r="CO28" s="65">
        <f t="shared" si="20"/>
        <v>0</v>
      </c>
      <c r="CP28" s="66">
        <f t="shared" si="8"/>
        <v>0.56355118421608918</v>
      </c>
      <c r="CQ28" s="65">
        <f t="shared" si="21"/>
        <v>0</v>
      </c>
      <c r="CR28" s="66">
        <f t="shared" si="9"/>
        <v>6.9239506710738219</v>
      </c>
      <c r="CS28" s="65">
        <f t="shared" si="22"/>
        <v>0</v>
      </c>
      <c r="CT28" s="66">
        <f t="shared" si="10"/>
        <v>6.1216076849335295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01665</v>
      </c>
      <c r="AY29" s="18" t="str">
        <f>IF(IFERROR(比較地域マスタ!$Z14,"")=0,"",IFERROR(比較地域マスタ!$Z14,""))</f>
        <v>弟子屈町</v>
      </c>
      <c r="BB29" s="110" t="str">
        <f t="shared" si="0"/>
        <v>01665</v>
      </c>
      <c r="BC29" s="1031" t="str">
        <f t="shared" si="0"/>
        <v>弟子屈町</v>
      </c>
      <c r="BD29" s="34">
        <f t="shared" si="14"/>
        <v>59.429475448367256</v>
      </c>
      <c r="BE29" s="34">
        <f t="shared" si="15"/>
        <v>14.507525570710886</v>
      </c>
      <c r="BF29" s="34">
        <f>VLOOKUP($AX29&amp;"_"&amp;$BC$14,データシート1!$A:$BT,MATCH($BC$12&amp;"_"&amp;BF$20,データシート1!$A$1:$BT$1,0),0)</f>
        <v>6.4538626492036446</v>
      </c>
      <c r="BG29" s="34">
        <f>VLOOKUP($AX29&amp;"_"&amp;$BC$14,データシート1!$A:$BT,MATCH($BC$12&amp;"_"&amp;BG$20,データシート1!$A$1:$BT$1,0),0)</f>
        <v>1.0034917139806836</v>
      </c>
      <c r="BH29" s="34">
        <f>VLOOKUP($AX29&amp;"_"&amp;$BC$14,データシート1!$A:$BT,MATCH($BC$12&amp;"_"&amp;BH$20,データシート1!$A$1:$BT$1,0),0)</f>
        <v>7.0501712075265583</v>
      </c>
      <c r="BI29" s="34">
        <f>VLOOKUP($AX29&amp;"_"&amp;$BC$14,データシート1!$A:$BT,MATCH($BC$12&amp;"_"&amp;BI$20,データシート1!$A$1:$BT$1,0),0)</f>
        <v>11.181446351828516</v>
      </c>
      <c r="BJ29" s="34">
        <f>VLOOKUP($AX29&amp;"_"&amp;$BC$14,データシート1!$A:$BT,MATCH($BC$12&amp;"_"&amp;BJ$20,データシート1!$A$1:$BT$1,0),0)</f>
        <v>16.750689588549687</v>
      </c>
      <c r="BK29" s="34">
        <f t="shared" si="1"/>
        <v>16.27848284513912</v>
      </c>
      <c r="BL29" s="34">
        <f t="shared" si="2"/>
        <v>15.879115030540657</v>
      </c>
      <c r="BM29" s="34">
        <f>VLOOKUP($AX29&amp;"_"&amp;$BC$14,データシート1!$A:$BT,MATCH($BC$12&amp;"_"&amp;BM$20,データシート1!$A$1:$BT$1,0),0)</f>
        <v>6.6230681064977883</v>
      </c>
      <c r="BN29" s="34">
        <f>VLOOKUP($AX29&amp;"_"&amp;$BC$14,データシート1!$A:$BT,MATCH($BC$12&amp;"_"&amp;BN$20,データシート1!$A$1:$BT$1,0),0)</f>
        <v>9.2560469240428684</v>
      </c>
      <c r="BO29" s="34">
        <f>VLOOKUP($AX29&amp;"_"&amp;$BC$14,データシート1!$A:$BT,MATCH($BC$12&amp;"_"&amp;BO$20,データシート1!$A$1:$BT$1,0),0)</f>
        <v>0.39936781459846199</v>
      </c>
      <c r="BP29" s="34">
        <f>VLOOKUP($AX29&amp;"_"&amp;$BC$14,データシート1!$A:$BT,MATCH($BC$12&amp;"_"&amp;BP$20,データシート1!$A$1:$BT$1,0),0)</f>
        <v>0</v>
      </c>
      <c r="BQ29" s="34">
        <f>VLOOKUP($AX29&amp;"_"&amp;$BC$14,データシート1!$A:$BT,MATCH($BC$12&amp;"_"&amp;BQ$20,データシート1!$A$1:$BT$1,0),0)</f>
        <v>0.71133109213904577</v>
      </c>
      <c r="BR29" s="35">
        <f t="shared" si="3"/>
        <v>59.429475448367256</v>
      </c>
      <c r="BT29" s="121" t="str">
        <f t="shared" si="4"/>
        <v>弟子屈町</v>
      </c>
      <c r="BU29" s="33">
        <f t="shared" si="25"/>
        <v>59.429475448367256</v>
      </c>
      <c r="BV29" s="59">
        <f t="shared" si="16"/>
        <v>0.24411330339462822</v>
      </c>
      <c r="BW29" s="59">
        <f t="shared" si="5"/>
        <v>0.10859699838358502</v>
      </c>
      <c r="BX29" s="59">
        <f t="shared" si="5"/>
        <v>1.6885421020626779E-2</v>
      </c>
      <c r="BY29" s="59">
        <f t="shared" si="5"/>
        <v>0.11863088399041645</v>
      </c>
      <c r="BZ29" s="59">
        <f t="shared" si="5"/>
        <v>0.18814647559093861</v>
      </c>
      <c r="CA29" s="59">
        <f t="shared" si="5"/>
        <v>0.28185827760002363</v>
      </c>
      <c r="CB29" s="59">
        <f t="shared" si="5"/>
        <v>0.27391261192069549</v>
      </c>
      <c r="CC29" s="59">
        <f t="shared" si="5"/>
        <v>0.26719258264927043</v>
      </c>
      <c r="CD29" s="59">
        <f t="shared" si="5"/>
        <v>0.11144416228697755</v>
      </c>
      <c r="CE29" s="59">
        <f t="shared" si="5"/>
        <v>0.15574842036229289</v>
      </c>
      <c r="CF29" s="59">
        <f t="shared" si="5"/>
        <v>6.7200292714250107E-3</v>
      </c>
      <c r="CG29" s="59">
        <f t="shared" si="5"/>
        <v>0</v>
      </c>
      <c r="CH29" s="59">
        <f t="shared" si="5"/>
        <v>1.196933149371401E-2</v>
      </c>
      <c r="CI29" s="122">
        <f t="shared" si="6"/>
        <v>1</v>
      </c>
      <c r="CK29" s="123" t="str">
        <f t="shared" si="7"/>
        <v>弟子屈町</v>
      </c>
      <c r="CL29" s="124">
        <f t="shared" si="17"/>
        <v>14.507525570710886</v>
      </c>
      <c r="CM29" s="65">
        <f t="shared" si="18"/>
        <v>0</v>
      </c>
      <c r="CN29" s="66">
        <f t="shared" si="19"/>
        <v>6.4538626492036446</v>
      </c>
      <c r="CO29" s="65">
        <f t="shared" si="20"/>
        <v>0</v>
      </c>
      <c r="CP29" s="66">
        <f t="shared" si="8"/>
        <v>1.0034917139806836</v>
      </c>
      <c r="CQ29" s="65">
        <f t="shared" si="21"/>
        <v>0</v>
      </c>
      <c r="CR29" s="66">
        <f t="shared" si="9"/>
        <v>7.0501712075265583</v>
      </c>
      <c r="CS29" s="65">
        <f t="shared" si="22"/>
        <v>0</v>
      </c>
      <c r="CT29" s="66">
        <f t="shared" si="10"/>
        <v>11.181446351828516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01564</v>
      </c>
      <c r="AY30" s="18" t="str">
        <f>IF(IFERROR(比較地域マスタ!$Z15,"")=0,"",IFERROR(比較地域マスタ!$Z15,""))</f>
        <v>大空町</v>
      </c>
      <c r="BB30" s="110" t="str">
        <f t="shared" si="0"/>
        <v>01564</v>
      </c>
      <c r="BC30" s="1031" t="str">
        <f t="shared" si="0"/>
        <v>大空町</v>
      </c>
      <c r="BD30" s="34">
        <f t="shared" si="14"/>
        <v>69.502222425205929</v>
      </c>
      <c r="BE30" s="34">
        <f t="shared" si="15"/>
        <v>25.409992712530563</v>
      </c>
      <c r="BF30" s="34">
        <f>VLOOKUP($AX30&amp;"_"&amp;$BC$14,データシート1!$A:$BT,MATCH($BC$12&amp;"_"&amp;BF$20,データシート1!$A$1:$BT$1,0),0)</f>
        <v>6.1187569959307426</v>
      </c>
      <c r="BG30" s="34">
        <f>VLOOKUP($AX30&amp;"_"&amp;$BC$14,データシート1!$A:$BT,MATCH($BC$12&amp;"_"&amp;BG$20,データシート1!$A$1:$BT$1,0),0)</f>
        <v>0.75682335970610215</v>
      </c>
      <c r="BH30" s="34">
        <f>VLOOKUP($AX30&amp;"_"&amp;$BC$14,データシート1!$A:$BT,MATCH($BC$12&amp;"_"&amp;BH$20,データシート1!$A$1:$BT$1,0),0)</f>
        <v>18.534412356893718</v>
      </c>
      <c r="BI30" s="34">
        <f>VLOOKUP($AX30&amp;"_"&amp;$BC$14,データシート1!$A:$BT,MATCH($BC$12&amp;"_"&amp;BI$20,データシート1!$A$1:$BT$1,0),0)</f>
        <v>9.427405112202397</v>
      </c>
      <c r="BJ30" s="34">
        <f>VLOOKUP($AX30&amp;"_"&amp;$BC$14,データシート1!$A:$BT,MATCH($BC$12&amp;"_"&amp;BJ$20,データシート1!$A$1:$BT$1,0),0)</f>
        <v>13.289875903238427</v>
      </c>
      <c r="BK30" s="34">
        <f t="shared" si="1"/>
        <v>20.944227202914551</v>
      </c>
      <c r="BL30" s="34">
        <f t="shared" si="2"/>
        <v>20.544684226993894</v>
      </c>
      <c r="BM30" s="34">
        <f>VLOOKUP($AX30&amp;"_"&amp;$BC$14,データシート1!$A:$BT,MATCH($BC$12&amp;"_"&amp;BM$20,データシート1!$A$1:$BT$1,0),0)</f>
        <v>7.297199397452621</v>
      </c>
      <c r="BN30" s="34">
        <f>VLOOKUP($AX30&amp;"_"&amp;$BC$14,データシート1!$A:$BT,MATCH($BC$12&amp;"_"&amp;BN$20,データシート1!$A$1:$BT$1,0),0)</f>
        <v>13.247484829541275</v>
      </c>
      <c r="BO30" s="34">
        <f>VLOOKUP($AX30&amp;"_"&amp;$BC$14,データシート1!$A:$BT,MATCH($BC$12&amp;"_"&amp;BO$20,データシート1!$A$1:$BT$1,0),0)</f>
        <v>0.39954297592065502</v>
      </c>
      <c r="BP30" s="34">
        <f>VLOOKUP($AX30&amp;"_"&amp;$BC$14,データシート1!$A:$BT,MATCH($BC$12&amp;"_"&amp;BP$20,データシート1!$A$1:$BT$1,0),0)</f>
        <v>0</v>
      </c>
      <c r="BQ30" s="34">
        <f>VLOOKUP($AX30&amp;"_"&amp;$BC$14,データシート1!$A:$BT,MATCH($BC$12&amp;"_"&amp;BQ$20,データシート1!$A$1:$BT$1,0),0)</f>
        <v>0.43072149432000012</v>
      </c>
      <c r="BR30" s="35">
        <f t="shared" si="3"/>
        <v>69.502222425205929</v>
      </c>
      <c r="BT30" s="121" t="str">
        <f t="shared" si="4"/>
        <v>大空町</v>
      </c>
      <c r="BU30" s="33">
        <f t="shared" si="25"/>
        <v>69.502222425205929</v>
      </c>
      <c r="BV30" s="59">
        <f t="shared" si="16"/>
        <v>0.36559971502890076</v>
      </c>
      <c r="BW30" s="59">
        <f t="shared" si="5"/>
        <v>8.8036853821694364E-2</v>
      </c>
      <c r="BX30" s="59">
        <f t="shared" si="5"/>
        <v>1.0889196536420825E-2</v>
      </c>
      <c r="BY30" s="59">
        <f t="shared" si="5"/>
        <v>0.26667366467078557</v>
      </c>
      <c r="BZ30" s="59">
        <f t="shared" si="5"/>
        <v>0.1356417792588949</v>
      </c>
      <c r="CA30" s="59">
        <f t="shared" si="5"/>
        <v>0.19121512146665789</v>
      </c>
      <c r="CB30" s="59">
        <f t="shared" si="5"/>
        <v>0.30134615084364325</v>
      </c>
      <c r="CC30" s="59">
        <f t="shared" si="5"/>
        <v>0.295597514872317</v>
      </c>
      <c r="CD30" s="59">
        <f t="shared" si="5"/>
        <v>0.1049923174083451</v>
      </c>
      <c r="CE30" s="59">
        <f t="shared" si="5"/>
        <v>0.19060519746397195</v>
      </c>
      <c r="CF30" s="59">
        <f t="shared" si="5"/>
        <v>5.7486359713262254E-3</v>
      </c>
      <c r="CG30" s="59">
        <f t="shared" si="5"/>
        <v>0</v>
      </c>
      <c r="CH30" s="59">
        <f t="shared" si="5"/>
        <v>6.1972334019033196E-3</v>
      </c>
      <c r="CI30" s="122">
        <f t="shared" si="6"/>
        <v>1</v>
      </c>
      <c r="CK30" s="123" t="str">
        <f t="shared" si="7"/>
        <v>大空町</v>
      </c>
      <c r="CL30" s="124">
        <f t="shared" si="17"/>
        <v>25.409992712530563</v>
      </c>
      <c r="CM30" s="65">
        <f t="shared" si="18"/>
        <v>0</v>
      </c>
      <c r="CN30" s="66">
        <f t="shared" si="19"/>
        <v>6.1187569959307426</v>
      </c>
      <c r="CO30" s="65">
        <f t="shared" si="20"/>
        <v>0</v>
      </c>
      <c r="CP30" s="66">
        <f t="shared" si="8"/>
        <v>0.75682335970610215</v>
      </c>
      <c r="CQ30" s="65">
        <f t="shared" si="21"/>
        <v>0</v>
      </c>
      <c r="CR30" s="66">
        <f t="shared" si="9"/>
        <v>18.534412356893718</v>
      </c>
      <c r="CS30" s="65">
        <f t="shared" si="22"/>
        <v>0</v>
      </c>
      <c r="CT30" s="66">
        <f t="shared" si="10"/>
        <v>9.427405112202397</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12422</v>
      </c>
      <c r="AY31" s="18" t="str">
        <f>IF(IFERROR(比較地域マスタ!$Z16,"")=0,"",IFERROR(比較地域マスタ!$Z16,""))</f>
        <v>睦沢町</v>
      </c>
      <c r="BB31" s="110" t="str">
        <f t="shared" si="0"/>
        <v>12422</v>
      </c>
      <c r="BC31" s="1031" t="str">
        <f t="shared" si="0"/>
        <v>睦沢町</v>
      </c>
      <c r="BD31" s="34">
        <f t="shared" si="14"/>
        <v>49.659892445233822</v>
      </c>
      <c r="BE31" s="34">
        <f t="shared" si="15"/>
        <v>19.650057520130979</v>
      </c>
      <c r="BF31" s="34">
        <f>VLOOKUP($AX31&amp;"_"&amp;$BC$14,データシート1!$A:$BT,MATCH($BC$12&amp;"_"&amp;BF$20,データシート1!$A$1:$BT$1,0),0)</f>
        <v>15.060699454198016</v>
      </c>
      <c r="BG31" s="34">
        <f>VLOOKUP($AX31&amp;"_"&amp;$BC$14,データシート1!$A:$BT,MATCH($BC$12&amp;"_"&amp;BG$20,データシート1!$A$1:$BT$1,0),0)</f>
        <v>0.35415681566715096</v>
      </c>
      <c r="BH31" s="34">
        <f>VLOOKUP($AX31&amp;"_"&amp;$BC$14,データシート1!$A:$BT,MATCH($BC$12&amp;"_"&amp;BH$20,データシート1!$A$1:$BT$1,0),0)</f>
        <v>4.2352012502658107</v>
      </c>
      <c r="BI31" s="34">
        <f>VLOOKUP($AX31&amp;"_"&amp;$BC$14,データシート1!$A:$BT,MATCH($BC$12&amp;"_"&amp;BI$20,データシート1!$A$1:$BT$1,0),0)</f>
        <v>7.8905040864516636</v>
      </c>
      <c r="BJ31" s="34">
        <f>VLOOKUP($AX31&amp;"_"&amp;$BC$14,データシート1!$A:$BT,MATCH($BC$12&amp;"_"&amp;BJ$20,データシート1!$A$1:$BT$1,0),0)</f>
        <v>6.7406992896569005</v>
      </c>
      <c r="BK31" s="34">
        <f t="shared" si="1"/>
        <v>14.315705658829478</v>
      </c>
      <c r="BL31" s="34">
        <f t="shared" si="2"/>
        <v>13.914586231009093</v>
      </c>
      <c r="BM31" s="34">
        <f>VLOOKUP($AX31&amp;"_"&amp;$BC$14,データシート1!$A:$BT,MATCH($BC$12&amp;"_"&amp;BM$20,データシート1!$A$1:$BT$1,0),0)</f>
        <v>6.4939502181092621</v>
      </c>
      <c r="BN31" s="34">
        <f>VLOOKUP($AX31&amp;"_"&amp;$BC$14,データシート1!$A:$BT,MATCH($BC$12&amp;"_"&amp;BN$20,データシート1!$A$1:$BT$1,0),0)</f>
        <v>7.4206360128998305</v>
      </c>
      <c r="BO31" s="34">
        <f>VLOOKUP($AX31&amp;"_"&amp;$BC$14,データシート1!$A:$BT,MATCH($BC$12&amp;"_"&amp;BO$20,データシート1!$A$1:$BT$1,0),0)</f>
        <v>0.40111942782038501</v>
      </c>
      <c r="BP31" s="34">
        <f>VLOOKUP($AX31&amp;"_"&amp;$BC$14,データシート1!$A:$BT,MATCH($BC$12&amp;"_"&amp;BP$20,データシート1!$A$1:$BT$1,0),0)</f>
        <v>0</v>
      </c>
      <c r="BQ31" s="34">
        <f>VLOOKUP($AX31&amp;"_"&amp;$BC$14,データシート1!$A:$BT,MATCH($BC$12&amp;"_"&amp;BQ$20,データシート1!$A$1:$BT$1,0),0)</f>
        <v>1.0629258901647971</v>
      </c>
      <c r="BR31" s="35">
        <f t="shared" si="3"/>
        <v>49.659892445233822</v>
      </c>
      <c r="BT31" s="121" t="str">
        <f t="shared" si="4"/>
        <v>睦沢町</v>
      </c>
      <c r="BU31" s="33">
        <f t="shared" si="25"/>
        <v>49.659892445233822</v>
      </c>
      <c r="BV31" s="59">
        <f t="shared" si="16"/>
        <v>0.39569271201707806</v>
      </c>
      <c r="BW31" s="59">
        <f t="shared" si="5"/>
        <v>0.303276924548464</v>
      </c>
      <c r="BX31" s="59">
        <f t="shared" si="5"/>
        <v>7.1316468527942139E-3</v>
      </c>
      <c r="BY31" s="59">
        <f t="shared" si="5"/>
        <v>8.5284140615819848E-2</v>
      </c>
      <c r="BZ31" s="59">
        <f t="shared" si="5"/>
        <v>0.15889088151275216</v>
      </c>
      <c r="CA31" s="59">
        <f t="shared" si="5"/>
        <v>0.13573729135822662</v>
      </c>
      <c r="CB31" s="59">
        <f t="shared" si="5"/>
        <v>0.28827500330608241</v>
      </c>
      <c r="CC31" s="59">
        <f t="shared" si="5"/>
        <v>0.28019767151840791</v>
      </c>
      <c r="CD31" s="59">
        <f t="shared" si="5"/>
        <v>0.13076851153616478</v>
      </c>
      <c r="CE31" s="59">
        <f t="shared" si="5"/>
        <v>0.1494291599822431</v>
      </c>
      <c r="CF31" s="59">
        <f t="shared" si="5"/>
        <v>8.0773317876745229E-3</v>
      </c>
      <c r="CG31" s="59">
        <f t="shared" si="5"/>
        <v>0</v>
      </c>
      <c r="CH31" s="59">
        <f t="shared" si="5"/>
        <v>2.1404111805860604E-2</v>
      </c>
      <c r="CI31" s="122">
        <f t="shared" si="6"/>
        <v>1</v>
      </c>
      <c r="CK31" s="123" t="str">
        <f t="shared" si="7"/>
        <v>睦沢町</v>
      </c>
      <c r="CL31" s="124">
        <f t="shared" si="17"/>
        <v>19.650057520130979</v>
      </c>
      <c r="CM31" s="65">
        <f t="shared" si="18"/>
        <v>0</v>
      </c>
      <c r="CN31" s="66">
        <f t="shared" si="19"/>
        <v>15.060699454198016</v>
      </c>
      <c r="CO31" s="65">
        <f t="shared" si="20"/>
        <v>0</v>
      </c>
      <c r="CP31" s="66">
        <f t="shared" si="8"/>
        <v>0.35415681566715096</v>
      </c>
      <c r="CQ31" s="65">
        <f t="shared" si="21"/>
        <v>0</v>
      </c>
      <c r="CR31" s="66">
        <f t="shared" si="9"/>
        <v>4.2352012502658107</v>
      </c>
      <c r="CS31" s="65">
        <f t="shared" si="22"/>
        <v>0</v>
      </c>
      <c r="CT31" s="66">
        <f t="shared" si="10"/>
        <v>7.8905040864516636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40642</v>
      </c>
      <c r="AY32" s="18" t="str">
        <f>IF(IFERROR(比較地域マスタ!$Z17,"")=0,"",IFERROR(比較地域マスタ!$Z17,""))</f>
        <v>吉富町</v>
      </c>
      <c r="AZ32" s="16"/>
      <c r="BA32" s="16"/>
      <c r="BB32" s="110" t="str">
        <f t="shared" si="0"/>
        <v>40642</v>
      </c>
      <c r="BC32" s="1031" t="str">
        <f t="shared" si="0"/>
        <v>吉富町</v>
      </c>
      <c r="BD32" s="34">
        <f t="shared" si="14"/>
        <v>80.513275415300257</v>
      </c>
      <c r="BE32" s="34">
        <f t="shared" si="15"/>
        <v>58.311803898819853</v>
      </c>
      <c r="BF32" s="34">
        <f>VLOOKUP($AX32&amp;"_"&amp;$BC$14,データシート1!$A:$BT,MATCH($BC$12&amp;"_"&amp;BF$20,データシート1!$A$1:$BT$1,0),0)</f>
        <v>57.464278720478596</v>
      </c>
      <c r="BG32" s="34">
        <f>VLOOKUP($AX32&amp;"_"&amp;$BC$14,データシート1!$A:$BT,MATCH($BC$12&amp;"_"&amp;BG$20,データシート1!$A$1:$BT$1,0),0)</f>
        <v>0.35806288225079397</v>
      </c>
      <c r="BH32" s="34">
        <f>VLOOKUP($AX32&amp;"_"&amp;$BC$14,データシート1!$A:$BT,MATCH($BC$12&amp;"_"&amp;BH$20,データシート1!$A$1:$BT$1,0),0)</f>
        <v>0.48946229609046649</v>
      </c>
      <c r="BI32" s="34">
        <f>VLOOKUP($AX32&amp;"_"&amp;$BC$14,データシート1!$A:$BT,MATCH($BC$12&amp;"_"&amp;BI$20,データシート1!$A$1:$BT$1,0),0)</f>
        <v>4.8923817513234757</v>
      </c>
      <c r="BJ32" s="34">
        <f>VLOOKUP($AX32&amp;"_"&amp;$BC$14,データシート1!$A:$BT,MATCH($BC$12&amp;"_"&amp;BJ$20,データシート1!$A$1:$BT$1,0),0)</f>
        <v>5.5102153605573845</v>
      </c>
      <c r="BK32" s="34">
        <f t="shared" si="1"/>
        <v>10.768589082357192</v>
      </c>
      <c r="BL32" s="34">
        <f t="shared" si="2"/>
        <v>10.375994172216831</v>
      </c>
      <c r="BM32" s="34">
        <f>VLOOKUP($AX32&amp;"_"&amp;$BC$14,データシート1!$A:$BT,MATCH($BC$12&amp;"_"&amp;BM$20,データシート1!$A$1:$BT$1,0),0)</f>
        <v>5.8130232488181894</v>
      </c>
      <c r="BN32" s="34">
        <f>VLOOKUP($AX32&amp;"_"&amp;$BC$14,データシート1!$A:$BT,MATCH($BC$12&amp;"_"&amp;BN$20,データシート1!$A$1:$BT$1,0),0)</f>
        <v>4.5629709233986429</v>
      </c>
      <c r="BO32" s="34">
        <f>VLOOKUP($AX32&amp;"_"&amp;$BC$14,データシート1!$A:$BT,MATCH($BC$12&amp;"_"&amp;BO$20,データシート1!$A$1:$BT$1,0),0)</f>
        <v>0.39259491014036002</v>
      </c>
      <c r="BP32" s="34">
        <f>VLOOKUP($AX32&amp;"_"&amp;$BC$14,データシート1!$A:$BT,MATCH($BC$12&amp;"_"&amp;BP$20,データシート1!$A$1:$BT$1,0),0)</f>
        <v>0</v>
      </c>
      <c r="BQ32" s="34">
        <f>VLOOKUP($AX32&amp;"_"&amp;$BC$14,データシート1!$A:$BT,MATCH($BC$12&amp;"_"&amp;BQ$20,データシート1!$A$1:$BT$1,0),0)</f>
        <v>1.03028532224235</v>
      </c>
      <c r="BR32" s="35">
        <f t="shared" si="3"/>
        <v>80.513275415300257</v>
      </c>
      <c r="BS32" s="21"/>
      <c r="BT32" s="121" t="str">
        <f t="shared" si="4"/>
        <v>吉富町</v>
      </c>
      <c r="BU32" s="33">
        <f t="shared" si="25"/>
        <v>80.513275415300257</v>
      </c>
      <c r="BV32" s="59">
        <f t="shared" si="16"/>
        <v>0.72425079712678819</v>
      </c>
      <c r="BW32" s="59">
        <f t="shared" si="5"/>
        <v>0.71372426999235494</v>
      </c>
      <c r="BX32" s="59">
        <f t="shared" si="5"/>
        <v>4.4472527096165049E-3</v>
      </c>
      <c r="BY32" s="59">
        <f t="shared" si="5"/>
        <v>6.079274424816805E-3</v>
      </c>
      <c r="BZ32" s="59">
        <f t="shared" si="5"/>
        <v>6.0764907725934562E-2</v>
      </c>
      <c r="CA32" s="59">
        <f t="shared" si="5"/>
        <v>6.8438593910567155E-2</v>
      </c>
      <c r="CB32" s="59">
        <f t="shared" si="5"/>
        <v>0.13374923609567616</v>
      </c>
      <c r="CC32" s="59">
        <f t="shared" si="5"/>
        <v>0.12887308482602161</v>
      </c>
      <c r="CD32" s="59">
        <f t="shared" si="5"/>
        <v>7.2199562355818869E-2</v>
      </c>
      <c r="CE32" s="59">
        <f t="shared" si="5"/>
        <v>5.6673522470202763E-2</v>
      </c>
      <c r="CF32" s="59">
        <f t="shared" si="5"/>
        <v>4.8761512696545153E-3</v>
      </c>
      <c r="CG32" s="59">
        <f t="shared" si="5"/>
        <v>0</v>
      </c>
      <c r="CH32" s="59">
        <f t="shared" si="5"/>
        <v>1.2796465141033882E-2</v>
      </c>
      <c r="CI32" s="122">
        <f t="shared" si="6"/>
        <v>1</v>
      </c>
      <c r="CJ32" s="16"/>
      <c r="CK32" s="123" t="str">
        <f t="shared" si="7"/>
        <v>吉富町</v>
      </c>
      <c r="CL32" s="124">
        <f t="shared" si="17"/>
        <v>58.311803898819853</v>
      </c>
      <c r="CM32" s="65">
        <f t="shared" si="18"/>
        <v>0.46875586369148836</v>
      </c>
      <c r="CN32" s="66">
        <f t="shared" si="19"/>
        <v>57.464278720478596</v>
      </c>
      <c r="CO32" s="65">
        <f t="shared" si="20"/>
        <v>0.47566941774314758</v>
      </c>
      <c r="CP32" s="66">
        <f t="shared" si="8"/>
        <v>0.35806288225079397</v>
      </c>
      <c r="CQ32" s="65">
        <f t="shared" si="21"/>
        <v>0</v>
      </c>
      <c r="CR32" s="66">
        <f t="shared" si="9"/>
        <v>0.48946229609046649</v>
      </c>
      <c r="CS32" s="65">
        <f t="shared" si="22"/>
        <v>0</v>
      </c>
      <c r="CT32" s="66">
        <f t="shared" si="10"/>
        <v>4.8923817513234757</v>
      </c>
      <c r="CU32" s="67">
        <f t="shared" si="23"/>
        <v>0</v>
      </c>
      <c r="CV32" s="16"/>
      <c r="CW32" s="959">
        <f t="shared" si="24"/>
        <v>27.334</v>
      </c>
      <c r="CX32" s="962">
        <f>VLOOKUP($AX32&amp;"_"&amp;$CW$14,データシート1!$A:$BT,MATCH($CW$12&amp;"_"&amp;CX$20,データシート1!$A$1:$BT$1,0),0)</f>
        <v>27.334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27.334</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01452</v>
      </c>
      <c r="AY33" s="18" t="str">
        <f>IF(IFERROR(比較地域マスタ!$Z18,"")=0,"",IFERROR(比較地域マスタ!$Z18,""))</f>
        <v>鷹栖町</v>
      </c>
      <c r="BB33" s="110" t="str">
        <f t="shared" si="0"/>
        <v>01452</v>
      </c>
      <c r="BC33" s="1031" t="str">
        <f t="shared" si="0"/>
        <v>鷹栖町</v>
      </c>
      <c r="BD33" s="34">
        <f t="shared" si="14"/>
        <v>54.067551204707172</v>
      </c>
      <c r="BE33" s="34">
        <f t="shared" si="15"/>
        <v>15.158959201477003</v>
      </c>
      <c r="BF33" s="34">
        <f>VLOOKUP($AX33&amp;"_"&amp;$BC$14,データシート1!$A:$BT,MATCH($BC$12&amp;"_"&amp;BF$20,データシート1!$A$1:$BT$1,0),0)</f>
        <v>7.1756351051205707</v>
      </c>
      <c r="BG33" s="34">
        <f>VLOOKUP($AX33&amp;"_"&amp;$BC$14,データシート1!$A:$BT,MATCH($BC$12&amp;"_"&amp;BG$20,データシート1!$A$1:$BT$1,0),0)</f>
        <v>1.1548563859219039</v>
      </c>
      <c r="BH33" s="34">
        <f>VLOOKUP($AX33&amp;"_"&amp;$BC$14,データシート1!$A:$BT,MATCH($BC$12&amp;"_"&amp;BH$20,データシート1!$A$1:$BT$1,0),0)</f>
        <v>6.8284677104345297</v>
      </c>
      <c r="BI33" s="34">
        <f>VLOOKUP($AX33&amp;"_"&amp;$BC$14,データシート1!$A:$BT,MATCH($BC$12&amp;"_"&amp;BI$20,データシート1!$A$1:$BT$1,0),0)</f>
        <v>10.583168719707979</v>
      </c>
      <c r="BJ33" s="34">
        <f>VLOOKUP($AX33&amp;"_"&amp;$BC$14,データシート1!$A:$BT,MATCH($BC$12&amp;"_"&amp;BJ$20,データシート1!$A$1:$BT$1,0),0)</f>
        <v>13.685146501814588</v>
      </c>
      <c r="BK33" s="34">
        <f t="shared" si="1"/>
        <v>14.640276781707602</v>
      </c>
      <c r="BL33" s="34">
        <f t="shared" si="2"/>
        <v>14.249024775037382</v>
      </c>
      <c r="BM33" s="34">
        <f>VLOOKUP($AX33&amp;"_"&amp;$BC$14,データシート1!$A:$BT,MATCH($BC$12&amp;"_"&amp;BM$20,データシート1!$A$1:$BT$1,0),0)</f>
        <v>5.7736083144680084</v>
      </c>
      <c r="BN33" s="34">
        <f>VLOOKUP($AX33&amp;"_"&amp;$BC$14,データシート1!$A:$BT,MATCH($BC$12&amp;"_"&amp;BN$20,データシート1!$A$1:$BT$1,0),0)</f>
        <v>8.4754164605693738</v>
      </c>
      <c r="BO33" s="34">
        <f>VLOOKUP($AX33&amp;"_"&amp;$BC$14,データシート1!$A:$BT,MATCH($BC$12&amp;"_"&amp;BO$20,データシート1!$A$1:$BT$1,0),0)</f>
        <v>0.39125200667021898</v>
      </c>
      <c r="BP33" s="34">
        <f>VLOOKUP($AX33&amp;"_"&amp;$BC$14,データシート1!$A:$BT,MATCH($BC$12&amp;"_"&amp;BP$20,データシート1!$A$1:$BT$1,0),0)</f>
        <v>0</v>
      </c>
      <c r="BQ33" s="34">
        <f>VLOOKUP($AX33&amp;"_"&amp;$BC$14,データシート1!$A:$BT,MATCH($BC$12&amp;"_"&amp;BQ$20,データシート1!$A$1:$BT$1,0),0)</f>
        <v>0</v>
      </c>
      <c r="BR33" s="35">
        <f t="shared" si="3"/>
        <v>54.067551204707172</v>
      </c>
      <c r="BT33" s="121" t="str">
        <f t="shared" si="4"/>
        <v>鷹栖町</v>
      </c>
      <c r="BU33" s="33">
        <f t="shared" si="25"/>
        <v>54.067551204707172</v>
      </c>
      <c r="BV33" s="59">
        <f t="shared" si="16"/>
        <v>0.28037073741481472</v>
      </c>
      <c r="BW33" s="59">
        <f t="shared" si="5"/>
        <v>0.13271611059196359</v>
      </c>
      <c r="BX33" s="59">
        <f t="shared" si="5"/>
        <v>2.1359509727922742E-2</v>
      </c>
      <c r="BY33" s="59">
        <f t="shared" si="5"/>
        <v>0.12629511709492841</v>
      </c>
      <c r="BZ33" s="59">
        <f t="shared" si="5"/>
        <v>0.19573974563113927</v>
      </c>
      <c r="CA33" s="59">
        <f t="shared" si="5"/>
        <v>0.25311200890161911</v>
      </c>
      <c r="CB33" s="59">
        <f t="shared" si="5"/>
        <v>0.27077750805242695</v>
      </c>
      <c r="CC33" s="59">
        <f t="shared" si="5"/>
        <v>0.26354115282729595</v>
      </c>
      <c r="CD33" s="59">
        <f t="shared" si="5"/>
        <v>0.10678508987041663</v>
      </c>
      <c r="CE33" s="59">
        <f t="shared" si="5"/>
        <v>0.15675606295687933</v>
      </c>
      <c r="CF33" s="59">
        <f t="shared" si="5"/>
        <v>7.2363552251309693E-3</v>
      </c>
      <c r="CG33" s="59">
        <f t="shared" si="5"/>
        <v>0</v>
      </c>
      <c r="CH33" s="59">
        <f t="shared" si="5"/>
        <v>0</v>
      </c>
      <c r="CI33" s="122">
        <f t="shared" si="6"/>
        <v>1</v>
      </c>
      <c r="CK33" s="123" t="str">
        <f t="shared" si="7"/>
        <v>鷹栖町</v>
      </c>
      <c r="CL33" s="124">
        <f t="shared" si="17"/>
        <v>15.158959201477003</v>
      </c>
      <c r="CM33" s="65">
        <f t="shared" si="18"/>
        <v>0</v>
      </c>
      <c r="CN33" s="66">
        <f t="shared" si="19"/>
        <v>7.1756351051205707</v>
      </c>
      <c r="CO33" s="65">
        <f t="shared" si="20"/>
        <v>0</v>
      </c>
      <c r="CP33" s="66">
        <f t="shared" si="8"/>
        <v>1.1548563859219039</v>
      </c>
      <c r="CQ33" s="65">
        <f t="shared" si="21"/>
        <v>0</v>
      </c>
      <c r="CR33" s="66">
        <f t="shared" si="9"/>
        <v>6.8284677104345297</v>
      </c>
      <c r="CS33" s="65">
        <f t="shared" si="22"/>
        <v>0</v>
      </c>
      <c r="CT33" s="66">
        <f t="shared" si="10"/>
        <v>10.583168719707979</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32501</v>
      </c>
      <c r="AY34" s="18" t="str">
        <f>IF(IFERROR(比較地域マスタ!$Z19,"")=0,"",IFERROR(比較地域マスタ!$Z19,""))</f>
        <v>津和野町</v>
      </c>
      <c r="BB34" s="110" t="str">
        <f t="shared" si="0"/>
        <v>32501</v>
      </c>
      <c r="BC34" s="1031" t="str">
        <f t="shared" si="0"/>
        <v>津和野町</v>
      </c>
      <c r="BD34" s="34">
        <f t="shared" si="14"/>
        <v>45.716928285062302</v>
      </c>
      <c r="BE34" s="34">
        <f t="shared" si="15"/>
        <v>8.8753850601823476</v>
      </c>
      <c r="BF34" s="34">
        <f>VLOOKUP($AX34&amp;"_"&amp;$BC$14,データシート1!$A:$BT,MATCH($BC$12&amp;"_"&amp;BF$20,データシート1!$A$1:$BT$1,0),0)</f>
        <v>1.1219324583954202</v>
      </c>
      <c r="BG34" s="34">
        <f>VLOOKUP($AX34&amp;"_"&amp;$BC$14,データシート1!$A:$BT,MATCH($BC$12&amp;"_"&amp;BG$20,データシート1!$A$1:$BT$1,0),0)</f>
        <v>0.72323164091471137</v>
      </c>
      <c r="BH34" s="34">
        <f>VLOOKUP($AX34&amp;"_"&amp;$BC$14,データシート1!$A:$BT,MATCH($BC$12&amp;"_"&amp;BH$20,データシート1!$A$1:$BT$1,0),0)</f>
        <v>7.0302209608722155</v>
      </c>
      <c r="BI34" s="34">
        <f>VLOOKUP($AX34&amp;"_"&amp;$BC$14,データシート1!$A:$BT,MATCH($BC$12&amp;"_"&amp;BI$20,データシート1!$A$1:$BT$1,0),0)</f>
        <v>9.2809383412570305</v>
      </c>
      <c r="BJ34" s="34">
        <f>VLOOKUP($AX34&amp;"_"&amp;$BC$14,データシート1!$A:$BT,MATCH($BC$12&amp;"_"&amp;BJ$20,データシート1!$A$1:$BT$1,0),0)</f>
        <v>12.493925545706755</v>
      </c>
      <c r="BK34" s="34">
        <f t="shared" si="1"/>
        <v>14.511122750489921</v>
      </c>
      <c r="BL34" s="34">
        <f t="shared" si="2"/>
        <v>14.104514934574176</v>
      </c>
      <c r="BM34" s="34">
        <f>VLOOKUP($AX34&amp;"_"&amp;$BC$14,データシート1!$A:$BT,MATCH($BC$12&amp;"_"&amp;BM$20,データシート1!$A$1:$BT$1,0),0)</f>
        <v>5.6105120343982904</v>
      </c>
      <c r="BN34" s="34">
        <f>VLOOKUP($AX34&amp;"_"&amp;$BC$14,データシート1!$A:$BT,MATCH($BC$12&amp;"_"&amp;BN$20,データシート1!$A$1:$BT$1,0),0)</f>
        <v>8.4940029001758859</v>
      </c>
      <c r="BO34" s="34">
        <f>VLOOKUP($AX34&amp;"_"&amp;$BC$14,データシート1!$A:$BT,MATCH($BC$12&amp;"_"&amp;BO$20,データシート1!$A$1:$BT$1,0),0)</f>
        <v>0.40660781591574402</v>
      </c>
      <c r="BP34" s="34">
        <f>VLOOKUP($AX34&amp;"_"&amp;$BC$14,データシート1!$A:$BT,MATCH($BC$12&amp;"_"&amp;BP$20,データシート1!$A$1:$BT$1,0),0)</f>
        <v>0</v>
      </c>
      <c r="BQ34" s="34">
        <f>VLOOKUP($AX34&amp;"_"&amp;$BC$14,データシート1!$A:$BT,MATCH($BC$12&amp;"_"&amp;BQ$20,データシート1!$A$1:$BT$1,0),0)</f>
        <v>0.55555658742624392</v>
      </c>
      <c r="BR34" s="35">
        <f t="shared" si="3"/>
        <v>45.716928285062302</v>
      </c>
      <c r="BT34" s="121" t="str">
        <f t="shared" si="4"/>
        <v>津和野町</v>
      </c>
      <c r="BU34" s="33">
        <f t="shared" si="25"/>
        <v>45.716928285062302</v>
      </c>
      <c r="BV34" s="59">
        <f t="shared" si="16"/>
        <v>0.19413782581456418</v>
      </c>
      <c r="BW34" s="59">
        <f t="shared" si="5"/>
        <v>2.4540853913013312E-2</v>
      </c>
      <c r="BX34" s="59">
        <f t="shared" si="5"/>
        <v>1.5819777663212391E-2</v>
      </c>
      <c r="BY34" s="59">
        <f t="shared" si="5"/>
        <v>0.15377719423833847</v>
      </c>
      <c r="BZ34" s="59">
        <f t="shared" si="5"/>
        <v>0.20300879104096578</v>
      </c>
      <c r="CA34" s="59">
        <f t="shared" si="5"/>
        <v>0.27328882351417871</v>
      </c>
      <c r="CB34" s="59">
        <f t="shared" si="5"/>
        <v>0.31741246174737714</v>
      </c>
      <c r="CC34" s="59">
        <f t="shared" si="5"/>
        <v>0.30851842990472156</v>
      </c>
      <c r="CD34" s="59">
        <f t="shared" si="5"/>
        <v>0.1227228566060832</v>
      </c>
      <c r="CE34" s="59">
        <f t="shared" si="5"/>
        <v>0.18579557329863836</v>
      </c>
      <c r="CF34" s="59">
        <f t="shared" si="5"/>
        <v>8.8940318426555445E-3</v>
      </c>
      <c r="CG34" s="59">
        <f t="shared" si="5"/>
        <v>0</v>
      </c>
      <c r="CH34" s="59">
        <f t="shared" si="5"/>
        <v>1.2152097882914157E-2</v>
      </c>
      <c r="CI34" s="122">
        <f t="shared" si="6"/>
        <v>1</v>
      </c>
      <c r="CK34" s="123" t="str">
        <f t="shared" si="7"/>
        <v>津和野町</v>
      </c>
      <c r="CL34" s="124">
        <f t="shared" si="17"/>
        <v>8.8753850601823476</v>
      </c>
      <c r="CM34" s="65">
        <f t="shared" si="18"/>
        <v>0</v>
      </c>
      <c r="CN34" s="66">
        <f t="shared" si="19"/>
        <v>1.1219324583954202</v>
      </c>
      <c r="CO34" s="65">
        <f t="shared" si="20"/>
        <v>0</v>
      </c>
      <c r="CP34" s="66">
        <f t="shared" si="8"/>
        <v>0.72323164091471137</v>
      </c>
      <c r="CQ34" s="65">
        <f t="shared" si="21"/>
        <v>0</v>
      </c>
      <c r="CR34" s="66">
        <f t="shared" si="9"/>
        <v>7.0302209608722155</v>
      </c>
      <c r="CS34" s="65">
        <f t="shared" si="22"/>
        <v>0</v>
      </c>
      <c r="CT34" s="66">
        <f t="shared" si="10"/>
        <v>9.2809383412570305</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20416</v>
      </c>
      <c r="AY35" s="18" t="str">
        <f>IF(IFERROR(比較地域マスタ!$Z20,"")=0,"",IFERROR(比較地域マスタ!$Z20,""))</f>
        <v>豊丘村</v>
      </c>
      <c r="BB35" s="110" t="str">
        <f t="shared" si="0"/>
        <v>20416</v>
      </c>
      <c r="BC35" s="1031" t="str">
        <f t="shared" si="0"/>
        <v>豊丘村</v>
      </c>
      <c r="BD35" s="34">
        <f t="shared" si="14"/>
        <v>40.317605426593218</v>
      </c>
      <c r="BE35" s="34">
        <f t="shared" si="15"/>
        <v>10.870040288042141</v>
      </c>
      <c r="BF35" s="34">
        <f>VLOOKUP($AX35&amp;"_"&amp;$BC$14,データシート1!$A:$BT,MATCH($BC$12&amp;"_"&amp;BF$20,データシート1!$A$1:$BT$1,0),0)</f>
        <v>9.0204039822177435</v>
      </c>
      <c r="BG35" s="34">
        <f>VLOOKUP($AX35&amp;"_"&amp;$BC$14,データシート1!$A:$BT,MATCH($BC$12&amp;"_"&amp;BG$20,データシート1!$A$1:$BT$1,0),0)</f>
        <v>0.44912286397908963</v>
      </c>
      <c r="BH35" s="34">
        <f>VLOOKUP($AX35&amp;"_"&amp;$BC$14,データシート1!$A:$BT,MATCH($BC$12&amp;"_"&amp;BH$20,データシート1!$A$1:$BT$1,0),0)</f>
        <v>1.4005134418453062</v>
      </c>
      <c r="BI35" s="34">
        <f>VLOOKUP($AX35&amp;"_"&amp;$BC$14,データシート1!$A:$BT,MATCH($BC$12&amp;"_"&amp;BI$20,データシート1!$A$1:$BT$1,0),0)</f>
        <v>4.4993226702790832</v>
      </c>
      <c r="BJ35" s="34">
        <f>VLOOKUP($AX35&amp;"_"&amp;$BC$14,データシート1!$A:$BT,MATCH($BC$12&amp;"_"&amp;BJ$20,データシート1!$A$1:$BT$1,0),0)</f>
        <v>8.5153807691371988</v>
      </c>
      <c r="BK35" s="34">
        <f t="shared" si="1"/>
        <v>15.97257237886711</v>
      </c>
      <c r="BL35" s="34">
        <f t="shared" si="2"/>
        <v>15.582137791700454</v>
      </c>
      <c r="BM35" s="34">
        <f>VLOOKUP($AX35&amp;"_"&amp;$BC$14,データシート1!$A:$BT,MATCH($BC$12&amp;"_"&amp;BM$20,データシート1!$A$1:$BT$1,0),0)</f>
        <v>6.1541663012973498</v>
      </c>
      <c r="BN35" s="34">
        <f>VLOOKUP($AX35&amp;"_"&amp;$BC$14,データシート1!$A:$BT,MATCH($BC$12&amp;"_"&amp;BN$20,データシート1!$A$1:$BT$1,0),0)</f>
        <v>9.4279714904031042</v>
      </c>
      <c r="BO35" s="34">
        <f>VLOOKUP($AX35&amp;"_"&amp;$BC$14,データシート1!$A:$BT,MATCH($BC$12&amp;"_"&amp;BO$20,データシート1!$A$1:$BT$1,0),0)</f>
        <v>0.39043458716665502</v>
      </c>
      <c r="BP35" s="34">
        <f>VLOOKUP($AX35&amp;"_"&amp;$BC$14,データシート1!$A:$BT,MATCH($BC$12&amp;"_"&amp;BP$20,データシート1!$A$1:$BT$1,0),0)</f>
        <v>0</v>
      </c>
      <c r="BQ35" s="34">
        <f>VLOOKUP($AX35&amp;"_"&amp;$BC$14,データシート1!$A:$BT,MATCH($BC$12&amp;"_"&amp;BQ$20,データシート1!$A$1:$BT$1,0),0)</f>
        <v>0.4602893202676907</v>
      </c>
      <c r="BR35" s="35">
        <f t="shared" si="3"/>
        <v>40.317605426593218</v>
      </c>
      <c r="BT35" s="121" t="str">
        <f t="shared" si="4"/>
        <v>豊丘村</v>
      </c>
      <c r="BU35" s="33">
        <f t="shared" si="25"/>
        <v>40.317605426593218</v>
      </c>
      <c r="BV35" s="59">
        <f t="shared" si="16"/>
        <v>0.2696102651193748</v>
      </c>
      <c r="BW35" s="59">
        <f t="shared" si="5"/>
        <v>0.22373362422630255</v>
      </c>
      <c r="BX35" s="59">
        <f t="shared" si="5"/>
        <v>1.1139621493563486E-2</v>
      </c>
      <c r="BY35" s="59">
        <f t="shared" si="5"/>
        <v>3.4737019399508712E-2</v>
      </c>
      <c r="BZ35" s="59">
        <f t="shared" si="5"/>
        <v>0.11159697166219501</v>
      </c>
      <c r="CA35" s="59">
        <f t="shared" si="5"/>
        <v>0.21120750300117058</v>
      </c>
      <c r="CB35" s="59">
        <f t="shared" si="5"/>
        <v>0.39616867643463044</v>
      </c>
      <c r="CC35" s="59">
        <f t="shared" si="5"/>
        <v>0.38648470381186334</v>
      </c>
      <c r="CD35" s="59">
        <f t="shared" si="5"/>
        <v>0.15264215808903431</v>
      </c>
      <c r="CE35" s="59">
        <f t="shared" si="5"/>
        <v>0.23384254572282903</v>
      </c>
      <c r="CF35" s="59">
        <f t="shared" si="5"/>
        <v>9.6839726227671008E-3</v>
      </c>
      <c r="CG35" s="59">
        <f t="shared" si="5"/>
        <v>0</v>
      </c>
      <c r="CH35" s="59">
        <f t="shared" si="5"/>
        <v>1.1416583782629289E-2</v>
      </c>
      <c r="CI35" s="122">
        <f t="shared" si="6"/>
        <v>1</v>
      </c>
      <c r="CK35" s="123" t="str">
        <f t="shared" si="7"/>
        <v>豊丘村</v>
      </c>
      <c r="CL35" s="124">
        <f t="shared" si="17"/>
        <v>10.870040288042141</v>
      </c>
      <c r="CM35" s="65">
        <f t="shared" si="18"/>
        <v>0.28491154751348363</v>
      </c>
      <c r="CN35" s="66">
        <f t="shared" si="19"/>
        <v>9.0204039822177435</v>
      </c>
      <c r="CO35" s="65">
        <f t="shared" si="20"/>
        <v>0.34333273832360844</v>
      </c>
      <c r="CP35" s="66">
        <f t="shared" si="8"/>
        <v>0.44912286397908963</v>
      </c>
      <c r="CQ35" s="65">
        <f t="shared" si="21"/>
        <v>0</v>
      </c>
      <c r="CR35" s="66">
        <f t="shared" si="9"/>
        <v>1.4005134418453062</v>
      </c>
      <c r="CS35" s="65">
        <f t="shared" si="22"/>
        <v>0</v>
      </c>
      <c r="CT35" s="66">
        <f t="shared" si="10"/>
        <v>4.4993226702790832</v>
      </c>
      <c r="CU35" s="67">
        <f t="shared" si="23"/>
        <v>0</v>
      </c>
      <c r="CV35" s="16"/>
      <c r="CW35" s="959">
        <f t="shared" si="24"/>
        <v>3.097</v>
      </c>
      <c r="CX35" s="962">
        <f>VLOOKUP($AX35&amp;"_"&amp;$CW$14,データシート1!$A:$BT,MATCH($CW$12&amp;"_"&amp;CX$20,データシート1!$A$1:$BT$1,0),0)</f>
        <v>3.097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3.097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22302</v>
      </c>
      <c r="AY36" s="18" t="str">
        <f>IF(IFERROR(比較地域マスタ!$Z21,"")=0,"",IFERROR(比較地域マスタ!$Z21,""))</f>
        <v>河津町</v>
      </c>
      <c r="BB36" s="110" t="str">
        <f t="shared" si="0"/>
        <v>22302</v>
      </c>
      <c r="BC36" s="1031" t="str">
        <f t="shared" si="0"/>
        <v>河津町</v>
      </c>
      <c r="BD36" s="34">
        <f t="shared" si="14"/>
        <v>36.158441795937676</v>
      </c>
      <c r="BE36" s="34">
        <f t="shared" si="15"/>
        <v>2.7260769024213625</v>
      </c>
      <c r="BF36" s="34">
        <f>VLOOKUP($AX36&amp;"_"&amp;$BC$14,データシート1!$A:$BT,MATCH($BC$12&amp;"_"&amp;BF$20,データシート1!$A$1:$BT$1,0),0)</f>
        <v>0.94292307955782551</v>
      </c>
      <c r="BG36" s="34">
        <f>VLOOKUP($AX36&amp;"_"&amp;$BC$14,データシート1!$A:$BT,MATCH($BC$12&amp;"_"&amp;BG$20,データシート1!$A$1:$BT$1,0),0)</f>
        <v>0.53786872538692687</v>
      </c>
      <c r="BH36" s="34">
        <f>VLOOKUP($AX36&amp;"_"&amp;$BC$14,データシート1!$A:$BT,MATCH($BC$12&amp;"_"&amp;BH$20,データシート1!$A$1:$BT$1,0),0)</f>
        <v>1.2452850974766103</v>
      </c>
      <c r="BI36" s="34">
        <f>VLOOKUP($AX36&amp;"_"&amp;$BC$14,データシート1!$A:$BT,MATCH($BC$12&amp;"_"&amp;BI$20,データシート1!$A$1:$BT$1,0),0)</f>
        <v>9.076902457829501</v>
      </c>
      <c r="BJ36" s="34">
        <f>VLOOKUP($AX36&amp;"_"&amp;$BC$14,データシート1!$A:$BT,MATCH($BC$12&amp;"_"&amp;BJ$20,データシート1!$A$1:$BT$1,0),0)</f>
        <v>8.9678373641109115</v>
      </c>
      <c r="BK36" s="34">
        <f t="shared" si="1"/>
        <v>13.839084484572178</v>
      </c>
      <c r="BL36" s="34">
        <f t="shared" si="2"/>
        <v>13.436680540389048</v>
      </c>
      <c r="BM36" s="34">
        <f>VLOOKUP($AX36&amp;"_"&amp;$BC$14,データシート1!$A:$BT,MATCH($BC$12&amp;"_"&amp;BM$20,データシート1!$A$1:$BT$1,0),0)</f>
        <v>5.3794589709661897</v>
      </c>
      <c r="BN36" s="34">
        <f>VLOOKUP($AX36&amp;"_"&amp;$BC$14,データシート1!$A:$BT,MATCH($BC$12&amp;"_"&amp;BN$20,データシート1!$A$1:$BT$1,0),0)</f>
        <v>8.0572215694228593</v>
      </c>
      <c r="BO36" s="34">
        <f>VLOOKUP($AX36&amp;"_"&amp;$BC$14,データシート1!$A:$BT,MATCH($BC$12&amp;"_"&amp;BO$20,データシート1!$A$1:$BT$1,0),0)</f>
        <v>0.40240394418312903</v>
      </c>
      <c r="BP36" s="34">
        <f>VLOOKUP($AX36&amp;"_"&amp;$BC$14,データシート1!$A:$BT,MATCH($BC$12&amp;"_"&amp;BP$20,データシート1!$A$1:$BT$1,0),0)</f>
        <v>0</v>
      </c>
      <c r="BQ36" s="34">
        <f>VLOOKUP($AX36&amp;"_"&amp;$BC$14,データシート1!$A:$BT,MATCH($BC$12&amp;"_"&amp;BQ$20,データシート1!$A$1:$BT$1,0),0)</f>
        <v>1.548540587003731</v>
      </c>
      <c r="BR36" s="35">
        <f t="shared" si="3"/>
        <v>36.158441795937676</v>
      </c>
      <c r="BT36" s="121" t="str">
        <f t="shared" si="4"/>
        <v>河津町</v>
      </c>
      <c r="BU36" s="33">
        <f t="shared" si="25"/>
        <v>36.158441795937676</v>
      </c>
      <c r="BV36" s="59">
        <f t="shared" si="16"/>
        <v>7.5392543677798393E-2</v>
      </c>
      <c r="BW36" s="59">
        <f t="shared" si="5"/>
        <v>2.6077536329670071E-2</v>
      </c>
      <c r="BX36" s="59">
        <f t="shared" si="5"/>
        <v>1.487532920866505E-2</v>
      </c>
      <c r="BY36" s="59">
        <f t="shared" si="5"/>
        <v>3.4439678139463283E-2</v>
      </c>
      <c r="BZ36" s="59">
        <f t="shared" si="5"/>
        <v>0.25103134999720234</v>
      </c>
      <c r="CA36" s="59">
        <f t="shared" si="5"/>
        <v>0.24801503932944446</v>
      </c>
      <c r="CB36" s="59">
        <f t="shared" si="5"/>
        <v>0.38273453714277506</v>
      </c>
      <c r="CC36" s="59">
        <f t="shared" si="5"/>
        <v>0.37160562991679114</v>
      </c>
      <c r="CD36" s="59">
        <f t="shared" si="5"/>
        <v>0.1487746347402216</v>
      </c>
      <c r="CE36" s="59">
        <f t="shared" si="5"/>
        <v>0.22283099517656954</v>
      </c>
      <c r="CF36" s="59">
        <f t="shared" si="5"/>
        <v>1.1128907225983899E-2</v>
      </c>
      <c r="CG36" s="59">
        <f t="shared" si="5"/>
        <v>0</v>
      </c>
      <c r="CH36" s="59">
        <f t="shared" si="5"/>
        <v>4.2826529852779946E-2</v>
      </c>
      <c r="CI36" s="122">
        <f t="shared" si="6"/>
        <v>1</v>
      </c>
      <c r="CK36" s="123" t="str">
        <f t="shared" si="7"/>
        <v>河津町</v>
      </c>
      <c r="CL36" s="124">
        <f t="shared" si="17"/>
        <v>2.7260769024213625</v>
      </c>
      <c r="CM36" s="65">
        <f t="shared" si="18"/>
        <v>0</v>
      </c>
      <c r="CN36" s="66">
        <f t="shared" si="19"/>
        <v>0.94292307955782551</v>
      </c>
      <c r="CO36" s="65">
        <f t="shared" si="20"/>
        <v>0</v>
      </c>
      <c r="CP36" s="66">
        <f t="shared" si="8"/>
        <v>0.53786872538692687</v>
      </c>
      <c r="CQ36" s="65">
        <f t="shared" si="21"/>
        <v>0</v>
      </c>
      <c r="CR36" s="66">
        <f t="shared" si="9"/>
        <v>1.2452850974766103</v>
      </c>
      <c r="CS36" s="65">
        <f t="shared" si="22"/>
        <v>0</v>
      </c>
      <c r="CT36" s="66">
        <f t="shared" si="10"/>
        <v>9.076902457829501</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30362</v>
      </c>
      <c r="AY37" s="18" t="str">
        <f>IF(IFERROR(比較地域マスタ!$Z22,"")=0,"",IFERROR(比較地域マスタ!$Z22,""))</f>
        <v>広川町</v>
      </c>
      <c r="BB37" s="110" t="str">
        <f t="shared" si="0"/>
        <v>30362</v>
      </c>
      <c r="BC37" s="1031" t="str">
        <f t="shared" si="0"/>
        <v>広川町</v>
      </c>
      <c r="BD37" s="34">
        <f t="shared" si="14"/>
        <v>55.823569861570576</v>
      </c>
      <c r="BE37" s="34">
        <f t="shared" si="15"/>
        <v>30.588467578369322</v>
      </c>
      <c r="BF37" s="34">
        <f>VLOOKUP($AX37&amp;"_"&amp;$BC$14,データシート1!$A:$BT,MATCH($BC$12&amp;"_"&amp;BF$20,データシート1!$A$1:$BT$1,0),0)</f>
        <v>26.417824886805295</v>
      </c>
      <c r="BG37" s="34">
        <f>VLOOKUP($AX37&amp;"_"&amp;$BC$14,データシート1!$A:$BT,MATCH($BC$12&amp;"_"&amp;BG$20,データシート1!$A$1:$BT$1,0),0)</f>
        <v>0.41562945258962913</v>
      </c>
      <c r="BH37" s="34">
        <f>VLOOKUP($AX37&amp;"_"&amp;$BC$14,データシート1!$A:$BT,MATCH($BC$12&amp;"_"&amp;BH$20,データシート1!$A$1:$BT$1,0),0)</f>
        <v>3.7550132389743962</v>
      </c>
      <c r="BI37" s="34">
        <f>VLOOKUP($AX37&amp;"_"&amp;$BC$14,データシート1!$A:$BT,MATCH($BC$12&amp;"_"&amp;BI$20,データシート1!$A$1:$BT$1,0),0)</f>
        <v>4.0634029927968722</v>
      </c>
      <c r="BJ37" s="34">
        <f>VLOOKUP($AX37&amp;"_"&amp;$BC$14,データシート1!$A:$BT,MATCH($BC$12&amp;"_"&amp;BJ$20,データシート1!$A$1:$BT$1,0),0)</f>
        <v>5.9617032758034325</v>
      </c>
      <c r="BK37" s="34">
        <f t="shared" si="1"/>
        <v>15.209996014600955</v>
      </c>
      <c r="BL37" s="34">
        <f t="shared" si="2"/>
        <v>14.355315408781752</v>
      </c>
      <c r="BM37" s="34">
        <f>VLOOKUP($AX37&amp;"_"&amp;$BC$14,データシート1!$A:$BT,MATCH($BC$12&amp;"_"&amp;BM$20,データシート1!$A$1:$BT$1,0),0)</f>
        <v>5.4338243976560952</v>
      </c>
      <c r="BN37" s="34">
        <f>VLOOKUP($AX37&amp;"_"&amp;$BC$14,データシート1!$A:$BT,MATCH($BC$12&amp;"_"&amp;BN$20,データシート1!$A$1:$BT$1,0),0)</f>
        <v>8.9214910111256565</v>
      </c>
      <c r="BO37" s="34">
        <f>VLOOKUP($AX37&amp;"_"&amp;$BC$14,データシート1!$A:$BT,MATCH($BC$12&amp;"_"&amp;BO$20,データシート1!$A$1:$BT$1,0),0)</f>
        <v>0.39475523311406502</v>
      </c>
      <c r="BP37" s="34">
        <f>VLOOKUP($AX37&amp;"_"&amp;$BC$14,データシート1!$A:$BT,MATCH($BC$12&amp;"_"&amp;BP$20,データシート1!$A$1:$BT$1,0),0)</f>
        <v>0.4599253727051375</v>
      </c>
      <c r="BQ37" s="34">
        <f>VLOOKUP($AX37&amp;"_"&amp;$BC$14,データシート1!$A:$BT,MATCH($BC$12&amp;"_"&amp;BQ$20,データシート1!$A$1:$BT$1,0),0)</f>
        <v>0</v>
      </c>
      <c r="BR37" s="35">
        <f t="shared" si="3"/>
        <v>55.823569861570576</v>
      </c>
      <c r="BT37" s="121" t="str">
        <f t="shared" si="4"/>
        <v>広川町</v>
      </c>
      <c r="BU37" s="33">
        <f t="shared" si="25"/>
        <v>55.823569861570576</v>
      </c>
      <c r="BV37" s="59">
        <f t="shared" si="16"/>
        <v>0.54794896948048255</v>
      </c>
      <c r="BW37" s="59">
        <f t="shared" si="5"/>
        <v>0.47323782682324572</v>
      </c>
      <c r="BX37" s="59">
        <f t="shared" si="5"/>
        <v>7.445411563973661E-3</v>
      </c>
      <c r="BY37" s="59">
        <f t="shared" si="5"/>
        <v>6.7265731093263156E-2</v>
      </c>
      <c r="BZ37" s="59">
        <f t="shared" si="5"/>
        <v>7.2790095704613006E-2</v>
      </c>
      <c r="CA37" s="59">
        <f t="shared" si="5"/>
        <v>0.10679545021192778</v>
      </c>
      <c r="CB37" s="59">
        <f t="shared" si="5"/>
        <v>0.27246548460297676</v>
      </c>
      <c r="CC37" s="59">
        <f t="shared" si="5"/>
        <v>0.25715509496041877</v>
      </c>
      <c r="CD37" s="59">
        <f t="shared" si="5"/>
        <v>9.7339249552307591E-2</v>
      </c>
      <c r="CE37" s="59">
        <f t="shared" si="5"/>
        <v>0.15981584540811117</v>
      </c>
      <c r="CF37" s="59">
        <f t="shared" si="5"/>
        <v>7.0714795577023447E-3</v>
      </c>
      <c r="CG37" s="59">
        <f t="shared" si="5"/>
        <v>8.2389100848556454E-3</v>
      </c>
      <c r="CH37" s="59">
        <f t="shared" si="5"/>
        <v>0</v>
      </c>
      <c r="CI37" s="122">
        <f t="shared" si="6"/>
        <v>1</v>
      </c>
      <c r="CK37" s="123" t="str">
        <f t="shared" si="7"/>
        <v>広川町</v>
      </c>
      <c r="CL37" s="124">
        <f t="shared" si="17"/>
        <v>30.588467578369322</v>
      </c>
      <c r="CM37" s="65">
        <f t="shared" si="18"/>
        <v>0</v>
      </c>
      <c r="CN37" s="66">
        <f t="shared" si="19"/>
        <v>26.417824886805295</v>
      </c>
      <c r="CO37" s="65">
        <f t="shared" si="20"/>
        <v>0</v>
      </c>
      <c r="CP37" s="66">
        <f t="shared" si="8"/>
        <v>0.41562945258962913</v>
      </c>
      <c r="CQ37" s="65">
        <f t="shared" si="21"/>
        <v>0</v>
      </c>
      <c r="CR37" s="66">
        <f t="shared" si="9"/>
        <v>3.7550132389743962</v>
      </c>
      <c r="CS37" s="65">
        <f t="shared" si="22"/>
        <v>0</v>
      </c>
      <c r="CT37" s="66">
        <f t="shared" si="10"/>
        <v>4.0634029927968722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20543</v>
      </c>
      <c r="AY38" s="18" t="str">
        <f>IF(IFERROR(比較地域マスタ!$Z23,"")=0,"",IFERROR(比較地域マスタ!$Z23,""))</f>
        <v>高山村</v>
      </c>
      <c r="BB38" s="110" t="str">
        <f t="shared" si="0"/>
        <v>20543</v>
      </c>
      <c r="BC38" s="1031" t="str">
        <f t="shared" si="0"/>
        <v>高山村</v>
      </c>
      <c r="BD38" s="34">
        <f t="shared" si="14"/>
        <v>40.971497770705064</v>
      </c>
      <c r="BE38" s="34">
        <f t="shared" si="15"/>
        <v>11.544114832946979</v>
      </c>
      <c r="BF38" s="34">
        <f>VLOOKUP($AX38&amp;"_"&amp;$BC$14,データシート1!$A:$BT,MATCH($BC$12&amp;"_"&amp;BF$20,データシート1!$A$1:$BT$1,0),0)</f>
        <v>9.3428685437770049</v>
      </c>
      <c r="BG38" s="34">
        <f>VLOOKUP($AX38&amp;"_"&amp;$BC$14,データシート1!$A:$BT,MATCH($BC$12&amp;"_"&amp;BG$20,データシート1!$A$1:$BT$1,0),0)</f>
        <v>0.59649130372222847</v>
      </c>
      <c r="BH38" s="34">
        <f>VLOOKUP($AX38&amp;"_"&amp;$BC$14,データシート1!$A:$BT,MATCH($BC$12&amp;"_"&amp;BH$20,データシート1!$A$1:$BT$1,0),0)</f>
        <v>1.6047549854477468</v>
      </c>
      <c r="BI38" s="34">
        <f>VLOOKUP($AX38&amp;"_"&amp;$BC$14,データシート1!$A:$BT,MATCH($BC$12&amp;"_"&amp;BI$20,データシート1!$A$1:$BT$1,0),0)</f>
        <v>3.5389630414968249</v>
      </c>
      <c r="BJ38" s="34">
        <f>VLOOKUP($AX38&amp;"_"&amp;$BC$14,データシート1!$A:$BT,MATCH($BC$12&amp;"_"&amp;BJ$20,データシート1!$A$1:$BT$1,0),0)</f>
        <v>9.3952269402520034</v>
      </c>
      <c r="BK38" s="34">
        <f t="shared" si="1"/>
        <v>16.224847793607836</v>
      </c>
      <c r="BL38" s="34">
        <f t="shared" si="2"/>
        <v>15.832486431897067</v>
      </c>
      <c r="BM38" s="34">
        <f>VLOOKUP($AX38&amp;"_"&amp;$BC$14,データシート1!$A:$BT,MATCH($BC$12&amp;"_"&amp;BM$20,データシート1!$A$1:$BT$1,0),0)</f>
        <v>6.7018979751981522</v>
      </c>
      <c r="BN38" s="34">
        <f>VLOOKUP($AX38&amp;"_"&amp;$BC$14,データシート1!$A:$BT,MATCH($BC$12&amp;"_"&amp;BN$20,データシート1!$A$1:$BT$1,0),0)</f>
        <v>9.1305884566989146</v>
      </c>
      <c r="BO38" s="34">
        <f>VLOOKUP($AX38&amp;"_"&amp;$BC$14,データシート1!$A:$BT,MATCH($BC$12&amp;"_"&amp;BO$20,データシート1!$A$1:$BT$1,0),0)</f>
        <v>0.39236136171077002</v>
      </c>
      <c r="BP38" s="34">
        <f>VLOOKUP($AX38&amp;"_"&amp;$BC$14,データシート1!$A:$BT,MATCH($BC$12&amp;"_"&amp;BP$20,データシート1!$A$1:$BT$1,0),0)</f>
        <v>0</v>
      </c>
      <c r="BQ38" s="34">
        <f>VLOOKUP($AX38&amp;"_"&amp;$BC$14,データシート1!$A:$BT,MATCH($BC$12&amp;"_"&amp;BQ$20,データシート1!$A$1:$BT$1,0),0)</f>
        <v>0.26834516240142209</v>
      </c>
      <c r="BR38" s="35">
        <f t="shared" si="3"/>
        <v>40.971497770705064</v>
      </c>
      <c r="BT38" s="121" t="str">
        <f t="shared" si="4"/>
        <v>高山村</v>
      </c>
      <c r="BU38" s="33">
        <f t="shared" si="25"/>
        <v>40.971497770705064</v>
      </c>
      <c r="BV38" s="59">
        <f t="shared" si="16"/>
        <v>0.28175964905049455</v>
      </c>
      <c r="BW38" s="59">
        <f t="shared" si="5"/>
        <v>0.22803336592828266</v>
      </c>
      <c r="BX38" s="59">
        <f t="shared" si="5"/>
        <v>1.4558689239540673E-2</v>
      </c>
      <c r="BY38" s="59">
        <f t="shared" si="5"/>
        <v>3.9167593882671256E-2</v>
      </c>
      <c r="BZ38" s="59">
        <f t="shared" si="5"/>
        <v>8.6376218445868264E-2</v>
      </c>
      <c r="CA38" s="59">
        <f t="shared" si="5"/>
        <v>0.22931128837007425</v>
      </c>
      <c r="CB38" s="59">
        <f t="shared" si="5"/>
        <v>0.39600328707555149</v>
      </c>
      <c r="CC38" s="59">
        <f t="shared" si="5"/>
        <v>0.38642684044656567</v>
      </c>
      <c r="CD38" s="59">
        <f t="shared" si="5"/>
        <v>0.16357463944093498</v>
      </c>
      <c r="CE38" s="59">
        <f t="shared" si="5"/>
        <v>0.22285220100563069</v>
      </c>
      <c r="CF38" s="59">
        <f t="shared" si="5"/>
        <v>9.5764466289858553E-3</v>
      </c>
      <c r="CG38" s="59">
        <f t="shared" si="5"/>
        <v>0</v>
      </c>
      <c r="CH38" s="59">
        <f t="shared" si="5"/>
        <v>6.5495570580114586E-3</v>
      </c>
      <c r="CI38" s="122">
        <f t="shared" si="6"/>
        <v>1</v>
      </c>
      <c r="CK38" s="123" t="str">
        <f t="shared" si="7"/>
        <v>高山村</v>
      </c>
      <c r="CL38" s="124">
        <f t="shared" si="17"/>
        <v>11.544114832946979</v>
      </c>
      <c r="CM38" s="65">
        <f t="shared" si="18"/>
        <v>0.52373006397551392</v>
      </c>
      <c r="CN38" s="66">
        <f t="shared" si="19"/>
        <v>9.3428685437770049</v>
      </c>
      <c r="CO38" s="65">
        <f t="shared" si="20"/>
        <v>0.64712459258854216</v>
      </c>
      <c r="CP38" s="66">
        <f t="shared" si="8"/>
        <v>0.59649130372222847</v>
      </c>
      <c r="CQ38" s="65">
        <f t="shared" si="21"/>
        <v>0</v>
      </c>
      <c r="CR38" s="66">
        <f t="shared" si="9"/>
        <v>1.6047549854477468</v>
      </c>
      <c r="CS38" s="65">
        <f t="shared" si="22"/>
        <v>0</v>
      </c>
      <c r="CT38" s="66">
        <f t="shared" si="10"/>
        <v>3.5389630414968249</v>
      </c>
      <c r="CU38" s="67">
        <f t="shared" si="23"/>
        <v>0</v>
      </c>
      <c r="CV38" s="16"/>
      <c r="CW38" s="959">
        <f t="shared" si="24"/>
        <v>6.0460000000000003</v>
      </c>
      <c r="CX38" s="962">
        <f>VLOOKUP($AX38&amp;"_"&amp;$CW$14,データシート1!$A:$BT,MATCH($CW$12&amp;"_"&amp;CX$20,データシート1!$A$1:$BT$1,0),0)</f>
        <v>6.0460000000000003</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6.0460000000000003</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11363</v>
      </c>
      <c r="AY39" s="18" t="str">
        <f>IF(IFERROR(比較地域マスタ!$Z24,"")=0,"",IFERROR(比較地域マスタ!$Z24,""))</f>
        <v>長瀞町</v>
      </c>
      <c r="BB39" s="110" t="str">
        <f t="shared" si="0"/>
        <v>11363</v>
      </c>
      <c r="BC39" s="1031" t="str">
        <f t="shared" si="0"/>
        <v>長瀞町</v>
      </c>
      <c r="BD39" s="34">
        <f t="shared" si="14"/>
        <v>34.790482781233038</v>
      </c>
      <c r="BE39" s="34">
        <f t="shared" si="15"/>
        <v>5.0757396845485649</v>
      </c>
      <c r="BF39" s="34">
        <f>VLOOKUP($AX39&amp;"_"&amp;$BC$14,データシート1!$A:$BT,MATCH($BC$12&amp;"_"&amp;BF$20,データシート1!$A$1:$BT$1,0),0)</f>
        <v>4.5712694213260185</v>
      </c>
      <c r="BG39" s="34">
        <f>VLOOKUP($AX39&amp;"_"&amp;$BC$14,データシート1!$A:$BT,MATCH($BC$12&amp;"_"&amp;BG$20,データシート1!$A$1:$BT$1,0),0)</f>
        <v>0.28823732635473298</v>
      </c>
      <c r="BH39" s="34">
        <f>VLOOKUP($AX39&amp;"_"&amp;$BC$14,データシート1!$A:$BT,MATCH($BC$12&amp;"_"&amp;BH$20,データシート1!$A$1:$BT$1,0),0)</f>
        <v>0.21623293686781309</v>
      </c>
      <c r="BI39" s="34">
        <f>VLOOKUP($AX39&amp;"_"&amp;$BC$14,データシート1!$A:$BT,MATCH($BC$12&amp;"_"&amp;BI$20,データシート1!$A$1:$BT$1,0),0)</f>
        <v>7.8777678922611116</v>
      </c>
      <c r="BJ39" s="34">
        <f>VLOOKUP($AX39&amp;"_"&amp;$BC$14,データシート1!$A:$BT,MATCH($BC$12&amp;"_"&amp;BJ$20,データシート1!$A$1:$BT$1,0),0)</f>
        <v>7.2128921380028599</v>
      </c>
      <c r="BK39" s="34">
        <f t="shared" si="1"/>
        <v>13.407431262011999</v>
      </c>
      <c r="BL39" s="34">
        <f t="shared" si="2"/>
        <v>13.0134350612941</v>
      </c>
      <c r="BM39" s="34">
        <f>VLOOKUP($AX39&amp;"_"&amp;$BC$14,データシート1!$A:$BT,MATCH($BC$12&amp;"_"&amp;BM$20,データシート1!$A$1:$BT$1,0),0)</f>
        <v>6.9356693099647471</v>
      </c>
      <c r="BN39" s="34">
        <f>VLOOKUP($AX39&amp;"_"&amp;$BC$14,データシート1!$A:$BT,MATCH($BC$12&amp;"_"&amp;BN$20,データシート1!$A$1:$BT$1,0),0)</f>
        <v>6.0777657513293537</v>
      </c>
      <c r="BO39" s="34">
        <f>VLOOKUP($AX39&amp;"_"&amp;$BC$14,データシート1!$A:$BT,MATCH($BC$12&amp;"_"&amp;BO$20,データシート1!$A$1:$BT$1,0),0)</f>
        <v>0.39399620071789798</v>
      </c>
      <c r="BP39" s="34">
        <f>VLOOKUP($AX39&amp;"_"&amp;$BC$14,データシート1!$A:$BT,MATCH($BC$12&amp;"_"&amp;BP$20,データシート1!$A$1:$BT$1,0),0)</f>
        <v>0</v>
      </c>
      <c r="BQ39" s="34">
        <f>VLOOKUP($AX39&amp;"_"&amp;$BC$14,データシート1!$A:$BT,MATCH($BC$12&amp;"_"&amp;BQ$20,データシート1!$A$1:$BT$1,0),0)</f>
        <v>1.2166518044085011</v>
      </c>
      <c r="BR39" s="35">
        <f t="shared" si="3"/>
        <v>34.790482781233038</v>
      </c>
      <c r="BT39" s="121" t="str">
        <f t="shared" si="4"/>
        <v>長瀞町</v>
      </c>
      <c r="BU39" s="33">
        <f t="shared" si="25"/>
        <v>34.790482781233038</v>
      </c>
      <c r="BV39" s="59">
        <f t="shared" si="16"/>
        <v>0.14589448834227048</v>
      </c>
      <c r="BW39" s="59">
        <f t="shared" si="5"/>
        <v>0.13139425083781503</v>
      </c>
      <c r="BX39" s="59">
        <f t="shared" si="5"/>
        <v>8.2849475865915921E-3</v>
      </c>
      <c r="BY39" s="59">
        <f t="shared" si="5"/>
        <v>6.2152899178638359E-3</v>
      </c>
      <c r="BZ39" s="59">
        <f t="shared" si="5"/>
        <v>0.22643456665426329</v>
      </c>
      <c r="CA39" s="59">
        <f t="shared" si="5"/>
        <v>0.20732371503317271</v>
      </c>
      <c r="CB39" s="59">
        <f t="shared" si="5"/>
        <v>0.38537640728700501</v>
      </c>
      <c r="CC39" s="59">
        <f t="shared" si="5"/>
        <v>0.37405158023026663</v>
      </c>
      <c r="CD39" s="59">
        <f t="shared" si="5"/>
        <v>0.19935536260238509</v>
      </c>
      <c r="CE39" s="59">
        <f t="shared" si="5"/>
        <v>0.17469621762788159</v>
      </c>
      <c r="CF39" s="59">
        <f t="shared" si="5"/>
        <v>1.1324827056738361E-2</v>
      </c>
      <c r="CG39" s="59">
        <f t="shared" si="5"/>
        <v>0</v>
      </c>
      <c r="CH39" s="59">
        <f t="shared" si="5"/>
        <v>3.4970822683288466E-2</v>
      </c>
      <c r="CI39" s="122">
        <f t="shared" si="6"/>
        <v>1</v>
      </c>
      <c r="CK39" s="123" t="str">
        <f t="shared" si="7"/>
        <v>長瀞町</v>
      </c>
      <c r="CL39" s="124">
        <f t="shared" si="17"/>
        <v>5.0757396845485649</v>
      </c>
      <c r="CM39" s="65">
        <f t="shared" si="18"/>
        <v>0</v>
      </c>
      <c r="CN39" s="66">
        <f t="shared" si="19"/>
        <v>4.5712694213260185</v>
      </c>
      <c r="CO39" s="65">
        <f t="shared" si="20"/>
        <v>0</v>
      </c>
      <c r="CP39" s="66">
        <f t="shared" si="8"/>
        <v>0.28823732635473298</v>
      </c>
      <c r="CQ39" s="65">
        <f t="shared" si="21"/>
        <v>0</v>
      </c>
      <c r="CR39" s="66">
        <f t="shared" si="9"/>
        <v>0.21623293686781309</v>
      </c>
      <c r="CS39" s="65">
        <f t="shared" si="22"/>
        <v>0</v>
      </c>
      <c r="CT39" s="66">
        <f t="shared" si="10"/>
        <v>7.8777678922611116</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25442</v>
      </c>
      <c r="AY40" s="18" t="str">
        <f>IF(IFERROR(比較地域マスタ!$Z25,"")=0,"",IFERROR(比較地域マスタ!$Z25,""))</f>
        <v>甲良町</v>
      </c>
      <c r="BB40" s="110" t="str">
        <f t="shared" si="0"/>
        <v>25442</v>
      </c>
      <c r="BC40" s="1031" t="str">
        <f t="shared" si="0"/>
        <v>甲良町</v>
      </c>
      <c r="BD40" s="34">
        <f t="shared" si="14"/>
        <v>49.965571944743488</v>
      </c>
      <c r="BE40" s="34">
        <f t="shared" si="15"/>
        <v>23.798630408453189</v>
      </c>
      <c r="BF40" s="34">
        <f>VLOOKUP($AX40&amp;"_"&amp;$BC$14,データシート1!$A:$BT,MATCH($BC$12&amp;"_"&amp;BF$20,データシート1!$A$1:$BT$1,0),0)</f>
        <v>19.670781849887053</v>
      </c>
      <c r="BG40" s="34">
        <f>VLOOKUP($AX40&amp;"_"&amp;$BC$14,データシート1!$A:$BT,MATCH($BC$12&amp;"_"&amp;BG$20,データシート1!$A$1:$BT$1,0),0)</f>
        <v>0.44816881164576955</v>
      </c>
      <c r="BH40" s="34">
        <f>VLOOKUP($AX40&amp;"_"&amp;$BC$14,データシート1!$A:$BT,MATCH($BC$12&amp;"_"&amp;BH$20,データシート1!$A$1:$BT$1,0),0)</f>
        <v>3.6796797469203684</v>
      </c>
      <c r="BI40" s="34">
        <f>VLOOKUP($AX40&amp;"_"&amp;$BC$14,データシート1!$A:$BT,MATCH($BC$12&amp;"_"&amp;BI$20,データシート1!$A$1:$BT$1,0),0)</f>
        <v>4.2101241544110817</v>
      </c>
      <c r="BJ40" s="34">
        <f>VLOOKUP($AX40&amp;"_"&amp;$BC$14,データシート1!$A:$BT,MATCH($BC$12&amp;"_"&amp;BJ$20,データシート1!$A$1:$BT$1,0),0)</f>
        <v>6.0044357231345167</v>
      </c>
      <c r="BK40" s="34">
        <f t="shared" si="1"/>
        <v>15.952381658744697</v>
      </c>
      <c r="BL40" s="34">
        <f t="shared" si="2"/>
        <v>15.562297394222426</v>
      </c>
      <c r="BM40" s="34">
        <f>VLOOKUP($AX40&amp;"_"&amp;$BC$14,データシート1!$A:$BT,MATCH($BC$12&amp;"_"&amp;BM$20,データシート1!$A$1:$BT$1,0),0)</f>
        <v>6.5292877454577001</v>
      </c>
      <c r="BN40" s="34">
        <f>VLOOKUP($AX40&amp;"_"&amp;$BC$14,データシート1!$A:$BT,MATCH($BC$12&amp;"_"&amp;BN$20,データシート1!$A$1:$BT$1,0),0)</f>
        <v>9.0330096487647271</v>
      </c>
      <c r="BO40" s="34">
        <f>VLOOKUP($AX40&amp;"_"&amp;$BC$14,データシート1!$A:$BT,MATCH($BC$12&amp;"_"&amp;BO$20,データシート1!$A$1:$BT$1,0),0)</f>
        <v>0.39008426452227002</v>
      </c>
      <c r="BP40" s="34">
        <f>VLOOKUP($AX40&amp;"_"&amp;$BC$14,データシート1!$A:$BT,MATCH($BC$12&amp;"_"&amp;BP$20,データシート1!$A$1:$BT$1,0),0)</f>
        <v>0</v>
      </c>
      <c r="BQ40" s="34">
        <f>VLOOKUP($AX40&amp;"_"&amp;$BC$14,データシート1!$A:$BT,MATCH($BC$12&amp;"_"&amp;BQ$20,データシート1!$A$1:$BT$1,0),0)</f>
        <v>0</v>
      </c>
      <c r="BR40" s="35">
        <f t="shared" si="3"/>
        <v>49.965571944743488</v>
      </c>
      <c r="BT40" s="121" t="str">
        <f t="shared" si="4"/>
        <v>甲良町</v>
      </c>
      <c r="BU40" s="33">
        <f t="shared" si="25"/>
        <v>49.965571944743488</v>
      </c>
      <c r="BV40" s="59">
        <f t="shared" si="16"/>
        <v>0.47630057021606592</v>
      </c>
      <c r="BW40" s="59">
        <f t="shared" si="5"/>
        <v>0.39368671435685371</v>
      </c>
      <c r="BX40" s="59">
        <f t="shared" si="5"/>
        <v>8.9695523177718388E-3</v>
      </c>
      <c r="BY40" s="59">
        <f t="shared" si="5"/>
        <v>7.3644303541440415E-2</v>
      </c>
      <c r="BZ40" s="59">
        <f t="shared" si="5"/>
        <v>8.4260501592316864E-2</v>
      </c>
      <c r="CA40" s="59">
        <f t="shared" si="5"/>
        <v>0.12017145985589382</v>
      </c>
      <c r="CB40" s="59">
        <f t="shared" si="5"/>
        <v>0.31926746833572334</v>
      </c>
      <c r="CC40" s="59">
        <f t="shared" si="5"/>
        <v>0.31146040740677683</v>
      </c>
      <c r="CD40" s="59">
        <f t="shared" si="5"/>
        <v>0.13067573313637609</v>
      </c>
      <c r="CE40" s="59">
        <f t="shared" si="5"/>
        <v>0.18078467427040079</v>
      </c>
      <c r="CF40" s="59">
        <f t="shared" si="5"/>
        <v>7.8070609289464547E-3</v>
      </c>
      <c r="CG40" s="59">
        <f t="shared" si="5"/>
        <v>0</v>
      </c>
      <c r="CH40" s="59">
        <f t="shared" si="5"/>
        <v>0</v>
      </c>
      <c r="CI40" s="122">
        <f t="shared" si="6"/>
        <v>1</v>
      </c>
      <c r="CK40" s="123" t="str">
        <f t="shared" si="7"/>
        <v>甲良町</v>
      </c>
      <c r="CL40" s="124">
        <f t="shared" si="17"/>
        <v>23.798630408453189</v>
      </c>
      <c r="CM40" s="65">
        <f t="shared" si="18"/>
        <v>0.81840844055806838</v>
      </c>
      <c r="CN40" s="66">
        <f t="shared" si="19"/>
        <v>19.670781849887053</v>
      </c>
      <c r="CO40" s="65">
        <f t="shared" si="20"/>
        <v>0.99014874694021549</v>
      </c>
      <c r="CP40" s="66">
        <f t="shared" si="8"/>
        <v>0.44816881164576955</v>
      </c>
      <c r="CQ40" s="65">
        <f t="shared" si="21"/>
        <v>0</v>
      </c>
      <c r="CR40" s="66">
        <f t="shared" si="9"/>
        <v>3.6796797469203684</v>
      </c>
      <c r="CS40" s="65">
        <f t="shared" si="22"/>
        <v>0</v>
      </c>
      <c r="CT40" s="66">
        <f t="shared" si="10"/>
        <v>4.2101241544110817</v>
      </c>
      <c r="CU40" s="67">
        <f t="shared" si="23"/>
        <v>0</v>
      </c>
      <c r="CV40" s="16"/>
      <c r="CW40" s="959">
        <f t="shared" si="24"/>
        <v>19.477</v>
      </c>
      <c r="CX40" s="962">
        <f>VLOOKUP($AX40&amp;"_"&amp;$CW$14,データシート1!$A:$BT,MATCH($CW$12&amp;"_"&amp;CX$20,データシート1!$A$1:$BT$1,0),0)</f>
        <v>19.477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19.477</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29362</v>
      </c>
      <c r="AY41" s="18" t="str">
        <f>IF(IFERROR(比較地域マスタ!$Z26,"")=0,"",IFERROR(比較地域マスタ!$Z26,""))</f>
        <v>三宅町</v>
      </c>
      <c r="BB41" s="110" t="str">
        <f t="shared" si="0"/>
        <v>29362</v>
      </c>
      <c r="BC41" s="1031" t="str">
        <f t="shared" si="0"/>
        <v>三宅町</v>
      </c>
      <c r="BD41" s="34">
        <f t="shared" si="14"/>
        <v>23.07497749424131</v>
      </c>
      <c r="BE41" s="34">
        <f t="shared" si="15"/>
        <v>3.3037102661283768</v>
      </c>
      <c r="BF41" s="34">
        <f>VLOOKUP($AX41&amp;"_"&amp;$BC$14,データシート1!$A:$BT,MATCH($BC$12&amp;"_"&amp;BF$20,データシート1!$A$1:$BT$1,0),0)</f>
        <v>2.9840121861189792</v>
      </c>
      <c r="BG41" s="34">
        <f>VLOOKUP($AX41&amp;"_"&amp;$BC$14,データシート1!$A:$BT,MATCH($BC$12&amp;"_"&amp;BG$20,データシート1!$A$1:$BT$1,0),0)</f>
        <v>0.14679003002055568</v>
      </c>
      <c r="BH41" s="34">
        <f>VLOOKUP($AX41&amp;"_"&amp;$BC$14,データシート1!$A:$BT,MATCH($BC$12&amp;"_"&amp;BH$20,データシート1!$A$1:$BT$1,0),0)</f>
        <v>0.17290804998884224</v>
      </c>
      <c r="BI41" s="34">
        <f>VLOOKUP($AX41&amp;"_"&amp;$BC$14,データシート1!$A:$BT,MATCH($BC$12&amp;"_"&amp;BI$20,データシート1!$A$1:$BT$1,0),0)</f>
        <v>2.4153095516070104</v>
      </c>
      <c r="BJ41" s="34">
        <f>VLOOKUP($AX41&amp;"_"&amp;$BC$14,データシート1!$A:$BT,MATCH($BC$12&amp;"_"&amp;BJ$20,データシート1!$A$1:$BT$1,0),0)</f>
        <v>7.1922518868301761</v>
      </c>
      <c r="BK41" s="34">
        <f t="shared" si="1"/>
        <v>10.163705789675745</v>
      </c>
      <c r="BL41" s="34">
        <f t="shared" si="2"/>
        <v>9.7751979770532067</v>
      </c>
      <c r="BM41" s="34">
        <f>VLOOKUP($AX41&amp;"_"&amp;$BC$14,データシート1!$A:$BT,MATCH($BC$12&amp;"_"&amp;BM$20,データシート1!$A$1:$BT$1,0),0)</f>
        <v>5.1239414655236324</v>
      </c>
      <c r="BN41" s="34">
        <f>VLOOKUP($AX41&amp;"_"&amp;$BC$14,データシート1!$A:$BT,MATCH($BC$12&amp;"_"&amp;BN$20,データシート1!$A$1:$BT$1,0),0)</f>
        <v>4.6512565115295743</v>
      </c>
      <c r="BO41" s="34">
        <f>VLOOKUP($AX41&amp;"_"&amp;$BC$14,データシート1!$A:$BT,MATCH($BC$12&amp;"_"&amp;BO$20,データシート1!$A$1:$BT$1,0),0)</f>
        <v>0.38850781262253897</v>
      </c>
      <c r="BP41" s="34">
        <f>VLOOKUP($AX41&amp;"_"&amp;$BC$14,データシート1!$A:$BT,MATCH($BC$12&amp;"_"&amp;BP$20,データシート1!$A$1:$BT$1,0),0)</f>
        <v>0</v>
      </c>
      <c r="BQ41" s="34">
        <f>VLOOKUP($AX41&amp;"_"&amp;$BC$14,データシート1!$A:$BT,MATCH($BC$12&amp;"_"&amp;BQ$20,データシート1!$A$1:$BT$1,0),0)</f>
        <v>0</v>
      </c>
      <c r="BR41" s="35">
        <f t="shared" si="3"/>
        <v>23.07497749424131</v>
      </c>
      <c r="BT41" s="121" t="str">
        <f t="shared" si="4"/>
        <v>三宅町</v>
      </c>
      <c r="BU41" s="33">
        <f t="shared" si="25"/>
        <v>23.07497749424131</v>
      </c>
      <c r="BV41" s="59">
        <f t="shared" si="16"/>
        <v>0.1431728488988934</v>
      </c>
      <c r="BW41" s="59">
        <f t="shared" si="5"/>
        <v>0.12931809735735092</v>
      </c>
      <c r="BX41" s="59">
        <f t="shared" si="5"/>
        <v>6.3614376246819409E-3</v>
      </c>
      <c r="BY41" s="59">
        <f t="shared" si="5"/>
        <v>7.4933139168605438E-3</v>
      </c>
      <c r="BZ41" s="59">
        <f t="shared" si="5"/>
        <v>0.10467223867107933</v>
      </c>
      <c r="CA41" s="59">
        <f t="shared" si="5"/>
        <v>0.31169052661590269</v>
      </c>
      <c r="CB41" s="59">
        <f t="shared" si="5"/>
        <v>0.44046438581412456</v>
      </c>
      <c r="CC41" s="59">
        <f t="shared" si="5"/>
        <v>0.42362762778393814</v>
      </c>
      <c r="CD41" s="59">
        <f t="shared" si="5"/>
        <v>0.22205618474827918</v>
      </c>
      <c r="CE41" s="59">
        <f t="shared" si="5"/>
        <v>0.20157144303565894</v>
      </c>
      <c r="CF41" s="59">
        <f t="shared" si="5"/>
        <v>1.6836758030186451E-2</v>
      </c>
      <c r="CG41" s="59">
        <f t="shared" si="5"/>
        <v>0</v>
      </c>
      <c r="CH41" s="59">
        <f t="shared" si="5"/>
        <v>0</v>
      </c>
      <c r="CI41" s="122">
        <f t="shared" si="6"/>
        <v>1</v>
      </c>
      <c r="CK41" s="123" t="str">
        <f t="shared" si="7"/>
        <v>三宅町</v>
      </c>
      <c r="CL41" s="124">
        <f t="shared" si="17"/>
        <v>3.3037102661283768</v>
      </c>
      <c r="CM41" s="65">
        <f t="shared" si="18"/>
        <v>0</v>
      </c>
      <c r="CN41" s="66">
        <f t="shared" si="19"/>
        <v>2.9840121861189792</v>
      </c>
      <c r="CO41" s="65">
        <f t="shared" si="20"/>
        <v>0</v>
      </c>
      <c r="CP41" s="66">
        <f t="shared" si="8"/>
        <v>0.14679003002055568</v>
      </c>
      <c r="CQ41" s="65">
        <f t="shared" si="21"/>
        <v>0</v>
      </c>
      <c r="CR41" s="66">
        <f t="shared" si="9"/>
        <v>0.17290804998884224</v>
      </c>
      <c r="CS41" s="65">
        <f t="shared" si="22"/>
        <v>0</v>
      </c>
      <c r="CT41" s="66">
        <f t="shared" si="10"/>
        <v>2.4153095516070104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07542</v>
      </c>
      <c r="AY42" s="18" t="str">
        <f>IF(IFERROR(比較地域マスタ!$Z27,"")=0,"",IFERROR(比較地域マスタ!$Z27,""))</f>
        <v>楢葉町</v>
      </c>
      <c r="BB42" s="110" t="str">
        <f t="shared" si="0"/>
        <v>07542</v>
      </c>
      <c r="BC42" s="1031" t="str">
        <f t="shared" si="0"/>
        <v>楢葉町</v>
      </c>
      <c r="BD42" s="34">
        <f t="shared" si="14"/>
        <v>47.906395832282918</v>
      </c>
      <c r="BE42" s="34">
        <f t="shared" si="15"/>
        <v>6.4513429535701245</v>
      </c>
      <c r="BF42" s="34">
        <f>VLOOKUP($AX42&amp;"_"&amp;$BC$14,データシート1!$A:$BT,MATCH($BC$12&amp;"_"&amp;BF$20,データシート1!$A$1:$BT$1,0),0)</f>
        <v>1.9931374623153311</v>
      </c>
      <c r="BG42" s="34">
        <f>VLOOKUP($AX42&amp;"_"&amp;$BC$14,データシート1!$A:$BT,MATCH($BC$12&amp;"_"&amp;BG$20,データシート1!$A$1:$BT$1,0),0)</f>
        <v>2.1040150942780809</v>
      </c>
      <c r="BH42" s="34">
        <f>VLOOKUP($AX42&amp;"_"&amp;$BC$14,データシート1!$A:$BT,MATCH($BC$12&amp;"_"&amp;BH$20,データシート1!$A$1:$BT$1,0),0)</f>
        <v>2.3541903969767128</v>
      </c>
      <c r="BI42" s="34">
        <f>VLOOKUP($AX42&amp;"_"&amp;$BC$14,データシート1!$A:$BT,MATCH($BC$12&amp;"_"&amp;BI$20,データシート1!$A$1:$BT$1,0),0)</f>
        <v>9.2094757517207455</v>
      </c>
      <c r="BJ42" s="34">
        <f>VLOOKUP($AX42&amp;"_"&amp;$BC$14,データシート1!$A:$BT,MATCH($BC$12&amp;"_"&amp;BJ$20,データシート1!$A$1:$BT$1,0),0)</f>
        <v>11.662541204145647</v>
      </c>
      <c r="BK42" s="34">
        <f t="shared" si="1"/>
        <v>20.240596978635075</v>
      </c>
      <c r="BL42" s="34">
        <f t="shared" si="2"/>
        <v>19.850454327005409</v>
      </c>
      <c r="BM42" s="34">
        <f>VLOOKUP($AX42&amp;"_"&amp;$BC$14,データシート1!$A:$BT,MATCH($BC$12&amp;"_"&amp;BM$20,データシート1!$A$1:$BT$1,0),0)</f>
        <v>5.4134373626473815</v>
      </c>
      <c r="BN42" s="34">
        <f>VLOOKUP($AX42&amp;"_"&amp;$BC$14,データシート1!$A:$BT,MATCH($BC$12&amp;"_"&amp;BN$20,データシート1!$A$1:$BT$1,0),0)</f>
        <v>14.437016964358028</v>
      </c>
      <c r="BO42" s="34">
        <f>VLOOKUP($AX42&amp;"_"&amp;$BC$14,データシート1!$A:$BT,MATCH($BC$12&amp;"_"&amp;BO$20,データシート1!$A$1:$BT$1,0),0)</f>
        <v>0.39014265162966699</v>
      </c>
      <c r="BP42" s="34">
        <f>VLOOKUP($AX42&amp;"_"&amp;$BC$14,データシート1!$A:$BT,MATCH($BC$12&amp;"_"&amp;BP$20,データシート1!$A$1:$BT$1,0),0)</f>
        <v>0</v>
      </c>
      <c r="BQ42" s="34">
        <f>VLOOKUP($AX42&amp;"_"&amp;$BC$14,データシート1!$A:$BT,MATCH($BC$12&amp;"_"&amp;BQ$20,データシート1!$A$1:$BT$1,0),0)</f>
        <v>0.3424389442113262</v>
      </c>
      <c r="BR42" s="35">
        <f t="shared" si="3"/>
        <v>47.906395832282918</v>
      </c>
      <c r="BT42" s="121" t="str">
        <f t="shared" si="4"/>
        <v>楢葉町</v>
      </c>
      <c r="BU42" s="33">
        <f t="shared" si="25"/>
        <v>47.906395832282918</v>
      </c>
      <c r="BV42" s="59">
        <f t="shared" si="16"/>
        <v>0.13466558778823279</v>
      </c>
      <c r="BW42" s="59">
        <f t="shared" si="5"/>
        <v>4.1604830162827774E-2</v>
      </c>
      <c r="BX42" s="59">
        <f t="shared" si="5"/>
        <v>4.3919294234617372E-2</v>
      </c>
      <c r="BY42" s="59">
        <f t="shared" si="5"/>
        <v>4.9141463390787649E-2</v>
      </c>
      <c r="BZ42" s="59">
        <f t="shared" si="5"/>
        <v>0.19223896082607639</v>
      </c>
      <c r="CA42" s="59">
        <f t="shared" ref="CA42:CH68" si="32">BJ42/$BR42</f>
        <v>0.24344434603211276</v>
      </c>
      <c r="CB42" s="59">
        <f t="shared" si="32"/>
        <v>0.42250302129795048</v>
      </c>
      <c r="CC42" s="59">
        <f t="shared" si="32"/>
        <v>0.41435916816828633</v>
      </c>
      <c r="CD42" s="59">
        <f t="shared" si="32"/>
        <v>0.11300030546233249</v>
      </c>
      <c r="CE42" s="59">
        <f t="shared" si="32"/>
        <v>0.30135886270595386</v>
      </c>
      <c r="CF42" s="59">
        <f t="shared" si="32"/>
        <v>8.1438531296641539E-3</v>
      </c>
      <c r="CG42" s="59">
        <f t="shared" si="32"/>
        <v>0</v>
      </c>
      <c r="CH42" s="59">
        <f t="shared" si="32"/>
        <v>7.1480840556276031E-3</v>
      </c>
      <c r="CI42" s="122">
        <f t="shared" si="6"/>
        <v>1</v>
      </c>
      <c r="CK42" s="123" t="str">
        <f t="shared" si="7"/>
        <v>楢葉町</v>
      </c>
      <c r="CL42" s="124">
        <f t="shared" si="17"/>
        <v>6.4513429535701245</v>
      </c>
      <c r="CM42" s="65">
        <f t="shared" si="18"/>
        <v>0</v>
      </c>
      <c r="CN42" s="66">
        <f t="shared" si="19"/>
        <v>1.9931374623153311</v>
      </c>
      <c r="CO42" s="65">
        <f t="shared" si="20"/>
        <v>0</v>
      </c>
      <c r="CP42" s="66">
        <f t="shared" si="8"/>
        <v>2.1040150942780809</v>
      </c>
      <c r="CQ42" s="65">
        <f t="shared" si="21"/>
        <v>0</v>
      </c>
      <c r="CR42" s="66">
        <f t="shared" si="9"/>
        <v>2.3541903969767128</v>
      </c>
      <c r="CS42" s="65">
        <f t="shared" si="22"/>
        <v>0</v>
      </c>
      <c r="CT42" s="66">
        <f t="shared" si="10"/>
        <v>9.2094757517207455</v>
      </c>
      <c r="CU42" s="67">
        <f t="shared" si="23"/>
        <v>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94.495999999999995</v>
      </c>
      <c r="DB42" s="962">
        <f>VLOOKUP($AX42&amp;"_"&amp;$CW$14,データシート1!$A:$BT,MATCH($CW$12&amp;"_"&amp;DB$20,データシート1!$A$1:$BT$1,0),0)</f>
        <v>0</v>
      </c>
      <c r="DC42" s="962">
        <f>VLOOKUP($AX42&amp;"_"&amp;$CW$14,データシート1!$A:$BT,MATCH($CW$12&amp;"_"&amp;DC$20,データシート1!$A$1:$BT$1,0),0)</f>
        <v>0</v>
      </c>
      <c r="DD42" s="961">
        <f t="shared" si="11"/>
        <v>94.495999999999995</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43424</v>
      </c>
      <c r="AY43" s="18" t="str">
        <f>IF(IFERROR(比較地域マスタ!$Z28,"")=0,"",IFERROR(比較地域マスタ!$Z28,""))</f>
        <v>小国町</v>
      </c>
      <c r="AZ43" s="23"/>
      <c r="BB43" s="110" t="str">
        <f t="shared" si="0"/>
        <v>43424</v>
      </c>
      <c r="BC43" s="1031" t="str">
        <f t="shared" si="0"/>
        <v>小国町</v>
      </c>
      <c r="BD43" s="34">
        <f t="shared" si="14"/>
        <v>34.011660551395536</v>
      </c>
      <c r="BE43" s="34">
        <f t="shared" si="15"/>
        <v>5.0742038520954242</v>
      </c>
      <c r="BF43" s="34">
        <f>VLOOKUP($AX43&amp;"_"&amp;$BC$14,データシート1!$A:$BT,MATCH($BC$12&amp;"_"&amp;BF$20,データシート1!$A$1:$BT$1,0),0)</f>
        <v>2.0935943917616977</v>
      </c>
      <c r="BG43" s="34">
        <f>VLOOKUP($AX43&amp;"_"&amp;$BC$14,データシート1!$A:$BT,MATCH($BC$12&amp;"_"&amp;BG$20,データシート1!$A$1:$BT$1,0),0)</f>
        <v>0.48508779255091711</v>
      </c>
      <c r="BH43" s="34">
        <f>VLOOKUP($AX43&amp;"_"&amp;$BC$14,データシート1!$A:$BT,MATCH($BC$12&amp;"_"&amp;BH$20,データシート1!$A$1:$BT$1,0),0)</f>
        <v>2.49552166778281</v>
      </c>
      <c r="BI43" s="34">
        <f>VLOOKUP($AX43&amp;"_"&amp;$BC$14,データシート1!$A:$BT,MATCH($BC$12&amp;"_"&amp;BI$20,データシート1!$A$1:$BT$1,0),0)</f>
        <v>6.4646765675913525</v>
      </c>
      <c r="BJ43" s="34">
        <f>VLOOKUP($AX43&amp;"_"&amp;$BC$14,データシート1!$A:$BT,MATCH($BC$12&amp;"_"&amp;BJ$20,データシート1!$A$1:$BT$1,0),0)</f>
        <v>5.4906141510726192</v>
      </c>
      <c r="BK43" s="34">
        <f t="shared" si="1"/>
        <v>16.982165980636143</v>
      </c>
      <c r="BL43" s="34">
        <f t="shared" si="2"/>
        <v>16.5892207478514</v>
      </c>
      <c r="BM43" s="34">
        <f>VLOOKUP($AX43&amp;"_"&amp;$BC$14,データシート1!$A:$BT,MATCH($BC$12&amp;"_"&amp;BM$20,データシート1!$A$1:$BT$1,0),0)</f>
        <v>6.1297018592868922</v>
      </c>
      <c r="BN43" s="34">
        <f>VLOOKUP($AX43&amp;"_"&amp;$BC$14,データシート1!$A:$BT,MATCH($BC$12&amp;"_"&amp;BN$20,データシート1!$A$1:$BT$1,0),0)</f>
        <v>10.459518888564507</v>
      </c>
      <c r="BO43" s="34">
        <f>VLOOKUP($AX43&amp;"_"&amp;$BC$14,データシート1!$A:$BT,MATCH($BC$12&amp;"_"&amp;BO$20,データシート1!$A$1:$BT$1,0),0)</f>
        <v>0.39294523278474403</v>
      </c>
      <c r="BP43" s="34">
        <f>VLOOKUP($AX43&amp;"_"&amp;$BC$14,データシート1!$A:$BT,MATCH($BC$12&amp;"_"&amp;BP$20,データシート1!$A$1:$BT$1,0),0)</f>
        <v>0</v>
      </c>
      <c r="BQ43" s="34">
        <f>VLOOKUP($AX43&amp;"_"&amp;$BC$14,データシート1!$A:$BT,MATCH($BC$12&amp;"_"&amp;BQ$20,データシート1!$A$1:$BT$1,0),0)</f>
        <v>0</v>
      </c>
      <c r="BR43" s="35">
        <f t="shared" si="3"/>
        <v>34.011660551395536</v>
      </c>
      <c r="BT43" s="121" t="str">
        <f t="shared" si="4"/>
        <v>小国町</v>
      </c>
      <c r="BU43" s="33">
        <f t="shared" si="25"/>
        <v>34.011660551395536</v>
      </c>
      <c r="BV43" s="59">
        <f t="shared" si="16"/>
        <v>0.14919012391140732</v>
      </c>
      <c r="BW43" s="59">
        <f t="shared" si="16"/>
        <v>6.1555194830844422E-2</v>
      </c>
      <c r="BX43" s="59">
        <f t="shared" si="16"/>
        <v>1.4262396621826023E-2</v>
      </c>
      <c r="BY43" s="59">
        <f t="shared" si="16"/>
        <v>7.3372532458736886E-2</v>
      </c>
      <c r="BZ43" s="59">
        <f t="shared" si="16"/>
        <v>0.19007235938458464</v>
      </c>
      <c r="CA43" s="59">
        <f t="shared" si="32"/>
        <v>0.16143328676280502</v>
      </c>
      <c r="CB43" s="59">
        <f t="shared" si="32"/>
        <v>0.4993042299412031</v>
      </c>
      <c r="CC43" s="59">
        <f t="shared" si="32"/>
        <v>0.48775097948490859</v>
      </c>
      <c r="CD43" s="59">
        <f t="shared" si="32"/>
        <v>0.18022353980700845</v>
      </c>
      <c r="CE43" s="59">
        <f t="shared" si="32"/>
        <v>0.30752743967790014</v>
      </c>
      <c r="CF43" s="59">
        <f t="shared" si="32"/>
        <v>1.1553250456294496E-2</v>
      </c>
      <c r="CG43" s="59">
        <f t="shared" si="32"/>
        <v>0</v>
      </c>
      <c r="CH43" s="59">
        <f t="shared" si="32"/>
        <v>0</v>
      </c>
      <c r="CI43" s="122">
        <f t="shared" si="6"/>
        <v>1</v>
      </c>
      <c r="CJ43" s="23"/>
      <c r="CK43" s="123" t="str">
        <f t="shared" si="7"/>
        <v>小国町</v>
      </c>
      <c r="CL43" s="124">
        <f t="shared" si="17"/>
        <v>5.0742038520954242</v>
      </c>
      <c r="CM43" s="65">
        <f t="shared" si="18"/>
        <v>0</v>
      </c>
      <c r="CN43" s="66">
        <f t="shared" si="19"/>
        <v>2.0935943917616977</v>
      </c>
      <c r="CO43" s="65">
        <f t="shared" si="20"/>
        <v>0</v>
      </c>
      <c r="CP43" s="66">
        <f t="shared" si="8"/>
        <v>0.48508779255091711</v>
      </c>
      <c r="CQ43" s="65">
        <f t="shared" si="21"/>
        <v>0</v>
      </c>
      <c r="CR43" s="66">
        <f t="shared" si="9"/>
        <v>2.49552166778281</v>
      </c>
      <c r="CS43" s="65">
        <f t="shared" si="22"/>
        <v>0</v>
      </c>
      <c r="CT43" s="66">
        <f t="shared" si="10"/>
        <v>6.4646765675913525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46482</v>
      </c>
      <c r="AY44" s="18" t="str">
        <f>IF(IFERROR(比較地域マスタ!$Z29,"")=0,"",IFERROR(比較地域マスタ!$Z29,""))</f>
        <v>東串良町</v>
      </c>
      <c r="BB44" s="110" t="str">
        <f t="shared" si="0"/>
        <v>46482</v>
      </c>
      <c r="BC44" s="1031" t="str">
        <f t="shared" si="0"/>
        <v>東串良町</v>
      </c>
      <c r="BD44" s="34">
        <f t="shared" si="14"/>
        <v>43.766925765156387</v>
      </c>
      <c r="BE44" s="34">
        <f t="shared" si="15"/>
        <v>12.701055828088261</v>
      </c>
      <c r="BF44" s="34">
        <f>VLOOKUP($AX44&amp;"_"&amp;$BC$14,データシート1!$A:$BT,MATCH($BC$12&amp;"_"&amp;BF$20,データシート1!$A$1:$BT$1,0),0)</f>
        <v>3.4869415161228257</v>
      </c>
      <c r="BG44" s="34">
        <f>VLOOKUP($AX44&amp;"_"&amp;$BC$14,データシート1!$A:$BT,MATCH($BC$12&amp;"_"&amp;BG$20,データシート1!$A$1:$BT$1,0),0)</f>
        <v>0.64118449201824812</v>
      </c>
      <c r="BH44" s="34">
        <f>VLOOKUP($AX44&amp;"_"&amp;$BC$14,データシート1!$A:$BT,MATCH($BC$12&amp;"_"&amp;BH$20,データシート1!$A$1:$BT$1,0),0)</f>
        <v>8.5729298199471877</v>
      </c>
      <c r="BI44" s="34">
        <f>VLOOKUP($AX44&amp;"_"&amp;$BC$14,データシート1!$A:$BT,MATCH($BC$12&amp;"_"&amp;BI$20,データシート1!$A$1:$BT$1,0),0)</f>
        <v>5.684174562028363</v>
      </c>
      <c r="BJ44" s="34">
        <f>VLOOKUP($AX44&amp;"_"&amp;$BC$14,データシート1!$A:$BT,MATCH($BC$12&amp;"_"&amp;BJ$20,データシート1!$A$1:$BT$1,0),0)</f>
        <v>5.979931178915618</v>
      </c>
      <c r="BK44" s="34">
        <f t="shared" si="1"/>
        <v>18.649718553198696</v>
      </c>
      <c r="BL44" s="34">
        <f t="shared" si="2"/>
        <v>15.905471237838686</v>
      </c>
      <c r="BM44" s="34">
        <f>VLOOKUP($AX44&amp;"_"&amp;$BC$14,データシート1!$A:$BT,MATCH($BC$12&amp;"_"&amp;BM$20,データシート1!$A$1:$BT$1,0),0)</f>
        <v>5.6132303057327855</v>
      </c>
      <c r="BN44" s="34">
        <f>VLOOKUP($AX44&amp;"_"&amp;$BC$14,データシート1!$A:$BT,MATCH($BC$12&amp;"_"&amp;BN$20,データシート1!$A$1:$BT$1,0),0)</f>
        <v>10.292240932105901</v>
      </c>
      <c r="BO44" s="34">
        <f>VLOOKUP($AX44&amp;"_"&amp;$BC$14,データシート1!$A:$BT,MATCH($BC$12&amp;"_"&amp;BO$20,データシート1!$A$1:$BT$1,0),0)</f>
        <v>0.38185168237923101</v>
      </c>
      <c r="BP44" s="34">
        <f>VLOOKUP($AX44&amp;"_"&amp;$BC$14,データシート1!$A:$BT,MATCH($BC$12&amp;"_"&amp;BP$20,データシート1!$A$1:$BT$1,0),0)</f>
        <v>2.3623956329807774</v>
      </c>
      <c r="BQ44" s="34">
        <f>VLOOKUP($AX44&amp;"_"&amp;$BC$14,データシート1!$A:$BT,MATCH($BC$12&amp;"_"&amp;BQ$20,データシート1!$A$1:$BT$1,0),0)</f>
        <v>0.75204564292545406</v>
      </c>
      <c r="BR44" s="35">
        <f t="shared" si="3"/>
        <v>43.766925765156387</v>
      </c>
      <c r="BT44" s="121" t="str">
        <f t="shared" si="4"/>
        <v>東串良町</v>
      </c>
      <c r="BU44" s="33">
        <f t="shared" si="25"/>
        <v>43.766925765156387</v>
      </c>
      <c r="BV44" s="59">
        <f t="shared" si="16"/>
        <v>0.29019757741814695</v>
      </c>
      <c r="BW44" s="59">
        <f t="shared" si="16"/>
        <v>7.9670697796618853E-2</v>
      </c>
      <c r="BX44" s="59">
        <f t="shared" si="16"/>
        <v>1.464997782706288E-2</v>
      </c>
      <c r="BY44" s="59">
        <f t="shared" si="16"/>
        <v>0.19587690179446524</v>
      </c>
      <c r="BZ44" s="59">
        <f t="shared" si="16"/>
        <v>0.12987374513184644</v>
      </c>
      <c r="CA44" s="59">
        <f t="shared" si="32"/>
        <v>0.13663128205537217</v>
      </c>
      <c r="CB44" s="59">
        <f t="shared" si="32"/>
        <v>0.42611442835324892</v>
      </c>
      <c r="CC44" s="59">
        <f t="shared" si="32"/>
        <v>0.36341303300999289</v>
      </c>
      <c r="CD44" s="59">
        <f t="shared" si="32"/>
        <v>0.12825278923751998</v>
      </c>
      <c r="CE44" s="59">
        <f t="shared" si="32"/>
        <v>0.23516024377247291</v>
      </c>
      <c r="CF44" s="59">
        <f t="shared" si="32"/>
        <v>8.7246631035536384E-3</v>
      </c>
      <c r="CG44" s="59">
        <f t="shared" si="32"/>
        <v>5.3976732239702375E-2</v>
      </c>
      <c r="CH44" s="59">
        <f t="shared" si="32"/>
        <v>1.7182967041385638E-2</v>
      </c>
      <c r="CI44" s="122">
        <f t="shared" si="6"/>
        <v>1</v>
      </c>
      <c r="CK44" s="123" t="str">
        <f t="shared" si="7"/>
        <v>東串良町</v>
      </c>
      <c r="CL44" s="124">
        <f t="shared" si="17"/>
        <v>12.701055828088261</v>
      </c>
      <c r="CM44" s="65">
        <f t="shared" si="18"/>
        <v>0</v>
      </c>
      <c r="CN44" s="66">
        <f t="shared" si="19"/>
        <v>3.4869415161228257</v>
      </c>
      <c r="CO44" s="65">
        <f t="shared" si="20"/>
        <v>0</v>
      </c>
      <c r="CP44" s="66">
        <f t="shared" si="8"/>
        <v>0.64118449201824812</v>
      </c>
      <c r="CQ44" s="65">
        <f t="shared" si="21"/>
        <v>0</v>
      </c>
      <c r="CR44" s="66">
        <f t="shared" si="9"/>
        <v>8.5729298199471877</v>
      </c>
      <c r="CS44" s="65">
        <f t="shared" si="22"/>
        <v>0</v>
      </c>
      <c r="CT44" s="66">
        <f t="shared" si="10"/>
        <v>5.684174562028363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30381</v>
      </c>
      <c r="AY45" s="18" t="str">
        <f>IF(IFERROR(比較地域マスタ!$Z30,"")=0,"",IFERROR(比較地域マスタ!$Z30,""))</f>
        <v>美浜町</v>
      </c>
      <c r="BB45" s="110" t="str">
        <f t="shared" si="0"/>
        <v>30381</v>
      </c>
      <c r="BC45" s="1031" t="str">
        <f t="shared" si="0"/>
        <v>美浜町</v>
      </c>
      <c r="BD45" s="34">
        <f t="shared" si="14"/>
        <v>36.558376791679841</v>
      </c>
      <c r="BE45" s="34">
        <f t="shared" si="15"/>
        <v>12.820375392964277</v>
      </c>
      <c r="BF45" s="34">
        <f>VLOOKUP($AX45&amp;"_"&amp;$BC$14,データシート1!$A:$BT,MATCH($BC$12&amp;"_"&amp;BF$20,データシート1!$A$1:$BT$1,0),0)</f>
        <v>10.543730074893352</v>
      </c>
      <c r="BG45" s="34">
        <f>VLOOKUP($AX45&amp;"_"&amp;$BC$14,データシート1!$A:$BT,MATCH($BC$12&amp;"_"&amp;BG$20,データシート1!$A$1:$BT$1,0),0)</f>
        <v>0.34839527643542445</v>
      </c>
      <c r="BH45" s="34">
        <f>VLOOKUP($AX45&amp;"_"&amp;$BC$14,データシート1!$A:$BT,MATCH($BC$12&amp;"_"&amp;BH$20,データシート1!$A$1:$BT$1,0),0)</f>
        <v>1.9282500416355008</v>
      </c>
      <c r="BI45" s="34">
        <f>VLOOKUP($AX45&amp;"_"&amp;$BC$14,データシート1!$A:$BT,MATCH($BC$12&amp;"_"&amp;BI$20,データシート1!$A$1:$BT$1,0),0)</f>
        <v>5.0967563383117209</v>
      </c>
      <c r="BJ45" s="34">
        <f>VLOOKUP($AX45&amp;"_"&amp;$BC$14,データシート1!$A:$BT,MATCH($BC$12&amp;"_"&amp;BJ$20,データシート1!$A$1:$BT$1,0),0)</f>
        <v>6.5150034027111543</v>
      </c>
      <c r="BK45" s="34">
        <f t="shared" si="1"/>
        <v>11.735032312952267</v>
      </c>
      <c r="BL45" s="34">
        <f t="shared" si="2"/>
        <v>10.251906123224725</v>
      </c>
      <c r="BM45" s="34">
        <f>VLOOKUP($AX45&amp;"_"&amp;$BC$14,データシート1!$A:$BT,MATCH($BC$12&amp;"_"&amp;BM$20,データシート1!$A$1:$BT$1,0),0)</f>
        <v>5.6145894414000335</v>
      </c>
      <c r="BN45" s="34">
        <f>VLOOKUP($AX45&amp;"_"&amp;$BC$14,データシート1!$A:$BT,MATCH($BC$12&amp;"_"&amp;BN$20,データシート1!$A$1:$BT$1,0),0)</f>
        <v>4.6373166818246903</v>
      </c>
      <c r="BO45" s="34">
        <f>VLOOKUP($AX45&amp;"_"&amp;$BC$14,データシート1!$A:$BT,MATCH($BC$12&amp;"_"&amp;BO$20,データシート1!$A$1:$BT$1,0),0)</f>
        <v>0.39452168468447502</v>
      </c>
      <c r="BP45" s="34">
        <f>VLOOKUP($AX45&amp;"_"&amp;$BC$14,データシート1!$A:$BT,MATCH($BC$12&amp;"_"&amp;BP$20,データシート1!$A$1:$BT$1,0),0)</f>
        <v>1.0886045050430662</v>
      </c>
      <c r="BQ45" s="34">
        <f>VLOOKUP($AX45&amp;"_"&amp;$BC$14,データシート1!$A:$BT,MATCH($BC$12&amp;"_"&amp;BQ$20,データシート1!$A$1:$BT$1,0),0)</f>
        <v>0.39120934474042568</v>
      </c>
      <c r="BR45" s="35">
        <f t="shared" si="3"/>
        <v>36.558376791679841</v>
      </c>
      <c r="BT45" s="121" t="str">
        <f t="shared" si="4"/>
        <v>美浜町</v>
      </c>
      <c r="BU45" s="33">
        <f t="shared" si="25"/>
        <v>36.558376791679841</v>
      </c>
      <c r="BV45" s="59">
        <f t="shared" si="16"/>
        <v>0.35068229276202462</v>
      </c>
      <c r="BW45" s="59">
        <f t="shared" si="16"/>
        <v>0.28840804762680144</v>
      </c>
      <c r="BX45" s="59">
        <f t="shared" si="16"/>
        <v>9.529834391189769E-3</v>
      </c>
      <c r="BY45" s="59">
        <f t="shared" si="16"/>
        <v>5.2744410744033438E-2</v>
      </c>
      <c r="BZ45" s="59">
        <f t="shared" si="16"/>
        <v>0.13941418590203022</v>
      </c>
      <c r="CA45" s="59">
        <f t="shared" si="32"/>
        <v>0.17820822406409126</v>
      </c>
      <c r="CB45" s="59">
        <f t="shared" si="32"/>
        <v>0.32099434774749058</v>
      </c>
      <c r="CC45" s="59">
        <f t="shared" si="32"/>
        <v>0.28042563764915052</v>
      </c>
      <c r="CD45" s="59">
        <f t="shared" si="32"/>
        <v>0.15357873992583371</v>
      </c>
      <c r="CE45" s="59">
        <f t="shared" si="32"/>
        <v>0.12684689772331678</v>
      </c>
      <c r="CF45" s="59">
        <f t="shared" si="32"/>
        <v>1.0791553654927656E-2</v>
      </c>
      <c r="CG45" s="59">
        <f t="shared" si="32"/>
        <v>2.9777156443412358E-2</v>
      </c>
      <c r="CH45" s="59">
        <f t="shared" si="32"/>
        <v>1.0700949524363436E-2</v>
      </c>
      <c r="CI45" s="122">
        <f t="shared" si="6"/>
        <v>1</v>
      </c>
      <c r="CK45" s="123" t="str">
        <f t="shared" si="7"/>
        <v>美浜町</v>
      </c>
      <c r="CL45" s="124">
        <f t="shared" si="17"/>
        <v>12.820375392964277</v>
      </c>
      <c r="CM45" s="65">
        <f t="shared" si="18"/>
        <v>0</v>
      </c>
      <c r="CN45" s="66">
        <f t="shared" si="19"/>
        <v>10.543730074893352</v>
      </c>
      <c r="CO45" s="65">
        <f t="shared" si="20"/>
        <v>0</v>
      </c>
      <c r="CP45" s="66">
        <f t="shared" si="8"/>
        <v>0.34839527643542445</v>
      </c>
      <c r="CQ45" s="65">
        <f t="shared" si="21"/>
        <v>0</v>
      </c>
      <c r="CR45" s="66">
        <f t="shared" si="9"/>
        <v>1.9282500416355008</v>
      </c>
      <c r="CS45" s="65">
        <f t="shared" si="22"/>
        <v>0</v>
      </c>
      <c r="CT45" s="66">
        <f t="shared" si="10"/>
        <v>5.0967563383117209</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01209</v>
      </c>
      <c r="AY46" s="18" t="str">
        <f>IF(IFERROR(比較地域マスタ!$Z31,"")=0,"",IFERROR(比較地域マスタ!$Z31,""))</f>
        <v>夕張市</v>
      </c>
      <c r="BB46" s="110" t="str">
        <f t="shared" si="0"/>
        <v>01209</v>
      </c>
      <c r="BC46" s="1031" t="str">
        <f t="shared" si="0"/>
        <v>夕張市</v>
      </c>
      <c r="BD46" s="34">
        <f t="shared" si="14"/>
        <v>54.039744208741809</v>
      </c>
      <c r="BE46" s="34">
        <f t="shared" si="15"/>
        <v>15.598600666643897</v>
      </c>
      <c r="BF46" s="34">
        <f>VLOOKUP($AX46&amp;"_"&amp;$BC$14,データシート1!$A:$BT,MATCH($BC$12&amp;"_"&amp;BF$20,データシート1!$A$1:$BT$1,0),0)</f>
        <v>13.094901052328735</v>
      </c>
      <c r="BG46" s="34">
        <f>VLOOKUP($AX46&amp;"_"&amp;$BC$14,データシート1!$A:$BT,MATCH($BC$12&amp;"_"&amp;BG$20,データシート1!$A$1:$BT$1,0),0)</f>
        <v>0.59704953932370275</v>
      </c>
      <c r="BH46" s="34">
        <f>VLOOKUP($AX46&amp;"_"&amp;$BC$14,データシート1!$A:$BT,MATCH($BC$12&amp;"_"&amp;BH$20,データシート1!$A$1:$BT$1,0),0)</f>
        <v>1.9066500749914592</v>
      </c>
      <c r="BI46" s="34">
        <f>VLOOKUP($AX46&amp;"_"&amp;$BC$14,データシート1!$A:$BT,MATCH($BC$12&amp;"_"&amp;BI$20,データシート1!$A$1:$BT$1,0),0)</f>
        <v>8.9832292944159384</v>
      </c>
      <c r="BJ46" s="34">
        <f>VLOOKUP($AX46&amp;"_"&amp;$BC$14,データシート1!$A:$BT,MATCH($BC$12&amp;"_"&amp;BJ$20,データシート1!$A$1:$BT$1,0),0)</f>
        <v>18.393258520410619</v>
      </c>
      <c r="BK46" s="34">
        <f t="shared" si="1"/>
        <v>11.06465572727136</v>
      </c>
      <c r="BL46" s="34">
        <f t="shared" si="2"/>
        <v>10.652734684582448</v>
      </c>
      <c r="BM46" s="34">
        <f>VLOOKUP($AX46&amp;"_"&amp;$BC$14,データシート1!$A:$BT,MATCH($BC$12&amp;"_"&amp;BM$20,データシート1!$A$1:$BT$1,0),0)</f>
        <v>5.838846826495895</v>
      </c>
      <c r="BN46" s="34">
        <f>VLOOKUP($AX46&amp;"_"&amp;$BC$14,データシート1!$A:$BT,MATCH($BC$12&amp;"_"&amp;BN$20,データシート1!$A$1:$BT$1,0),0)</f>
        <v>4.8138878580865523</v>
      </c>
      <c r="BO46" s="34">
        <f>VLOOKUP($AX46&amp;"_"&amp;$BC$14,データシート1!$A:$BT,MATCH($BC$12&amp;"_"&amp;BO$20,データシート1!$A$1:$BT$1,0),0)</f>
        <v>0.411921042688911</v>
      </c>
      <c r="BP46" s="34">
        <f>VLOOKUP($AX46&amp;"_"&amp;$BC$14,データシート1!$A:$BT,MATCH($BC$12&amp;"_"&amp;BP$20,データシート1!$A$1:$BT$1,0),0)</f>
        <v>0</v>
      </c>
      <c r="BQ46" s="34">
        <f>VLOOKUP($AX46&amp;"_"&amp;$BC$14,データシート1!$A:$BT,MATCH($BC$12&amp;"_"&amp;BQ$20,データシート1!$A$1:$BT$1,0),0)</f>
        <v>0</v>
      </c>
      <c r="BR46" s="35">
        <f t="shared" si="3"/>
        <v>54.039744208741809</v>
      </c>
      <c r="BT46" s="121" t="str">
        <f t="shared" si="4"/>
        <v>夕張市</v>
      </c>
      <c r="BU46" s="33">
        <f t="shared" si="25"/>
        <v>54.039744208741809</v>
      </c>
      <c r="BV46" s="59">
        <f t="shared" si="16"/>
        <v>0.28865052740424646</v>
      </c>
      <c r="BW46" s="59">
        <f t="shared" si="16"/>
        <v>0.24231981931199484</v>
      </c>
      <c r="BX46" s="59">
        <f t="shared" si="16"/>
        <v>1.1048341328512807E-2</v>
      </c>
      <c r="BY46" s="59">
        <f t="shared" si="16"/>
        <v>3.5282366763738818E-2</v>
      </c>
      <c r="BZ46" s="59">
        <f t="shared" si="16"/>
        <v>0.16623374936261737</v>
      </c>
      <c r="CA46" s="59">
        <f t="shared" si="32"/>
        <v>0.34036538828463236</v>
      </c>
      <c r="CB46" s="59">
        <f t="shared" si="32"/>
        <v>0.20475033494850392</v>
      </c>
      <c r="CC46" s="59">
        <f t="shared" si="32"/>
        <v>0.19712777772288556</v>
      </c>
      <c r="CD46" s="59">
        <f t="shared" si="32"/>
        <v>0.10804726987496301</v>
      </c>
      <c r="CE46" s="59">
        <f t="shared" si="32"/>
        <v>8.9080507847922555E-2</v>
      </c>
      <c r="CF46" s="59">
        <f t="shared" si="32"/>
        <v>7.6225572256183264E-3</v>
      </c>
      <c r="CG46" s="59">
        <f t="shared" si="32"/>
        <v>0</v>
      </c>
      <c r="CH46" s="59">
        <f t="shared" si="32"/>
        <v>0</v>
      </c>
      <c r="CI46" s="122">
        <f t="shared" si="6"/>
        <v>1</v>
      </c>
      <c r="CK46" s="123" t="str">
        <f t="shared" si="7"/>
        <v>夕張市</v>
      </c>
      <c r="CL46" s="124">
        <f t="shared" si="17"/>
        <v>15.598600666643897</v>
      </c>
      <c r="CM46" s="65">
        <f t="shared" si="18"/>
        <v>0</v>
      </c>
      <c r="CN46" s="66">
        <f t="shared" si="19"/>
        <v>13.094901052328735</v>
      </c>
      <c r="CO46" s="65">
        <f t="shared" si="20"/>
        <v>0</v>
      </c>
      <c r="CP46" s="66">
        <f t="shared" si="8"/>
        <v>0.59704953932370275</v>
      </c>
      <c r="CQ46" s="65">
        <f t="shared" si="21"/>
        <v>0</v>
      </c>
      <c r="CR46" s="66">
        <f t="shared" si="9"/>
        <v>1.9066500749914592</v>
      </c>
      <c r="CS46" s="65">
        <f t="shared" si="22"/>
        <v>0</v>
      </c>
      <c r="CT46" s="66">
        <f t="shared" si="10"/>
        <v>8.9832292944159384</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46529</v>
      </c>
      <c r="AY47" s="18" t="str">
        <f>IF(IFERROR(比較地域マスタ!$Z32,"")=0,"",IFERROR(比較地域マスタ!$Z32,""))</f>
        <v>喜界町</v>
      </c>
      <c r="BB47" s="110" t="str">
        <f t="shared" si="0"/>
        <v>46529</v>
      </c>
      <c r="BC47" s="1031" t="str">
        <f t="shared" si="0"/>
        <v>喜界町</v>
      </c>
      <c r="BD47" s="34">
        <f t="shared" si="14"/>
        <v>45.938492181734993</v>
      </c>
      <c r="BE47" s="34">
        <f t="shared" si="15"/>
        <v>5.969471569256604</v>
      </c>
      <c r="BF47" s="34">
        <f>VLOOKUP($AX47&amp;"_"&amp;$BC$14,データシート1!$A:$BT,MATCH($BC$12&amp;"_"&amp;BF$20,データシート1!$A$1:$BT$1,0),0)</f>
        <v>0.65921912426946039</v>
      </c>
      <c r="BG47" s="34">
        <f>VLOOKUP($AX47&amp;"_"&amp;$BC$14,データシート1!$A:$BT,MATCH($BC$12&amp;"_"&amp;BG$20,データシート1!$A$1:$BT$1,0),0)</f>
        <v>0.71104116819144236</v>
      </c>
      <c r="BH47" s="34">
        <f>VLOOKUP($AX47&amp;"_"&amp;$BC$14,データシート1!$A:$BT,MATCH($BC$12&amp;"_"&amp;BH$20,データシート1!$A$1:$BT$1,0),0)</f>
        <v>4.5992112767957014</v>
      </c>
      <c r="BI47" s="34">
        <f>VLOOKUP($AX47&amp;"_"&amp;$BC$14,データシート1!$A:$BT,MATCH($BC$12&amp;"_"&amp;BI$20,データシート1!$A$1:$BT$1,0),0)</f>
        <v>6.3624542156485546</v>
      </c>
      <c r="BJ47" s="34">
        <f>VLOOKUP($AX47&amp;"_"&amp;$BC$14,データシート1!$A:$BT,MATCH($BC$12&amp;"_"&amp;BJ$20,データシート1!$A$1:$BT$1,0),0)</f>
        <v>6.8928415712646922</v>
      </c>
      <c r="BK47" s="34">
        <f t="shared" si="1"/>
        <v>25.491074425565138</v>
      </c>
      <c r="BL47" s="34">
        <f t="shared" si="2"/>
        <v>16.187041608285256</v>
      </c>
      <c r="BM47" s="34">
        <f>VLOOKUP($AX47&amp;"_"&amp;$BC$14,データシート1!$A:$BT,MATCH($BC$12&amp;"_"&amp;BM$20,データシート1!$A$1:$BT$1,0),0)</f>
        <v>4.0733295947411996</v>
      </c>
      <c r="BN47" s="34">
        <f>VLOOKUP($AX47&amp;"_"&amp;$BC$14,データシート1!$A:$BT,MATCH($BC$12&amp;"_"&amp;BN$20,データシート1!$A$1:$BT$1,0),0)</f>
        <v>12.113712013544056</v>
      </c>
      <c r="BO47" s="34">
        <f>VLOOKUP($AX47&amp;"_"&amp;$BC$14,データシート1!$A:$BT,MATCH($BC$12&amp;"_"&amp;BO$20,データシート1!$A$1:$BT$1,0),0)</f>
        <v>0.39393781361050101</v>
      </c>
      <c r="BP47" s="34">
        <f>VLOOKUP($AX47&amp;"_"&amp;$BC$14,データシート1!$A:$BT,MATCH($BC$12&amp;"_"&amp;BP$20,データシート1!$A$1:$BT$1,0),0)</f>
        <v>8.9100950036693813</v>
      </c>
      <c r="BQ47" s="34">
        <f>VLOOKUP($AX47&amp;"_"&amp;$BC$14,データシート1!$A:$BT,MATCH($BC$12&amp;"_"&amp;BQ$20,データシート1!$A$1:$BT$1,0),0)</f>
        <v>1.2226504</v>
      </c>
      <c r="BR47" s="35">
        <f t="shared" si="3"/>
        <v>45.938492181734993</v>
      </c>
      <c r="BT47" s="121" t="str">
        <f t="shared" si="4"/>
        <v>喜界町</v>
      </c>
      <c r="BU47" s="33">
        <f t="shared" si="25"/>
        <v>45.938492181734993</v>
      </c>
      <c r="BV47" s="59">
        <f t="shared" si="16"/>
        <v>0.12994487380302064</v>
      </c>
      <c r="BW47" s="59">
        <f t="shared" si="16"/>
        <v>1.4350038343913341E-2</v>
      </c>
      <c r="BX47" s="59">
        <f t="shared" si="16"/>
        <v>1.5478112894487864E-2</v>
      </c>
      <c r="BY47" s="59">
        <f t="shared" si="16"/>
        <v>0.10011672256461944</v>
      </c>
      <c r="BZ47" s="59">
        <f t="shared" si="16"/>
        <v>0.13849941331287854</v>
      </c>
      <c r="CA47" s="59">
        <f t="shared" si="32"/>
        <v>0.15004501114220867</v>
      </c>
      <c r="CB47" s="59">
        <f t="shared" si="32"/>
        <v>0.55489575767356847</v>
      </c>
      <c r="CC47" s="59">
        <f t="shared" si="32"/>
        <v>0.35236336326078144</v>
      </c>
      <c r="CD47" s="59">
        <f t="shared" si="32"/>
        <v>8.8669205306671842E-2</v>
      </c>
      <c r="CE47" s="59">
        <f t="shared" si="32"/>
        <v>0.26369415795410961</v>
      </c>
      <c r="CF47" s="59">
        <f t="shared" si="32"/>
        <v>8.5753318165529488E-3</v>
      </c>
      <c r="CG47" s="59">
        <f t="shared" si="32"/>
        <v>0.19395706259623402</v>
      </c>
      <c r="CH47" s="59">
        <f t="shared" si="32"/>
        <v>2.6614944068323647E-2</v>
      </c>
      <c r="CI47" s="122">
        <f t="shared" si="6"/>
        <v>1</v>
      </c>
      <c r="CK47" s="123" t="str">
        <f t="shared" si="7"/>
        <v>喜界町</v>
      </c>
      <c r="CL47" s="124">
        <f t="shared" si="17"/>
        <v>5.969471569256604</v>
      </c>
      <c r="CM47" s="65">
        <f t="shared" si="18"/>
        <v>0</v>
      </c>
      <c r="CN47" s="66">
        <f t="shared" si="19"/>
        <v>0.65921912426946039</v>
      </c>
      <c r="CO47" s="65">
        <f t="shared" si="20"/>
        <v>0</v>
      </c>
      <c r="CP47" s="66">
        <f t="shared" si="8"/>
        <v>0.71104116819144236</v>
      </c>
      <c r="CQ47" s="65">
        <f t="shared" si="21"/>
        <v>0</v>
      </c>
      <c r="CR47" s="66">
        <f t="shared" si="9"/>
        <v>4.5992112767957014</v>
      </c>
      <c r="CS47" s="65">
        <f t="shared" si="22"/>
        <v>0</v>
      </c>
      <c r="CT47" s="66">
        <f t="shared" si="10"/>
        <v>6.3624542156485546</v>
      </c>
      <c r="CU47" s="67">
        <f t="shared" si="23"/>
        <v>0.2709646217586596</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1.724</v>
      </c>
      <c r="DB47" s="962">
        <f>VLOOKUP($AX47&amp;"_"&amp;$CW$14,データシート1!$A:$BT,MATCH($CW$12&amp;"_"&amp;DB$20,データシート1!$A$1:$BT$1,0),0)</f>
        <v>0.99299999999999999</v>
      </c>
      <c r="DC47" s="962">
        <f>VLOOKUP($AX47&amp;"_"&amp;$CW$14,データシート1!$A:$BT,MATCH($CW$12&amp;"_"&amp;DC$20,データシート1!$A$1:$BT$1,0),0)</f>
        <v>0</v>
      </c>
      <c r="DD47" s="961">
        <f t="shared" si="11"/>
        <v>2.7170000000000001</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1</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0.63</v>
      </c>
      <c r="DR47" s="127">
        <f t="shared" si="31"/>
        <v>0.37</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43531</v>
      </c>
      <c r="AY48" s="18" t="str">
        <f>IF(IFERROR(比較地域マスタ!$Z33,"")=0,"",IFERROR(比較地域マスタ!$Z33,""))</f>
        <v>苓北町</v>
      </c>
      <c r="BB48" s="110" t="str">
        <f t="shared" si="0"/>
        <v>43531</v>
      </c>
      <c r="BC48" s="1031" t="str">
        <f t="shared" si="0"/>
        <v>苓北町</v>
      </c>
      <c r="BD48" s="34">
        <f t="shared" si="14"/>
        <v>30.781274035551537</v>
      </c>
      <c r="BE48" s="34">
        <f t="shared" si="15"/>
        <v>3.3040015326015544</v>
      </c>
      <c r="BF48" s="34">
        <f>VLOOKUP($AX48&amp;"_"&amp;$BC$14,データシート1!$A:$BT,MATCH($BC$12&amp;"_"&amp;BF$20,データシート1!$A$1:$BT$1,0),0)</f>
        <v>0.9753510564987975</v>
      </c>
      <c r="BG48" s="34">
        <f>VLOOKUP($AX48&amp;"_"&amp;$BC$14,データシート1!$A:$BT,MATCH($BC$12&amp;"_"&amp;BG$20,データシート1!$A$1:$BT$1,0),0)</f>
        <v>0.69269738277847004</v>
      </c>
      <c r="BH48" s="34">
        <f>VLOOKUP($AX48&amp;"_"&amp;$BC$14,データシート1!$A:$BT,MATCH($BC$12&amp;"_"&amp;BH$20,データシート1!$A$1:$BT$1,0),0)</f>
        <v>1.6359530933242865</v>
      </c>
      <c r="BI48" s="34">
        <f>VLOOKUP($AX48&amp;"_"&amp;$BC$14,データシート1!$A:$BT,MATCH($BC$12&amp;"_"&amp;BI$20,データシート1!$A$1:$BT$1,0),0)</f>
        <v>7.2403184261856079</v>
      </c>
      <c r="BJ48" s="34">
        <f>VLOOKUP($AX48&amp;"_"&amp;$BC$14,データシート1!$A:$BT,MATCH($BC$12&amp;"_"&amp;BJ$20,データシート1!$A$1:$BT$1,0),0)</f>
        <v>5.6516184980550896</v>
      </c>
      <c r="BK48" s="34">
        <f t="shared" si="1"/>
        <v>13.914778383197016</v>
      </c>
      <c r="BL48" s="34">
        <f t="shared" si="2"/>
        <v>13.417524897882652</v>
      </c>
      <c r="BM48" s="34">
        <f>VLOOKUP($AX48&amp;"_"&amp;$BC$14,データシート1!$A:$BT,MATCH($BC$12&amp;"_"&amp;BM$20,データシート1!$A$1:$BT$1,0),0)</f>
        <v>5.3835363779679337</v>
      </c>
      <c r="BN48" s="34">
        <f>VLOOKUP($AX48&amp;"_"&amp;$BC$14,データシート1!$A:$BT,MATCH($BC$12&amp;"_"&amp;BN$20,データシート1!$A$1:$BT$1,0),0)</f>
        <v>8.0339885199147183</v>
      </c>
      <c r="BO48" s="34">
        <f>VLOOKUP($AX48&amp;"_"&amp;$BC$14,データシート1!$A:$BT,MATCH($BC$12&amp;"_"&amp;BO$20,データシート1!$A$1:$BT$1,0),0)</f>
        <v>0.39458007179187299</v>
      </c>
      <c r="BP48" s="34">
        <f>VLOOKUP($AX48&amp;"_"&amp;$BC$14,データシート1!$A:$BT,MATCH($BC$12&amp;"_"&amp;BP$20,データシート1!$A$1:$BT$1,0),0)</f>
        <v>0.10267341352249033</v>
      </c>
      <c r="BQ48" s="34">
        <f>VLOOKUP($AX48&amp;"_"&amp;$BC$14,データシート1!$A:$BT,MATCH($BC$12&amp;"_"&amp;BQ$20,データシート1!$A$1:$BT$1,0),0)</f>
        <v>0.67055719551226989</v>
      </c>
      <c r="BR48" s="35">
        <f t="shared" si="3"/>
        <v>30.781274035551537</v>
      </c>
      <c r="BT48" s="121" t="str">
        <f t="shared" si="4"/>
        <v>苓北町</v>
      </c>
      <c r="BU48" s="33">
        <f t="shared" si="25"/>
        <v>30.781274035551537</v>
      </c>
      <c r="BV48" s="59">
        <f t="shared" si="16"/>
        <v>0.10733803704114138</v>
      </c>
      <c r="BW48" s="59">
        <f t="shared" si="16"/>
        <v>3.1686507042310644E-2</v>
      </c>
      <c r="BX48" s="59">
        <f t="shared" si="16"/>
        <v>2.2503856792230995E-2</v>
      </c>
      <c r="BY48" s="59">
        <f t="shared" si="16"/>
        <v>5.3147673206599737E-2</v>
      </c>
      <c r="BZ48" s="59">
        <f t="shared" si="16"/>
        <v>0.2352182829672104</v>
      </c>
      <c r="CA48" s="59">
        <f t="shared" si="32"/>
        <v>0.18360573677124681</v>
      </c>
      <c r="CB48" s="59">
        <f t="shared" si="32"/>
        <v>0.4520533609858326</v>
      </c>
      <c r="CC48" s="59">
        <f t="shared" si="32"/>
        <v>0.43589894565071524</v>
      </c>
      <c r="CD48" s="59">
        <f t="shared" si="32"/>
        <v>0.17489647672640499</v>
      </c>
      <c r="CE48" s="59">
        <f t="shared" si="32"/>
        <v>0.26100246892431028</v>
      </c>
      <c r="CF48" s="59">
        <f t="shared" si="32"/>
        <v>1.2818834962326241E-2</v>
      </c>
      <c r="CG48" s="59">
        <f t="shared" si="32"/>
        <v>3.3355803727911108E-3</v>
      </c>
      <c r="CH48" s="59">
        <f t="shared" si="32"/>
        <v>2.1784582234568799E-2</v>
      </c>
      <c r="CI48" s="122">
        <f t="shared" si="6"/>
        <v>1</v>
      </c>
      <c r="CK48" s="123" t="str">
        <f t="shared" si="7"/>
        <v>苓北町</v>
      </c>
      <c r="CL48" s="124">
        <f t="shared" si="17"/>
        <v>3.3040015326015544</v>
      </c>
      <c r="CM48" s="65">
        <f t="shared" si="18"/>
        <v>0</v>
      </c>
      <c r="CN48" s="66">
        <f t="shared" si="19"/>
        <v>0.9753510564987975</v>
      </c>
      <c r="CO48" s="65">
        <f t="shared" si="20"/>
        <v>0</v>
      </c>
      <c r="CP48" s="66">
        <f t="shared" si="8"/>
        <v>0.69269738277847004</v>
      </c>
      <c r="CQ48" s="65">
        <f t="shared" si="21"/>
        <v>0</v>
      </c>
      <c r="CR48" s="66">
        <f t="shared" si="9"/>
        <v>1.6359530933242865</v>
      </c>
      <c r="CS48" s="65">
        <f t="shared" si="22"/>
        <v>0</v>
      </c>
      <c r="CT48" s="66">
        <f t="shared" si="10"/>
        <v>7.2403184261856079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368.57900000000001</v>
      </c>
      <c r="DC48" s="962">
        <f>VLOOKUP($AX48&amp;"_"&amp;$CW$14,データシート1!$A:$BT,MATCH($CW$12&amp;"_"&amp;DC$20,データシート1!$A$1:$BT$1,0),0)</f>
        <v>0</v>
      </c>
      <c r="DD48" s="961">
        <f t="shared" si="11"/>
        <v>368.57900000000001</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1</v>
      </c>
      <c r="DK48" s="64">
        <f>VLOOKUP($AX48&amp;"_"&amp;$DF$14,データシート1!$A:$BT,MATCH($DF$12&amp;"_"&amp;DK$20,データシート1!$A$1:$BT$1,0),0)</f>
        <v>0</v>
      </c>
      <c r="DL48" s="68">
        <f t="shared" si="12"/>
        <v>1</v>
      </c>
      <c r="DM48" s="16"/>
      <c r="DN48" s="126">
        <f t="shared" si="26"/>
        <v>0</v>
      </c>
      <c r="DO48" s="127">
        <f t="shared" si="27"/>
        <v>0</v>
      </c>
      <c r="DP48" s="127">
        <f t="shared" si="29"/>
        <v>0</v>
      </c>
      <c r="DQ48" s="127">
        <f t="shared" si="30"/>
        <v>0</v>
      </c>
      <c r="DR48" s="127">
        <f t="shared" si="31"/>
        <v>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46490</v>
      </c>
      <c r="AY49" s="18" t="str">
        <f>IF(IFERROR(比較地域マスタ!$Z34,"")=0,"",IFERROR(比較地域マスタ!$Z34,""))</f>
        <v>錦江町</v>
      </c>
      <c r="BB49" s="110" t="str">
        <f t="shared" si="0"/>
        <v>46490</v>
      </c>
      <c r="BC49" s="1031" t="str">
        <f t="shared" si="0"/>
        <v>錦江町</v>
      </c>
      <c r="BD49" s="34">
        <f t="shared" si="14"/>
        <v>44.820065504551415</v>
      </c>
      <c r="BE49" s="34">
        <f t="shared" si="15"/>
        <v>12.071355684176996</v>
      </c>
      <c r="BF49" s="34">
        <f>VLOOKUP($AX49&amp;"_"&amp;$BC$14,データシート1!$A:$BT,MATCH($BC$12&amp;"_"&amp;BF$20,データシート1!$A$1:$BT$1,0),0)</f>
        <v>1.0057119841979127</v>
      </c>
      <c r="BG49" s="34">
        <f>VLOOKUP($AX49&amp;"_"&amp;$BC$14,データシート1!$A:$BT,MATCH($BC$12&amp;"_"&amp;BG$20,データシート1!$A$1:$BT$1,0),0)</f>
        <v>0.61623567909925014</v>
      </c>
      <c r="BH49" s="34">
        <f>VLOOKUP($AX49&amp;"_"&amp;$BC$14,データシート1!$A:$BT,MATCH($BC$12&amp;"_"&amp;BH$20,データシート1!$A$1:$BT$1,0),0)</f>
        <v>10.449408020879833</v>
      </c>
      <c r="BI49" s="34">
        <f>VLOOKUP($AX49&amp;"_"&amp;$BC$14,データシート1!$A:$BT,MATCH($BC$12&amp;"_"&amp;BI$20,データシート1!$A$1:$BT$1,0),0)</f>
        <v>6.0567507097915669</v>
      </c>
      <c r="BJ49" s="34">
        <f>VLOOKUP($AX49&amp;"_"&amp;$BC$14,データシート1!$A:$BT,MATCH($BC$12&amp;"_"&amp;BJ$20,データシート1!$A$1:$BT$1,0),0)</f>
        <v>6.7658439562000021</v>
      </c>
      <c r="BK49" s="34">
        <f t="shared" si="1"/>
        <v>19.092910735261441</v>
      </c>
      <c r="BL49" s="34">
        <f t="shared" si="2"/>
        <v>18.596102574526526</v>
      </c>
      <c r="BM49" s="34">
        <f>VLOOKUP($AX49&amp;"_"&amp;$BC$14,データシート1!$A:$BT,MATCH($BC$12&amp;"_"&amp;BM$20,データシート1!$A$1:$BT$1,0),0)</f>
        <v>5.7668126361317693</v>
      </c>
      <c r="BN49" s="34">
        <f>VLOOKUP($AX49&amp;"_"&amp;$BC$14,データシート1!$A:$BT,MATCH($BC$12&amp;"_"&amp;BN$20,データシート1!$A$1:$BT$1,0),0)</f>
        <v>12.829289938394759</v>
      </c>
      <c r="BO49" s="34">
        <f>VLOOKUP($AX49&amp;"_"&amp;$BC$14,データシート1!$A:$BT,MATCH($BC$12&amp;"_"&amp;BO$20,データシート1!$A$1:$BT$1,0),0)</f>
        <v>0.40514813823080797</v>
      </c>
      <c r="BP49" s="34">
        <f>VLOOKUP($AX49&amp;"_"&amp;$BC$14,データシート1!$A:$BT,MATCH($BC$12&amp;"_"&amp;BP$20,データシート1!$A$1:$BT$1,0),0)</f>
        <v>9.1660022504106889E-2</v>
      </c>
      <c r="BQ49" s="34">
        <f>VLOOKUP($AX49&amp;"_"&amp;$BC$14,データシート1!$A:$BT,MATCH($BC$12&amp;"_"&amp;BQ$20,データシート1!$A$1:$BT$1,0),0)</f>
        <v>0.83320441912140497</v>
      </c>
      <c r="BR49" s="35">
        <f t="shared" si="3"/>
        <v>44.820065504551415</v>
      </c>
      <c r="BT49" s="121" t="str">
        <f t="shared" si="4"/>
        <v>錦江町</v>
      </c>
      <c r="BU49" s="33">
        <f t="shared" si="25"/>
        <v>44.820065504551415</v>
      </c>
      <c r="BV49" s="59">
        <f t="shared" si="16"/>
        <v>0.26932927358062803</v>
      </c>
      <c r="BW49" s="59">
        <f t="shared" si="16"/>
        <v>2.2438878053308155E-2</v>
      </c>
      <c r="BX49" s="59">
        <f t="shared" si="16"/>
        <v>1.3749102598626776E-2</v>
      </c>
      <c r="BY49" s="59">
        <f t="shared" si="16"/>
        <v>0.23314129292869307</v>
      </c>
      <c r="BZ49" s="59">
        <f t="shared" si="16"/>
        <v>0.135134802718584</v>
      </c>
      <c r="CA49" s="59">
        <f t="shared" si="32"/>
        <v>0.15095569093965158</v>
      </c>
      <c r="CB49" s="59">
        <f t="shared" si="32"/>
        <v>0.42599024611694469</v>
      </c>
      <c r="CC49" s="59">
        <f t="shared" si="32"/>
        <v>0.41490574288960191</v>
      </c>
      <c r="CD49" s="59">
        <f t="shared" si="32"/>
        <v>0.12866586809307892</v>
      </c>
      <c r="CE49" s="59">
        <f t="shared" si="32"/>
        <v>0.28623987479652302</v>
      </c>
      <c r="CF49" s="59">
        <f t="shared" si="32"/>
        <v>9.0394365485625128E-3</v>
      </c>
      <c r="CG49" s="59">
        <f t="shared" si="32"/>
        <v>2.045066678780265E-3</v>
      </c>
      <c r="CH49" s="59">
        <f t="shared" si="32"/>
        <v>1.8589986644191633E-2</v>
      </c>
      <c r="CI49" s="122">
        <f t="shared" si="6"/>
        <v>1</v>
      </c>
      <c r="CK49" s="123" t="str">
        <f t="shared" si="7"/>
        <v>錦江町</v>
      </c>
      <c r="CL49" s="124">
        <f t="shared" si="17"/>
        <v>12.071355684176996</v>
      </c>
      <c r="CM49" s="65">
        <f t="shared" si="18"/>
        <v>0.32274751087873543</v>
      </c>
      <c r="CN49" s="66">
        <f t="shared" si="19"/>
        <v>1.0057119841979127</v>
      </c>
      <c r="CO49" s="65">
        <f t="shared" si="20"/>
        <v>0</v>
      </c>
      <c r="CP49" s="66">
        <f t="shared" si="8"/>
        <v>0.61623567909925014</v>
      </c>
      <c r="CQ49" s="65">
        <f t="shared" si="21"/>
        <v>0</v>
      </c>
      <c r="CR49" s="66">
        <f t="shared" si="9"/>
        <v>10.449408020879833</v>
      </c>
      <c r="CS49" s="65">
        <f t="shared" si="22"/>
        <v>0.37284408764736504</v>
      </c>
      <c r="CT49" s="66">
        <f t="shared" si="10"/>
        <v>6.0567507097915669</v>
      </c>
      <c r="CU49" s="67">
        <f t="shared" si="23"/>
        <v>0</v>
      </c>
      <c r="CV49" s="16"/>
      <c r="CW49" s="959">
        <f t="shared" si="24"/>
        <v>3.8959999999999999</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3.8959999999999999</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3.8959999999999999</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1</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甲良町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滋賀県</v>
      </c>
      <c r="AY4" s="1038" t="str">
        <f>年度マスタ!$J4</f>
        <v>甲良町</v>
      </c>
      <c r="AZ4" s="1038" t="str">
        <f>年度マスタ!$K4</f>
        <v>25442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12463</v>
      </c>
      <c r="AY13" s="18" t="str">
        <f>IF(IFERROR(比較地域マスタ!$Z6,"")=0,"",IFERROR(比較地域マスタ!$Z6,""))</f>
        <v>鋸南町</v>
      </c>
      <c r="BC13" s="844" t="str">
        <f t="shared" ref="BC13:BC59" si="0">AX13</f>
        <v>12463</v>
      </c>
      <c r="BD13" s="1031" t="str">
        <f>AY13</f>
        <v>鋸南町</v>
      </c>
      <c r="BE13" s="34">
        <f>VLOOKUP($BC13&amp;"_"&amp;$AZ$7,データシート1!$A:$BT,MATCH("cb_"&amp;BE$12,データシート1!$A$1:$BT$1,0),0)</f>
        <v>691.79999999999973</v>
      </c>
      <c r="BF13" s="34">
        <f>VLOOKUP($BC13&amp;"_"&amp;$AZ$7,データシート1!$A:$BT,MATCH("cb_"&amp;BF$12,データシート1!$A$1:$BT$1,0),0)</f>
        <v>2595.1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3286.8999999999996</v>
      </c>
      <c r="BL13" s="36"/>
      <c r="BM13" s="844" t="str">
        <f>AX13</f>
        <v>12463</v>
      </c>
      <c r="BN13" s="1031" t="str">
        <f>AY13</f>
        <v>鋸南町</v>
      </c>
      <c r="BO13" s="34">
        <f>BE13*VLOOKUP(BO$12,別紙!$B$4:$E$10,MATCH("設備利用率",別紙!$B$4:$E$4,0),0)/100*8760/10^3</f>
        <v>830.24301599999956</v>
      </c>
      <c r="BP13" s="34">
        <f>BF13*VLOOKUP(BP$12,別紙!$B$4:$E$10,MATCH("設備利用率",別紙!$B$4:$E$4,0),0)/100*8760/10^3</f>
        <v>3432.6944759999992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4262.9374919999991</v>
      </c>
      <c r="BV13" s="36"/>
      <c r="BW13" s="33" t="str">
        <f>AX13</f>
        <v>12463</v>
      </c>
      <c r="BX13" s="33" t="str">
        <f>AY13</f>
        <v>鋸南町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31778.860662193165</v>
      </c>
      <c r="BZ13" s="36"/>
      <c r="CA13" s="33" t="str">
        <f>AX13</f>
        <v>12463</v>
      </c>
      <c r="CB13" s="33" t="str">
        <f>AY13</f>
        <v>鋸南町</v>
      </c>
      <c r="CC13" s="223">
        <f>BO13/$BY13</f>
        <v>2.6125638197839082E-2</v>
      </c>
      <c r="CD13" s="223">
        <f t="shared" ref="CD13:CH28" si="1">BP13/$BY13</f>
        <v>0.10801817322808632</v>
      </c>
      <c r="CE13" s="223">
        <f t="shared" si="1"/>
        <v>0</v>
      </c>
      <c r="CF13" s="223">
        <f t="shared" si="1"/>
        <v>0</v>
      </c>
      <c r="CG13" s="223">
        <f t="shared" si="1"/>
        <v>0</v>
      </c>
      <c r="CH13" s="223">
        <f t="shared" si="1"/>
        <v>0</v>
      </c>
      <c r="CI13" s="223">
        <f>BU13/BY13</f>
        <v>0.13414381142592541</v>
      </c>
      <c r="CK13" s="18" t="str">
        <f>AX13</f>
        <v>12463</v>
      </c>
      <c r="CL13" s="18" t="str">
        <f>AY13</f>
        <v>鋸南町</v>
      </c>
      <c r="CM13" s="18">
        <f>VLOOKUP($CK13&amp;"_"&amp;$AZ$7,データシート1!$A:$BT,MATCH("ca_太陽光発電（10kW未満）",データシート1!$A$1:$BT$1,0),0)</f>
        <v>139</v>
      </c>
      <c r="CN13" s="18">
        <f>VLOOKUP($CK13&amp;"_"&amp;$AZ$5,データシート1!$A:$BT,MATCH("ab_家庭",データシート1!$A$1:$BT$1,0),0)</f>
        <v>3463</v>
      </c>
      <c r="CO13" s="223">
        <f>CM13/CN13</f>
        <v>4.0138608143228414E-2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22306</v>
      </c>
      <c r="AY14" s="18" t="str">
        <f>IF(IFERROR(比較地域マスタ!$Z7,"")=0,"",IFERROR(比較地域マスタ!$Z7,""))</f>
        <v>西伊豆町</v>
      </c>
      <c r="BC14" s="844" t="str">
        <f t="shared" si="0"/>
        <v>22306</v>
      </c>
      <c r="BD14" s="1031" t="str">
        <f t="shared" ref="BD14:BD60" si="2">AY14</f>
        <v>西伊豆町</v>
      </c>
      <c r="BE14" s="34">
        <f>VLOOKUP($BC14&amp;"_"&amp;$AZ$7,データシート1!$A:$BT,MATCH("cb_"&amp;BE$12,データシート1!$A$1:$BT$1,0),0)</f>
        <v>369.79999999999995</v>
      </c>
      <c r="BF14" s="34">
        <f>VLOOKUP($BC14&amp;"_"&amp;$AZ$7,データシート1!$A:$BT,MATCH("cb_"&amp;BF$12,データシート1!$A$1:$BT$1,0),0)</f>
        <v>4044.0000000000005</v>
      </c>
      <c r="BG14" s="34">
        <f>VLOOKUP($BC14&amp;"_"&amp;$AZ$7,データシート1!$A:$BT,MATCH("cb_"&amp;BG$12,データシート1!$A$1:$BT$1,0),0)</f>
        <v>0</v>
      </c>
      <c r="BH14" s="34">
        <f>VLOOKUP($BC14&amp;"_"&amp;$AZ$7,データシート1!$A:$BT,MATCH("cb_"&amp;BH$12,データシート1!$A$1:$BT$1,0),0)</f>
        <v>979.2</v>
      </c>
      <c r="BI14" s="34">
        <f>VLOOKUP($BC14&amp;"_"&amp;$AZ$7,データシート1!$A:$BT,MATCH("cb_"&amp;BI$12,データシート1!$A$1:$BT$1,0),0)</f>
        <v>0</v>
      </c>
      <c r="BJ14" s="34">
        <f>VLOOKUP($BC14&amp;"_"&amp;$AZ$7,データシート1!$A:$BT,MATCH("cb_"&amp;BJ$12,データシート1!$A$1:$BT$1,0),0)</f>
        <v>0</v>
      </c>
      <c r="BK14" s="34">
        <f t="shared" ref="BK14:BK60" si="3">SUM(BE14:BJ14)</f>
        <v>5393</v>
      </c>
      <c r="BL14" s="36"/>
      <c r="BM14" s="844" t="str">
        <f t="shared" ref="BM14:BM60" si="4">AX14</f>
        <v>22306</v>
      </c>
      <c r="BN14" s="1031" t="str">
        <f t="shared" ref="BN14:BN60" si="5">AY14</f>
        <v>西伊豆町</v>
      </c>
      <c r="BO14" s="34">
        <f>BE14*VLOOKUP(BO$12,別紙!$B$4:$E$10,MATCH("設備利用率",別紙!$B$4:$E$4,0),0)/100*8760/10^3</f>
        <v>443.80437599999993</v>
      </c>
      <c r="BP14" s="34">
        <f>BF14*VLOOKUP(BP$12,別紙!$B$4:$E$10,MATCH("設備利用率",別紙!$B$4:$E$4,0),0)/100*8760/10^3</f>
        <v>5349.2414400000016</v>
      </c>
      <c r="BQ14" s="34">
        <f>BG14*VLOOKUP(BQ$12,別紙!$B$4:$E$10,MATCH("設備利用率",別紙!$B$4:$E$4,0),0)/100*8760/10^3</f>
        <v>0</v>
      </c>
      <c r="BR14" s="34">
        <f>BH14*VLOOKUP(BR$12,別紙!$B$4:$E$10,MATCH("設備利用率",別紙!$B$4:$E$4,0),0)/100*8760/10^3</f>
        <v>5146.6752000000006</v>
      </c>
      <c r="BS14" s="34">
        <f>BI14*VLOOKUP(BS$12,別紙!$B$4:$E$10,MATCH("設備利用率",別紙!$B$4:$E$4,0),0)/100*8760/10^3</f>
        <v>0</v>
      </c>
      <c r="BT14" s="34">
        <f>BJ14*VLOOKUP(BT$12,別紙!$B$4:$E$10,MATCH("設備利用率",別紙!$B$4:$E$4,0),0)/100*8760/10^3</f>
        <v>0</v>
      </c>
      <c r="BU14" s="34">
        <f t="shared" ref="BU14:BU60" si="6">SUM(BO14:BT14)</f>
        <v>10939.721016000003</v>
      </c>
      <c r="BV14" s="36"/>
      <c r="BW14" s="33" t="str">
        <f t="shared" ref="BW14:BW60" si="7">AX14</f>
        <v>22306</v>
      </c>
      <c r="BX14" s="33" t="str">
        <f t="shared" ref="BX14:BX60" si="8">AY14</f>
        <v>西伊豆町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37938.301300008534</v>
      </c>
      <c r="BZ14" s="36"/>
      <c r="CA14" s="33" t="str">
        <f t="shared" ref="CA14:CA60" si="9">AX14</f>
        <v>22306</v>
      </c>
      <c r="CB14" s="33" t="str">
        <f t="shared" ref="CB14:CB60" si="10">AY14</f>
        <v>西伊豆町</v>
      </c>
      <c r="CC14" s="223">
        <f t="shared" ref="CC14:CC60" si="11">BO14/$BY14</f>
        <v>1.1698056075059431E-2</v>
      </c>
      <c r="CD14" s="223">
        <f t="shared" si="1"/>
        <v>0.14099844370203254</v>
      </c>
      <c r="CE14" s="223">
        <f t="shared" si="1"/>
        <v>0</v>
      </c>
      <c r="CF14" s="223">
        <f t="shared" si="1"/>
        <v>0.13565908392421469</v>
      </c>
      <c r="CG14" s="223">
        <f t="shared" si="1"/>
        <v>0</v>
      </c>
      <c r="CH14" s="223">
        <f t="shared" si="1"/>
        <v>0</v>
      </c>
      <c r="CI14" s="223">
        <f t="shared" ref="CI14:CI60" si="12">BU14/BY14</f>
        <v>0.28835558370130671</v>
      </c>
      <c r="CK14" s="18" t="str">
        <f t="shared" ref="CK14:CK60" si="13">AX14</f>
        <v>22306</v>
      </c>
      <c r="CL14" s="18" t="str">
        <f t="shared" ref="CL14:CL60" si="14">AY14</f>
        <v>西伊豆町</v>
      </c>
      <c r="CM14" s="18">
        <f>VLOOKUP($CK14&amp;"_"&amp;$AZ$7,データシート1!$A:$BT,MATCH("ca_太陽光発電（10kW未満）",データシート1!$A$1:$BT$1,0),0)</f>
        <v>71</v>
      </c>
      <c r="CN14" s="18">
        <f>VLOOKUP($CK14&amp;"_"&amp;$AZ$5,データシート1!$A:$BT,MATCH("ab_家庭",データシート1!$A$1:$BT$1,0),0)</f>
        <v>3654</v>
      </c>
      <c r="CO14" s="223">
        <f t="shared" ref="CO14:CO60" si="15">CM14/CN14</f>
        <v>1.9430760810071154E-2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01361</v>
      </c>
      <c r="AY15" s="18" t="str">
        <f>IF(IFERROR(比較地域マスタ!$Z8,"")=0,"",IFERROR(比較地域マスタ!$Z8,""))</f>
        <v>江差町</v>
      </c>
      <c r="BC15" s="844" t="str">
        <f t="shared" si="0"/>
        <v>01361</v>
      </c>
      <c r="BD15" s="1031" t="str">
        <f t="shared" si="2"/>
        <v>江差町</v>
      </c>
      <c r="BE15" s="34">
        <f>VLOOKUP($BC15&amp;"_"&amp;$AZ$7,データシート1!$A:$BT,MATCH("cb_"&amp;BE$12,データシート1!$A$1:$BT$1,0),0)</f>
        <v>179.70000000000002</v>
      </c>
      <c r="BF15" s="34">
        <f>VLOOKUP($BC15&amp;"_"&amp;$AZ$7,データシート1!$A:$BT,MATCH("cb_"&amp;BF$12,データシート1!$A$1:$BT$1,0),0)</f>
        <v>3126.400000000001</v>
      </c>
      <c r="BG15" s="34">
        <f>VLOOKUP($BC15&amp;"_"&amp;$AZ$7,データシート1!$A:$BT,MATCH("cb_"&amp;BG$12,データシート1!$A$1:$BT$1,0),0)</f>
        <v>62250.400000000001</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65556.5</v>
      </c>
      <c r="BL15" s="36"/>
      <c r="BM15" s="844" t="str">
        <f t="shared" si="4"/>
        <v>01361</v>
      </c>
      <c r="BN15" s="1031" t="str">
        <f t="shared" si="5"/>
        <v>江差町</v>
      </c>
      <c r="BO15" s="34">
        <f>BE15*VLOOKUP(BO$12,別紙!$B$4:$E$10,MATCH("設備利用率",別紙!$B$4:$E$4,0),0)/100*8760/10^3</f>
        <v>215.66156400000006</v>
      </c>
      <c r="BP15" s="34">
        <f>BF15*VLOOKUP(BP$12,別紙!$B$4:$E$10,MATCH("設備利用率",別紙!$B$4:$E$4,0),0)/100*8760/10^3</f>
        <v>4135.4768640000011</v>
      </c>
      <c r="BQ15" s="34">
        <f>BG15*VLOOKUP(BQ$12,別紙!$B$4:$E$10,MATCH("設備利用率",別紙!$B$4:$E$4,0),0)/100*8760/10^3</f>
        <v>135237.74899200001</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139588.88742000001</v>
      </c>
      <c r="BV15" s="36"/>
      <c r="BW15" s="33" t="str">
        <f t="shared" si="7"/>
        <v>01361</v>
      </c>
      <c r="BX15" s="33" t="str">
        <f t="shared" si="8"/>
        <v>江差町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39657.039047407467</v>
      </c>
      <c r="BZ15" s="36"/>
      <c r="CA15" s="33" t="str">
        <f t="shared" si="9"/>
        <v>01361</v>
      </c>
      <c r="CB15" s="33" t="str">
        <f t="shared" si="10"/>
        <v>江差町</v>
      </c>
      <c r="CC15" s="223">
        <f t="shared" si="11"/>
        <v>5.4381660653532501E-3</v>
      </c>
      <c r="CD15" s="223">
        <f t="shared" si="1"/>
        <v>0.10428102963149372</v>
      </c>
      <c r="CE15" s="223">
        <f t="shared" si="1"/>
        <v>3.410182712590617</v>
      </c>
      <c r="CF15" s="223">
        <f t="shared" si="1"/>
        <v>0</v>
      </c>
      <c r="CG15" s="223">
        <f t="shared" si="1"/>
        <v>0</v>
      </c>
      <c r="CH15" s="223">
        <f t="shared" si="1"/>
        <v>0</v>
      </c>
      <c r="CI15" s="223">
        <f t="shared" si="12"/>
        <v>3.5199019082874639</v>
      </c>
      <c r="CK15" s="18" t="str">
        <f t="shared" si="13"/>
        <v>01361</v>
      </c>
      <c r="CL15" s="18" t="str">
        <f t="shared" si="14"/>
        <v>江差町</v>
      </c>
      <c r="CM15" s="18">
        <f>VLOOKUP($CK15&amp;"_"&amp;$AZ$7,データシート1!$A:$BT,MATCH("ca_太陽光発電（10kW未満）",データシート1!$A$1:$BT$1,0),0)</f>
        <v>30</v>
      </c>
      <c r="CN15" s="18">
        <f>VLOOKUP($CK15&amp;"_"&amp;$AZ$5,データシート1!$A:$BT,MATCH("ab_家庭",データシート1!$A$1:$BT$1,0),0)</f>
        <v>4137</v>
      </c>
      <c r="CO15" s="223">
        <f t="shared" si="15"/>
        <v>7.251631617113851E-3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12409</v>
      </c>
      <c r="AY16" s="18" t="str">
        <f>IF(IFERROR(比較地域マスタ!$Z9,"")=0,"",IFERROR(比較地域マスタ!$Z9,""))</f>
        <v>芝山町</v>
      </c>
      <c r="BC16" s="844" t="str">
        <f t="shared" si="0"/>
        <v>12409</v>
      </c>
      <c r="BD16" s="1031" t="str">
        <f t="shared" si="2"/>
        <v>芝山町</v>
      </c>
      <c r="BE16" s="34">
        <f>VLOOKUP($BC16&amp;"_"&amp;$AZ$7,データシート1!$A:$BT,MATCH("cb_"&amp;BE$12,データシート1!$A$1:$BT$1,0),0)</f>
        <v>986.99999999999955</v>
      </c>
      <c r="BF16" s="34">
        <f>VLOOKUP($BC16&amp;"_"&amp;$AZ$7,データシート1!$A:$BT,MATCH("cb_"&amp;BF$12,データシート1!$A$1:$BT$1,0),0)</f>
        <v>33023.5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34010.5</v>
      </c>
      <c r="BL16" s="36"/>
      <c r="BM16" s="844" t="str">
        <f t="shared" si="4"/>
        <v>12409</v>
      </c>
      <c r="BN16" s="1031" t="str">
        <f t="shared" si="5"/>
        <v>芝山町</v>
      </c>
      <c r="BO16" s="34">
        <f>BE16*VLOOKUP(BO$12,別紙!$B$4:$E$10,MATCH("設備利用率",別紙!$B$4:$E$4,0),0)/100*8760/10^3</f>
        <v>1184.5184399999994</v>
      </c>
      <c r="BP16" s="34">
        <f>BF16*VLOOKUP(BP$12,別紙!$B$4:$E$10,MATCH("設備利用率",別紙!$B$4:$E$4,0),0)/100*8760/10^3</f>
        <v>43682.164859999997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44866.683299999997</v>
      </c>
      <c r="BV16" s="36"/>
      <c r="BW16" s="33" t="str">
        <f t="shared" si="7"/>
        <v>12409</v>
      </c>
      <c r="BX16" s="33" t="str">
        <f t="shared" si="8"/>
        <v>芝山町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109011.00403501025</v>
      </c>
      <c r="BZ16" s="36"/>
      <c r="CA16" s="33" t="str">
        <f t="shared" si="9"/>
        <v>12409</v>
      </c>
      <c r="CB16" s="33" t="str">
        <f t="shared" si="10"/>
        <v>芝山町</v>
      </c>
      <c r="CC16" s="223">
        <f t="shared" si="11"/>
        <v>1.0866044675816181E-2</v>
      </c>
      <c r="CD16" s="223">
        <f t="shared" si="1"/>
        <v>0.40071335225910698</v>
      </c>
      <c r="CE16" s="223">
        <f t="shared" si="1"/>
        <v>0</v>
      </c>
      <c r="CF16" s="223">
        <f t="shared" si="1"/>
        <v>0</v>
      </c>
      <c r="CG16" s="223">
        <f t="shared" si="1"/>
        <v>0</v>
      </c>
      <c r="CH16" s="223">
        <f t="shared" si="1"/>
        <v>0</v>
      </c>
      <c r="CI16" s="223">
        <f t="shared" si="12"/>
        <v>0.41157939693492318</v>
      </c>
      <c r="CK16" s="18" t="str">
        <f t="shared" si="13"/>
        <v>12409</v>
      </c>
      <c r="CL16" s="18" t="str">
        <f t="shared" si="14"/>
        <v>芝山町</v>
      </c>
      <c r="CM16" s="18">
        <f>VLOOKUP($CK16&amp;"_"&amp;$AZ$7,データシート1!$A:$BT,MATCH("ca_太陽光発電（10kW未満）",データシート1!$A$1:$BT$1,0),0)</f>
        <v>184</v>
      </c>
      <c r="CN16" s="18">
        <f>VLOOKUP($CK16&amp;"_"&amp;$AZ$5,データシート1!$A:$BT,MATCH("ab_家庭",データシート1!$A$1:$BT$1,0),0)</f>
        <v>3020</v>
      </c>
      <c r="CO16" s="223">
        <f t="shared" si="15"/>
        <v>6.0927152317880796E-2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06401</v>
      </c>
      <c r="AY17" s="18" t="str">
        <f>IF(IFERROR(比較地域マスタ!$Z10,"")=0,"",IFERROR(比較地域マスタ!$Z10,""))</f>
        <v>小国町</v>
      </c>
      <c r="BC17" s="844" t="str">
        <f t="shared" si="0"/>
        <v>06401</v>
      </c>
      <c r="BD17" s="1031" t="str">
        <f t="shared" si="2"/>
        <v>小国町</v>
      </c>
      <c r="BE17" s="34">
        <f>VLOOKUP($BC17&amp;"_"&amp;$AZ$7,データシート1!$A:$BT,MATCH("cb_"&amp;BE$12,データシート1!$A$1:$BT$1,0),0)</f>
        <v>75.8</v>
      </c>
      <c r="BF17" s="34">
        <f>VLOOKUP($BC17&amp;"_"&amp;$AZ$7,データシート1!$A:$BT,MATCH("cb_"&amp;BF$12,データシート1!$A$1:$BT$1,0),0)</f>
        <v>10.1</v>
      </c>
      <c r="BG17" s="34">
        <f>VLOOKUP($BC17&amp;"_"&amp;$AZ$7,データシート1!$A:$BT,MATCH("cb_"&amp;BG$12,データシート1!$A$1:$BT$1,0),0)</f>
        <v>0</v>
      </c>
      <c r="BH17" s="34">
        <f>VLOOKUP($BC17&amp;"_"&amp;$AZ$7,データシート1!$A:$BT,MATCH("cb_"&amp;BH$12,データシート1!$A$1:$BT$1,0),0)</f>
        <v>33800</v>
      </c>
      <c r="BI17" s="34">
        <f>VLOOKUP($BC17&amp;"_"&amp;$AZ$7,データシート1!$A:$BT,MATCH("cb_"&amp;BI$12,データシート1!$A$1:$BT$1,0),0)</f>
        <v>0</v>
      </c>
      <c r="BJ17" s="34">
        <f>VLOOKUP($BC17&amp;"_"&amp;$AZ$7,データシート1!$A:$BT,MATCH("cb_"&amp;BJ$12,データシート1!$A$1:$BT$1,0),0)</f>
        <v>0</v>
      </c>
      <c r="BK17" s="34">
        <f t="shared" si="3"/>
        <v>33885.9</v>
      </c>
      <c r="BL17" s="36"/>
      <c r="BM17" s="844" t="str">
        <f t="shared" si="4"/>
        <v>06401</v>
      </c>
      <c r="BN17" s="1031" t="str">
        <f t="shared" si="5"/>
        <v>小国町</v>
      </c>
      <c r="BO17" s="34">
        <f>BE17*VLOOKUP(BO$12,別紙!$B$4:$E$10,MATCH("設備利用率",別紙!$B$4:$E$4,0),0)/100*8760/10^3</f>
        <v>90.969095999999993</v>
      </c>
      <c r="BP17" s="34">
        <f>BF17*VLOOKUP(BP$12,別紙!$B$4:$E$10,MATCH("設備利用率",別紙!$B$4:$E$4,0),0)/100*8760/10^3</f>
        <v>13.359875999999998</v>
      </c>
      <c r="BQ17" s="34">
        <f>BG17*VLOOKUP(BQ$12,別紙!$B$4:$E$10,MATCH("設備利用率",別紙!$B$4:$E$4,0),0)/100*8760/10^3</f>
        <v>0</v>
      </c>
      <c r="BR17" s="34">
        <f>BH17*VLOOKUP(BR$12,別紙!$B$4:$E$10,MATCH("設備利用率",別紙!$B$4:$E$4,0),0)/100*8760/10^3</f>
        <v>177652.8</v>
      </c>
      <c r="BS17" s="34">
        <f>BI17*VLOOKUP(BS$12,別紙!$B$4:$E$10,MATCH("設備利用率",別紙!$B$4:$E$4,0),0)/100*8760/10^3</f>
        <v>0</v>
      </c>
      <c r="BT17" s="34">
        <f>BJ17*VLOOKUP(BT$12,別紙!$B$4:$E$10,MATCH("設備利用率",別紙!$B$4:$E$4,0),0)/100*8760/10^3</f>
        <v>0</v>
      </c>
      <c r="BU17" s="34">
        <f t="shared" si="6"/>
        <v>177757.12897199998</v>
      </c>
      <c r="BV17" s="36"/>
      <c r="BW17" s="33" t="str">
        <f t="shared" si="7"/>
        <v>06401</v>
      </c>
      <c r="BX17" s="33" t="str">
        <f t="shared" si="8"/>
        <v>小国町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71982.050376481493</v>
      </c>
      <c r="BZ17" s="36"/>
      <c r="CA17" s="33" t="str">
        <f t="shared" si="9"/>
        <v>06401</v>
      </c>
      <c r="CB17" s="33" t="str">
        <f t="shared" si="10"/>
        <v>小国町</v>
      </c>
      <c r="CC17" s="223">
        <f t="shared" si="11"/>
        <v>1.2637747261186947E-3</v>
      </c>
      <c r="CD17" s="223">
        <f t="shared" si="1"/>
        <v>1.8560010349976132E-4</v>
      </c>
      <c r="CE17" s="223">
        <f t="shared" si="1"/>
        <v>0</v>
      </c>
      <c r="CF17" s="223">
        <f t="shared" si="1"/>
        <v>2.4680152770147266</v>
      </c>
      <c r="CG17" s="223">
        <f t="shared" si="1"/>
        <v>0</v>
      </c>
      <c r="CH17" s="223">
        <f t="shared" si="1"/>
        <v>0</v>
      </c>
      <c r="CI17" s="223">
        <f t="shared" si="12"/>
        <v>2.469464651844345</v>
      </c>
      <c r="CK17" s="18" t="str">
        <f t="shared" si="13"/>
        <v>06401</v>
      </c>
      <c r="CL17" s="18" t="str">
        <f t="shared" si="14"/>
        <v>小国町</v>
      </c>
      <c r="CM17" s="18">
        <f>VLOOKUP($CK17&amp;"_"&amp;$AZ$7,データシート1!$A:$BT,MATCH("ca_太陽光発電（10kW未満）",データシート1!$A$1:$BT$1,0),0)</f>
        <v>17</v>
      </c>
      <c r="CN17" s="18">
        <f>VLOOKUP($CK17&amp;"_"&amp;$AZ$5,データシート1!$A:$BT,MATCH("ab_家庭",データシート1!$A$1:$BT$1,0),0)</f>
        <v>3013</v>
      </c>
      <c r="CO17" s="223">
        <f t="shared" si="15"/>
        <v>5.6422170594092264E-3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20324</v>
      </c>
      <c r="AY18" s="18" t="str">
        <f>IF(IFERROR(比較地域マスタ!$Z11,"")=0,"",IFERROR(比較地域マスタ!$Z11,""))</f>
        <v>立科町</v>
      </c>
      <c r="BC18" s="844" t="str">
        <f t="shared" si="0"/>
        <v>20324</v>
      </c>
      <c r="BD18" s="1031" t="str">
        <f t="shared" si="2"/>
        <v>立科町</v>
      </c>
      <c r="BE18" s="34">
        <f>VLOOKUP($BC18&amp;"_"&amp;$AZ$7,データシート1!$A:$BT,MATCH("cb_"&amp;BE$12,データシート1!$A$1:$BT$1,0),0)</f>
        <v>2195.2000000000003</v>
      </c>
      <c r="BF18" s="34">
        <f>VLOOKUP($BC18&amp;"_"&amp;$AZ$7,データシート1!$A:$BT,MATCH("cb_"&amp;BF$12,データシート1!$A$1:$BT$1,0),0)</f>
        <v>17400.7</v>
      </c>
      <c r="BG18" s="34">
        <f>VLOOKUP($BC18&amp;"_"&amp;$AZ$7,データシート1!$A:$BT,MATCH("cb_"&amp;BG$12,データシート1!$A$1:$BT$1,0),0)</f>
        <v>0</v>
      </c>
      <c r="BH18" s="34">
        <f>VLOOKUP($BC18&amp;"_"&amp;$AZ$7,データシート1!$A:$BT,MATCH("cb_"&amp;BH$12,データシート1!$A$1:$BT$1,0),0)</f>
        <v>380</v>
      </c>
      <c r="BI18" s="34">
        <f>VLOOKUP($BC18&amp;"_"&amp;$AZ$7,データシート1!$A:$BT,MATCH("cb_"&amp;BI$12,データシート1!$A$1:$BT$1,0),0)</f>
        <v>0</v>
      </c>
      <c r="BJ18" s="34">
        <f>VLOOKUP($BC18&amp;"_"&amp;$AZ$7,データシート1!$A:$BT,MATCH("cb_"&amp;BJ$12,データシート1!$A$1:$BT$1,0),0)</f>
        <v>0</v>
      </c>
      <c r="BK18" s="34">
        <f t="shared" si="3"/>
        <v>19975.900000000001</v>
      </c>
      <c r="BL18" s="36"/>
      <c r="BM18" s="844" t="str">
        <f t="shared" si="4"/>
        <v>20324</v>
      </c>
      <c r="BN18" s="1031" t="str">
        <f t="shared" si="5"/>
        <v>立科町</v>
      </c>
      <c r="BO18" s="34">
        <f>BE18*VLOOKUP(BO$12,別紙!$B$4:$E$10,MATCH("設備利用率",別紙!$B$4:$E$4,0),0)/100*8760/10^3</f>
        <v>2634.503424</v>
      </c>
      <c r="BP18" s="34">
        <f>BF18*VLOOKUP(BP$12,別紙!$B$4:$E$10,MATCH("設備利用率",別紙!$B$4:$E$4,0),0)/100*8760/10^3</f>
        <v>23016.949932</v>
      </c>
      <c r="BQ18" s="34">
        <f>BG18*VLOOKUP(BQ$12,別紙!$B$4:$E$10,MATCH("設備利用率",別紙!$B$4:$E$4,0),0)/100*8760/10^3</f>
        <v>0</v>
      </c>
      <c r="BR18" s="34">
        <f>BH18*VLOOKUP(BR$12,別紙!$B$4:$E$10,MATCH("設備利用率",別紙!$B$4:$E$4,0),0)/100*8760/10^3</f>
        <v>1997.28</v>
      </c>
      <c r="BS18" s="34">
        <f>BI18*VLOOKUP(BS$12,別紙!$B$4:$E$10,MATCH("設備利用率",別紙!$B$4:$E$4,0),0)/100*8760/10^3</f>
        <v>0</v>
      </c>
      <c r="BT18" s="34">
        <f>BJ18*VLOOKUP(BT$12,別紙!$B$4:$E$10,MATCH("設備利用率",別紙!$B$4:$E$4,0),0)/100*8760/10^3</f>
        <v>0</v>
      </c>
      <c r="BU18" s="34">
        <f t="shared" si="6"/>
        <v>27648.733355999997</v>
      </c>
      <c r="BV18" s="36"/>
      <c r="BW18" s="33" t="str">
        <f t="shared" si="7"/>
        <v>20324</v>
      </c>
      <c r="BX18" s="33" t="str">
        <f t="shared" si="8"/>
        <v>立科町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34542.681493213218</v>
      </c>
      <c r="BZ18" s="36"/>
      <c r="CA18" s="33" t="str">
        <f t="shared" si="9"/>
        <v>20324</v>
      </c>
      <c r="CB18" s="33" t="str">
        <f t="shared" si="10"/>
        <v>立科町</v>
      </c>
      <c r="CC18" s="223">
        <f t="shared" si="11"/>
        <v>7.6268063454124568E-2</v>
      </c>
      <c r="CD18" s="223">
        <f t="shared" si="1"/>
        <v>0.66633361791910284</v>
      </c>
      <c r="CE18" s="223">
        <f t="shared" si="1"/>
        <v>0</v>
      </c>
      <c r="CF18" s="223">
        <f t="shared" si="1"/>
        <v>5.782064141118911E-2</v>
      </c>
      <c r="CG18" s="223">
        <f t="shared" si="1"/>
        <v>0</v>
      </c>
      <c r="CH18" s="223">
        <f t="shared" si="1"/>
        <v>0</v>
      </c>
      <c r="CI18" s="223">
        <f t="shared" si="12"/>
        <v>0.80042232278441638</v>
      </c>
      <c r="CK18" s="18" t="str">
        <f t="shared" si="13"/>
        <v>20324</v>
      </c>
      <c r="CL18" s="18" t="str">
        <f t="shared" si="14"/>
        <v>立科町</v>
      </c>
      <c r="CM18" s="18">
        <f>VLOOKUP($CK18&amp;"_"&amp;$AZ$7,データシート1!$A:$BT,MATCH("ca_太陽光発電（10kW未満）",データシート1!$A$1:$BT$1,0),0)</f>
        <v>448</v>
      </c>
      <c r="CN18" s="18">
        <f>VLOOKUP($CK18&amp;"_"&amp;$AZ$5,データシート1!$A:$BT,MATCH("ab_家庭",データシート1!$A$1:$BT$1,0),0)</f>
        <v>2894</v>
      </c>
      <c r="CO18" s="223">
        <f t="shared" si="15"/>
        <v>0.15480304077401522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14383</v>
      </c>
      <c r="AY19" s="18" t="str">
        <f>IF(IFERROR(比較地域マスタ!$Z12,"")=0,"",IFERROR(比較地域マスタ!$Z12,""))</f>
        <v>真鶴町</v>
      </c>
      <c r="BC19" s="844" t="str">
        <f t="shared" si="0"/>
        <v>14383</v>
      </c>
      <c r="BD19" s="1031" t="str">
        <f t="shared" si="2"/>
        <v>真鶴町</v>
      </c>
      <c r="BE19" s="34">
        <f>VLOOKUP($BC19&amp;"_"&amp;$AZ$7,データシート1!$A:$BT,MATCH("cb_"&amp;BE$12,データシート1!$A$1:$BT$1,0),0)</f>
        <v>366.69999999999993</v>
      </c>
      <c r="BF19" s="34">
        <f>VLOOKUP($BC19&amp;"_"&amp;$AZ$7,データシート1!$A:$BT,MATCH("cb_"&amp;BF$12,データシート1!$A$1:$BT$1,0),0)</f>
        <v>74.3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440.99999999999994</v>
      </c>
      <c r="BL19" s="36"/>
      <c r="BM19" s="844" t="str">
        <f t="shared" si="4"/>
        <v>14383</v>
      </c>
      <c r="BN19" s="1031" t="str">
        <f t="shared" si="5"/>
        <v>真鶴町</v>
      </c>
      <c r="BO19" s="34">
        <f>BE19*VLOOKUP(BO$12,別紙!$B$4:$E$10,MATCH("設備利用率",別紙!$B$4:$E$4,0),0)/100*8760/10^3</f>
        <v>440.08400399999988</v>
      </c>
      <c r="BP19" s="34">
        <f>BF19*VLOOKUP(BP$12,別紙!$B$4:$E$10,MATCH("設備利用率",別紙!$B$4:$E$4,0),0)/100*8760/10^3</f>
        <v>98.281067999999991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538.36507199999983</v>
      </c>
      <c r="BV19" s="36"/>
      <c r="BW19" s="33" t="str">
        <f t="shared" si="7"/>
        <v>14383</v>
      </c>
      <c r="BX19" s="33" t="str">
        <f t="shared" si="8"/>
        <v>真鶴町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23338.279503076235</v>
      </c>
      <c r="BZ19" s="36"/>
      <c r="CA19" s="33" t="str">
        <f t="shared" si="9"/>
        <v>14383</v>
      </c>
      <c r="CB19" s="33" t="str">
        <f t="shared" si="10"/>
        <v>真鶴町</v>
      </c>
      <c r="CC19" s="223">
        <f t="shared" si="11"/>
        <v>1.8856745800048889E-2</v>
      </c>
      <c r="CD19" s="223">
        <f t="shared" si="1"/>
        <v>4.2111530966558825E-3</v>
      </c>
      <c r="CE19" s="223">
        <f t="shared" si="1"/>
        <v>0</v>
      </c>
      <c r="CF19" s="223">
        <f t="shared" si="1"/>
        <v>0</v>
      </c>
      <c r="CG19" s="223">
        <f t="shared" si="1"/>
        <v>0</v>
      </c>
      <c r="CH19" s="223">
        <f t="shared" si="1"/>
        <v>0</v>
      </c>
      <c r="CI19" s="223">
        <f t="shared" si="12"/>
        <v>2.3067898896704769E-2</v>
      </c>
      <c r="CK19" s="18" t="str">
        <f t="shared" si="13"/>
        <v>14383</v>
      </c>
      <c r="CL19" s="18" t="str">
        <f t="shared" si="14"/>
        <v>真鶴町</v>
      </c>
      <c r="CM19" s="18">
        <f>VLOOKUP($CK19&amp;"_"&amp;$AZ$7,データシート1!$A:$BT,MATCH("ca_太陽光発電（10kW未満）",データシート1!$A$1:$BT$1,0),0)</f>
        <v>83</v>
      </c>
      <c r="CN19" s="18">
        <f>VLOOKUP($CK19&amp;"_"&amp;$AZ$5,データシート1!$A:$BT,MATCH("ab_家庭",データシート1!$A$1:$BT$1,0),0)</f>
        <v>3435</v>
      </c>
      <c r="CO19" s="223">
        <f t="shared" si="15"/>
        <v>2.4163027656477438E-2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06364</v>
      </c>
      <c r="AY20" s="18" t="str">
        <f>IF(IFERROR(比較地域マスタ!$Z13,"")=0,"",IFERROR(比較地域マスタ!$Z13,""))</f>
        <v>真室川町</v>
      </c>
      <c r="BC20" s="844" t="str">
        <f t="shared" si="0"/>
        <v>06364</v>
      </c>
      <c r="BD20" s="1031" t="str">
        <f t="shared" si="2"/>
        <v>真室川町</v>
      </c>
      <c r="BE20" s="34">
        <f>VLOOKUP($BC20&amp;"_"&amp;$AZ$7,データシート1!$A:$BT,MATCH("cb_"&amp;BE$12,データシート1!$A$1:$BT$1,0),0)</f>
        <v>204</v>
      </c>
      <c r="BF20" s="34">
        <f>VLOOKUP($BC20&amp;"_"&amp;$AZ$7,データシート1!$A:$BT,MATCH("cb_"&amp;BF$12,データシート1!$A$1:$BT$1,0),0)</f>
        <v>59.400000000000006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263.39999999999998</v>
      </c>
      <c r="BL20" s="36"/>
      <c r="BM20" s="844" t="str">
        <f t="shared" si="4"/>
        <v>06364</v>
      </c>
      <c r="BN20" s="1031" t="str">
        <f t="shared" si="5"/>
        <v>真室川町</v>
      </c>
      <c r="BO20" s="34">
        <f>BE20*VLOOKUP(BO$12,別紙!$B$4:$E$10,MATCH("設備利用率",別紙!$B$4:$E$4,0),0)/100*8760/10^3</f>
        <v>244.82447999999999</v>
      </c>
      <c r="BP20" s="34">
        <f>BF20*VLOOKUP(BP$12,別紙!$B$4:$E$10,MATCH("設備利用率",別紙!$B$4:$E$4,0),0)/100*8760/10^3</f>
        <v>78.571944000000002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323.39642400000002</v>
      </c>
      <c r="BV20" s="36"/>
      <c r="BW20" s="33" t="str">
        <f t="shared" si="7"/>
        <v>06364</v>
      </c>
      <c r="BX20" s="33" t="str">
        <f t="shared" si="8"/>
        <v>真室川町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32562.219918373365</v>
      </c>
      <c r="BZ20" s="36"/>
      <c r="CA20" s="33" t="str">
        <f t="shared" si="9"/>
        <v>06364</v>
      </c>
      <c r="CB20" s="33" t="str">
        <f t="shared" si="10"/>
        <v>真室川町</v>
      </c>
      <c r="CC20" s="223">
        <f t="shared" si="11"/>
        <v>7.5186667436594763E-3</v>
      </c>
      <c r="CD20" s="223">
        <f t="shared" si="1"/>
        <v>2.4129787280155754E-3</v>
      </c>
      <c r="CE20" s="223">
        <f t="shared" si="1"/>
        <v>0</v>
      </c>
      <c r="CF20" s="223">
        <f t="shared" si="1"/>
        <v>0</v>
      </c>
      <c r="CG20" s="223">
        <f t="shared" si="1"/>
        <v>0</v>
      </c>
      <c r="CH20" s="223">
        <f t="shared" si="1"/>
        <v>0</v>
      </c>
      <c r="CI20" s="223">
        <f t="shared" si="12"/>
        <v>9.9316454716750525E-3</v>
      </c>
      <c r="CK20" s="18" t="str">
        <f t="shared" si="13"/>
        <v>06364</v>
      </c>
      <c r="CL20" s="18" t="str">
        <f t="shared" si="14"/>
        <v>真室川町</v>
      </c>
      <c r="CM20" s="18">
        <f>VLOOKUP($CK20&amp;"_"&amp;$AZ$7,データシート1!$A:$BT,MATCH("ca_太陽光発電（10kW未満）",データシート1!$A$1:$BT$1,0),0)</f>
        <v>39</v>
      </c>
      <c r="CN20" s="18">
        <f>VLOOKUP($CK20&amp;"_"&amp;$AZ$5,データシート1!$A:$BT,MATCH("ab_家庭",データシート1!$A$1:$BT$1,0),0)</f>
        <v>2571</v>
      </c>
      <c r="CO20" s="223">
        <f t="shared" si="15"/>
        <v>1.5169194865810968E-2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01665</v>
      </c>
      <c r="AY21" s="18" t="str">
        <f>IF(IFERROR(比較地域マスタ!$Z14,"")=0,"",IFERROR(比較地域マスタ!$Z14,""))</f>
        <v>弟子屈町</v>
      </c>
      <c r="BC21" s="844" t="str">
        <f t="shared" si="0"/>
        <v>01665</v>
      </c>
      <c r="BD21" s="1031" t="str">
        <f t="shared" si="2"/>
        <v>弟子屈町</v>
      </c>
      <c r="BE21" s="34">
        <f>VLOOKUP($BC21&amp;"_"&amp;$AZ$7,データシート1!$A:$BT,MATCH("cb_"&amp;BE$12,データシート1!$A$1:$BT$1,0),0)</f>
        <v>885.69199999999967</v>
      </c>
      <c r="BF21" s="34">
        <f>VLOOKUP($BC21&amp;"_"&amp;$AZ$7,データシート1!$A:$BT,MATCH("cb_"&amp;BF$12,データシート1!$A$1:$BT$1,0),0)</f>
        <v>15350.79999999999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100</v>
      </c>
      <c r="BJ21" s="34">
        <f>VLOOKUP($BC21&amp;"_"&amp;$AZ$7,データシート1!$A:$BT,MATCH("cb_"&amp;BJ$12,データシート1!$A$1:$BT$1,0),0)</f>
        <v>200</v>
      </c>
      <c r="BK21" s="34">
        <f t="shared" si="3"/>
        <v>16536.491999999991</v>
      </c>
      <c r="BL21" s="36"/>
      <c r="BM21" s="844" t="str">
        <f t="shared" si="4"/>
        <v>01665</v>
      </c>
      <c r="BN21" s="1031" t="str">
        <f t="shared" si="5"/>
        <v>弟子屈町</v>
      </c>
      <c r="BO21" s="34">
        <f>BE21*VLOOKUP(BO$12,別紙!$B$4:$E$10,MATCH("設備利用率",別紙!$B$4:$E$4,0),0)/100*8760/10^3</f>
        <v>1062.9366830399995</v>
      </c>
      <c r="BP21" s="34">
        <f>BF21*VLOOKUP(BP$12,別紙!$B$4:$E$10,MATCH("設備利用率",別紙!$B$4:$E$4,0),0)/100*8760/10^3</f>
        <v>20305.424207999986</v>
      </c>
      <c r="BQ21" s="34">
        <f>BG21*VLOOKUP(BQ$12,別紙!$B$4:$E$10,MATCH("設備利用率",別紙!$B$4:$E$4,0),0)/100*8760/10^3</f>
        <v>0</v>
      </c>
      <c r="BR21" s="34">
        <f>BH21*VLOOKUP(BR$12,別紙!$B$4:$E$10,MATCH("設備利用率",別紙!$B$4:$E$4,0),0)/100*8760/10^3</f>
        <v>0</v>
      </c>
      <c r="BS21" s="34">
        <f>BI21*VLOOKUP(BS$12,別紙!$B$4:$E$10,MATCH("設備利用率",別紙!$B$4:$E$4,0),0)/100*8760/10^3</f>
        <v>700.8</v>
      </c>
      <c r="BT21" s="34">
        <f>BJ21*VLOOKUP(BT$12,別紙!$B$4:$E$10,MATCH("設備利用率",別紙!$B$4:$E$4,0),0)/100*8760/10^3</f>
        <v>1401.6</v>
      </c>
      <c r="BU21" s="34">
        <f t="shared" si="6"/>
        <v>23470.760891039983</v>
      </c>
      <c r="BV21" s="36"/>
      <c r="BW21" s="33" t="str">
        <f t="shared" si="7"/>
        <v>01665</v>
      </c>
      <c r="BX21" s="33" t="str">
        <f t="shared" si="8"/>
        <v>弟子屈町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35876.228110059754</v>
      </c>
      <c r="BZ21" s="36"/>
      <c r="CA21" s="33" t="str">
        <f t="shared" si="9"/>
        <v>01665</v>
      </c>
      <c r="CB21" s="33" t="str">
        <f t="shared" si="10"/>
        <v>弟子屈町</v>
      </c>
      <c r="CC21" s="223">
        <f t="shared" si="11"/>
        <v>2.9627882835931412E-2</v>
      </c>
      <c r="CD21" s="223">
        <f t="shared" si="1"/>
        <v>0.56598548057247722</v>
      </c>
      <c r="CE21" s="223">
        <f t="shared" si="1"/>
        <v>0</v>
      </c>
      <c r="CF21" s="223">
        <f t="shared" si="1"/>
        <v>0</v>
      </c>
      <c r="CG21" s="223">
        <f t="shared" si="1"/>
        <v>1.9533826071406166E-2</v>
      </c>
      <c r="CH21" s="223">
        <f t="shared" si="1"/>
        <v>3.9067652142812333E-2</v>
      </c>
      <c r="CI21" s="223">
        <f t="shared" si="12"/>
        <v>0.65421484162262711</v>
      </c>
      <c r="CK21" s="18" t="str">
        <f t="shared" si="13"/>
        <v>01665</v>
      </c>
      <c r="CL21" s="18" t="str">
        <f t="shared" si="14"/>
        <v>弟子屈町</v>
      </c>
      <c r="CM21" s="18">
        <f>VLOOKUP($CK21&amp;"_"&amp;$AZ$7,データシート1!$A:$BT,MATCH("ca_太陽光発電（10kW未満）",データシート1!$A$1:$BT$1,0),0)</f>
        <v>125</v>
      </c>
      <c r="CN21" s="18">
        <f>VLOOKUP($CK21&amp;"_"&amp;$AZ$5,データシート1!$A:$BT,MATCH("ab_家庭",データシート1!$A$1:$BT$1,0),0)</f>
        <v>3784</v>
      </c>
      <c r="CO21" s="223">
        <f t="shared" si="15"/>
        <v>3.3033826638477801E-2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01564</v>
      </c>
      <c r="AY22" s="18" t="str">
        <f>IF(IFERROR(比較地域マスタ!$Z15,"")=0,"",IFERROR(比較地域マスタ!$Z15,""))</f>
        <v>大空町</v>
      </c>
      <c r="BC22" s="844" t="str">
        <f t="shared" si="0"/>
        <v>01564</v>
      </c>
      <c r="BD22" s="1031" t="str">
        <f t="shared" si="2"/>
        <v>大空町</v>
      </c>
      <c r="BE22" s="34">
        <f>VLOOKUP($BC22&amp;"_"&amp;$AZ$7,データシート1!$A:$BT,MATCH("cb_"&amp;BE$12,データシート1!$A$1:$BT$1,0),0)</f>
        <v>1699.0209999999995</v>
      </c>
      <c r="BF22" s="34">
        <f>VLOOKUP($BC22&amp;"_"&amp;$AZ$7,データシート1!$A:$BT,MATCH("cb_"&amp;BF$12,データシート1!$A$1:$BT$1,0),0)</f>
        <v>6746.8999999999978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8445.9209999999966</v>
      </c>
      <c r="BL22" s="36"/>
      <c r="BM22" s="844" t="str">
        <f t="shared" si="4"/>
        <v>01564</v>
      </c>
      <c r="BN22" s="1031" t="str">
        <f t="shared" si="5"/>
        <v>大空町</v>
      </c>
      <c r="BO22" s="34">
        <f>BE22*VLOOKUP(BO$12,別紙!$B$4:$E$10,MATCH("設備利用率",別紙!$B$4:$E$4,0),0)/100*8760/10^3</f>
        <v>2039.0290825199995</v>
      </c>
      <c r="BP22" s="34">
        <f>BF22*VLOOKUP(BP$12,別紙!$B$4:$E$10,MATCH("設備利用率",別紙!$B$4:$E$4,0),0)/100*8760/10^3</f>
        <v>8924.5294439999961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10963.558526519995</v>
      </c>
      <c r="BV22" s="36"/>
      <c r="BW22" s="33" t="str">
        <f t="shared" si="7"/>
        <v>01564</v>
      </c>
      <c r="BX22" s="33" t="str">
        <f t="shared" si="8"/>
        <v>大空町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31968.139315492226</v>
      </c>
      <c r="BZ22" s="36"/>
      <c r="CA22" s="33" t="str">
        <f t="shared" si="9"/>
        <v>01564</v>
      </c>
      <c r="CB22" s="33" t="str">
        <f t="shared" si="10"/>
        <v>大空町</v>
      </c>
      <c r="CC22" s="223">
        <f t="shared" si="11"/>
        <v>6.3783164306089477E-2</v>
      </c>
      <c r="CD22" s="223">
        <f t="shared" si="1"/>
        <v>0.27916949922934797</v>
      </c>
      <c r="CE22" s="223">
        <f t="shared" si="1"/>
        <v>0</v>
      </c>
      <c r="CF22" s="223">
        <f t="shared" si="1"/>
        <v>0</v>
      </c>
      <c r="CG22" s="223">
        <f t="shared" si="1"/>
        <v>0</v>
      </c>
      <c r="CH22" s="223">
        <f t="shared" si="1"/>
        <v>0</v>
      </c>
      <c r="CI22" s="223">
        <f t="shared" si="12"/>
        <v>0.34295266353543746</v>
      </c>
      <c r="CK22" s="18" t="str">
        <f t="shared" si="13"/>
        <v>01564</v>
      </c>
      <c r="CL22" s="18" t="str">
        <f t="shared" si="14"/>
        <v>大空町</v>
      </c>
      <c r="CM22" s="18">
        <f>VLOOKUP($CK22&amp;"_"&amp;$AZ$7,データシート1!$A:$BT,MATCH("ca_太陽光発電（10kW未満）",データシート1!$A$1:$BT$1,0),0)</f>
        <v>214</v>
      </c>
      <c r="CN22" s="18">
        <f>VLOOKUP($CK22&amp;"_"&amp;$AZ$5,データシート1!$A:$BT,MATCH("ab_家庭",データシート1!$A$1:$BT$1,0),0)</f>
        <v>3035</v>
      </c>
      <c r="CO22" s="223">
        <f t="shared" si="15"/>
        <v>7.0510708401976929E-2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12422</v>
      </c>
      <c r="AY23" s="18" t="str">
        <f>IF(IFERROR(比較地域マスタ!$Z16,"")=0,"",IFERROR(比較地域マスタ!$Z16,""))</f>
        <v>睦沢町</v>
      </c>
      <c r="BC23" s="844" t="str">
        <f t="shared" si="0"/>
        <v>12422</v>
      </c>
      <c r="BD23" s="1031" t="str">
        <f t="shared" si="2"/>
        <v>睦沢町</v>
      </c>
      <c r="BE23" s="34">
        <f>VLOOKUP($BC23&amp;"_"&amp;$AZ$7,データシート1!$A:$BT,MATCH("cb_"&amp;BE$12,データシート1!$A$1:$BT$1,0),0)</f>
        <v>856.8</v>
      </c>
      <c r="BF23" s="34">
        <f>VLOOKUP($BC23&amp;"_"&amp;$AZ$7,データシート1!$A:$BT,MATCH("cb_"&amp;BF$12,データシート1!$A$1:$BT$1,0),0)</f>
        <v>18047.20000000003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18904.000000000029</v>
      </c>
      <c r="BL23" s="36"/>
      <c r="BM23" s="844" t="str">
        <f t="shared" si="4"/>
        <v>12422</v>
      </c>
      <c r="BN23" s="1031" t="str">
        <f t="shared" si="5"/>
        <v>睦沢町</v>
      </c>
      <c r="BO23" s="34">
        <f>BE23*VLOOKUP(BO$12,別紙!$B$4:$E$10,MATCH("設備利用率",別紙!$B$4:$E$4,0),0)/100*8760/10^3</f>
        <v>1028.2628159999997</v>
      </c>
      <c r="BP23" s="34">
        <f>BF23*VLOOKUP(BP$12,別紙!$B$4:$E$10,MATCH("設備利用率",別紙!$B$4:$E$4,0),0)/100*8760/10^3</f>
        <v>23872.114272000039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24900.377088000037</v>
      </c>
      <c r="BV23" s="36"/>
      <c r="BW23" s="33" t="str">
        <f t="shared" si="7"/>
        <v>12422</v>
      </c>
      <c r="BX23" s="33" t="str">
        <f t="shared" si="8"/>
        <v>睦沢町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30378.987368744882</v>
      </c>
      <c r="BZ23" s="36"/>
      <c r="CA23" s="33" t="str">
        <f t="shared" si="9"/>
        <v>12422</v>
      </c>
      <c r="CB23" s="33" t="str">
        <f t="shared" si="10"/>
        <v>睦沢町</v>
      </c>
      <c r="CC23" s="223">
        <f t="shared" si="11"/>
        <v>3.3847830525711255E-2</v>
      </c>
      <c r="CD23" s="223">
        <f t="shared" si="1"/>
        <v>0.78581007267413483</v>
      </c>
      <c r="CE23" s="223">
        <f t="shared" si="1"/>
        <v>0</v>
      </c>
      <c r="CF23" s="223">
        <f t="shared" si="1"/>
        <v>0</v>
      </c>
      <c r="CG23" s="223">
        <f t="shared" si="1"/>
        <v>0</v>
      </c>
      <c r="CH23" s="223">
        <f t="shared" si="1"/>
        <v>0</v>
      </c>
      <c r="CI23" s="223">
        <f t="shared" si="12"/>
        <v>0.81965790319984599</v>
      </c>
      <c r="CK23" s="18" t="str">
        <f t="shared" si="13"/>
        <v>12422</v>
      </c>
      <c r="CL23" s="18" t="str">
        <f t="shared" si="14"/>
        <v>睦沢町</v>
      </c>
      <c r="CM23" s="18">
        <f>VLOOKUP($CK23&amp;"_"&amp;$AZ$7,データシート1!$A:$BT,MATCH("ca_太陽光発電（10kW未満）",データシート1!$A$1:$BT$1,0),0)</f>
        <v>161</v>
      </c>
      <c r="CN23" s="18">
        <f>VLOOKUP($CK23&amp;"_"&amp;$AZ$5,データシート1!$A:$BT,MATCH("ab_家庭",データシート1!$A$1:$BT$1,0),0)</f>
        <v>2820</v>
      </c>
      <c r="CO23" s="223">
        <f t="shared" si="15"/>
        <v>5.7092198581560283E-2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40642</v>
      </c>
      <c r="AY24" s="18" t="str">
        <f>IF(IFERROR(比較地域マスタ!$Z17,"")=0,"",IFERROR(比較地域マスタ!$Z17,""))</f>
        <v>吉富町</v>
      </c>
      <c r="BC24" s="844" t="str">
        <f t="shared" si="0"/>
        <v>40642</v>
      </c>
      <c r="BD24" s="1031" t="str">
        <f t="shared" si="2"/>
        <v>吉富町</v>
      </c>
      <c r="BE24" s="34">
        <f>VLOOKUP($BC24&amp;"_"&amp;$AZ$7,データシート1!$A:$BT,MATCH("cb_"&amp;BE$12,データシート1!$A$1:$BT$1,0),0)</f>
        <v>1923.0220000000004</v>
      </c>
      <c r="BF24" s="34">
        <f>VLOOKUP($BC24&amp;"_"&amp;$AZ$7,データシート1!$A:$BT,MATCH("cb_"&amp;BF$12,データシート1!$A$1:$BT$1,0),0)</f>
        <v>1221.9000000000001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3144.9220000000005</v>
      </c>
      <c r="BL24" s="36"/>
      <c r="BM24" s="844" t="str">
        <f t="shared" si="4"/>
        <v>40642</v>
      </c>
      <c r="BN24" s="1031" t="str">
        <f t="shared" si="5"/>
        <v>吉富町</v>
      </c>
      <c r="BO24" s="34">
        <f>BE24*VLOOKUP(BO$12,別紙!$B$4:$E$10,MATCH("設備利用率",別紙!$B$4:$E$4,0),0)/100*8760/10^3</f>
        <v>2307.8571626400003</v>
      </c>
      <c r="BP24" s="34">
        <f>BF24*VLOOKUP(BP$12,別紙!$B$4:$E$10,MATCH("設備利用率",別紙!$B$4:$E$4,0),0)/100*8760/10^3</f>
        <v>1616.2804440000004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3924.1376066400007</v>
      </c>
      <c r="BV24" s="36"/>
      <c r="BW24" s="33" t="str">
        <f t="shared" si="7"/>
        <v>40642</v>
      </c>
      <c r="BX24" s="33" t="str">
        <f t="shared" si="8"/>
        <v>吉富町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60038.113824785236</v>
      </c>
      <c r="BZ24" s="36"/>
      <c r="CA24" s="33" t="str">
        <f t="shared" si="9"/>
        <v>40642</v>
      </c>
      <c r="CB24" s="33" t="str">
        <f t="shared" si="10"/>
        <v>吉富町</v>
      </c>
      <c r="CC24" s="223">
        <f t="shared" si="11"/>
        <v>3.8439867870853385E-2</v>
      </c>
      <c r="CD24" s="223">
        <f t="shared" si="1"/>
        <v>2.6920906421493199E-2</v>
      </c>
      <c r="CE24" s="223">
        <f t="shared" si="1"/>
        <v>0</v>
      </c>
      <c r="CF24" s="223">
        <f t="shared" si="1"/>
        <v>0</v>
      </c>
      <c r="CG24" s="223">
        <f t="shared" si="1"/>
        <v>0</v>
      </c>
      <c r="CH24" s="223">
        <f t="shared" si="1"/>
        <v>0</v>
      </c>
      <c r="CI24" s="223">
        <f t="shared" si="12"/>
        <v>6.5360774292346588E-2</v>
      </c>
      <c r="CK24" s="18" t="str">
        <f t="shared" si="13"/>
        <v>40642</v>
      </c>
      <c r="CL24" s="18" t="str">
        <f t="shared" si="14"/>
        <v>吉富町</v>
      </c>
      <c r="CM24" s="18">
        <f>VLOOKUP($CK24&amp;"_"&amp;$AZ$7,データシート1!$A:$BT,MATCH("ca_太陽光発電（10kW未満）",データシート1!$A$1:$BT$1,0),0)</f>
        <v>378</v>
      </c>
      <c r="CN24" s="18">
        <f>VLOOKUP($CK24&amp;"_"&amp;$AZ$5,データシート1!$A:$BT,MATCH("ab_家庭",データシート1!$A$1:$BT$1,0),0)</f>
        <v>3049</v>
      </c>
      <c r="CO24" s="223">
        <f t="shared" si="15"/>
        <v>0.12397507379468678</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01452</v>
      </c>
      <c r="AY25" s="18" t="str">
        <f>IF(IFERROR(比較地域マスタ!$Z18,"")=0,"",IFERROR(比較地域マスタ!$Z18,""))</f>
        <v>鷹栖町</v>
      </c>
      <c r="BC25" s="844" t="str">
        <f t="shared" si="0"/>
        <v>01452</v>
      </c>
      <c r="BD25" s="1031" t="str">
        <f t="shared" si="2"/>
        <v>鷹栖町</v>
      </c>
      <c r="BE25" s="34">
        <f>VLOOKUP($BC25&amp;"_"&amp;$AZ$7,データシート1!$A:$BT,MATCH("cb_"&amp;BE$12,データシート1!$A$1:$BT$1,0),0)</f>
        <v>440.18199999999968</v>
      </c>
      <c r="BF25" s="34">
        <f>VLOOKUP($BC25&amp;"_"&amp;$AZ$7,データシート1!$A:$BT,MATCH("cb_"&amp;BF$12,データシート1!$A$1:$BT$1,0),0)</f>
        <v>3995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4435.1819999999998</v>
      </c>
      <c r="BL25" s="36"/>
      <c r="BM25" s="844" t="str">
        <f t="shared" si="4"/>
        <v>01452</v>
      </c>
      <c r="BN25" s="1031" t="str">
        <f t="shared" si="5"/>
        <v>鷹栖町</v>
      </c>
      <c r="BO25" s="34">
        <f>BE25*VLOOKUP(BO$12,別紙!$B$4:$E$10,MATCH("設備利用率",別紙!$B$4:$E$4,0),0)/100*8760/10^3</f>
        <v>528.2712218399995</v>
      </c>
      <c r="BP25" s="34">
        <f>BF25*VLOOKUP(BP$12,別紙!$B$4:$E$10,MATCH("設備利用率",別紙!$B$4:$E$4,0),0)/100*8760/10^3</f>
        <v>5284.4261999999999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5812.6974218399992</v>
      </c>
      <c r="BV25" s="36"/>
      <c r="BW25" s="33" t="str">
        <f t="shared" si="7"/>
        <v>01452</v>
      </c>
      <c r="BX25" s="33" t="str">
        <f t="shared" si="8"/>
        <v>鷹栖町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32560.438771587444</v>
      </c>
      <c r="BZ25" s="36"/>
      <c r="CA25" s="33" t="str">
        <f t="shared" si="9"/>
        <v>01452</v>
      </c>
      <c r="CB25" s="33" t="str">
        <f t="shared" si="10"/>
        <v>鷹栖町</v>
      </c>
      <c r="CC25" s="223">
        <f t="shared" si="11"/>
        <v>1.6224327489744214E-2</v>
      </c>
      <c r="CD25" s="223">
        <f t="shared" si="1"/>
        <v>0.1622959149006076</v>
      </c>
      <c r="CE25" s="223">
        <f t="shared" si="1"/>
        <v>0</v>
      </c>
      <c r="CF25" s="223">
        <f t="shared" si="1"/>
        <v>0</v>
      </c>
      <c r="CG25" s="223">
        <f t="shared" si="1"/>
        <v>0</v>
      </c>
      <c r="CH25" s="223">
        <f t="shared" si="1"/>
        <v>0</v>
      </c>
      <c r="CI25" s="223">
        <f t="shared" si="12"/>
        <v>0.1785202423903518</v>
      </c>
      <c r="CK25" s="18" t="str">
        <f t="shared" si="13"/>
        <v>01452</v>
      </c>
      <c r="CL25" s="18" t="str">
        <f t="shared" si="14"/>
        <v>鷹栖町</v>
      </c>
      <c r="CM25" s="18">
        <f>VLOOKUP($CK25&amp;"_"&amp;$AZ$7,データシート1!$A:$BT,MATCH("ca_太陽光発電（10kW未満）",データシート1!$A$1:$BT$1,0),0)</f>
        <v>81</v>
      </c>
      <c r="CN25" s="18">
        <f>VLOOKUP($CK25&amp;"_"&amp;$AZ$5,データシート1!$A:$BT,MATCH("ab_家庭",データシート1!$A$1:$BT$1,0),0)</f>
        <v>3117</v>
      </c>
      <c r="CO25" s="223">
        <f t="shared" si="15"/>
        <v>2.598652550529355E-2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32501</v>
      </c>
      <c r="AY26" s="18" t="str">
        <f>IF(IFERROR(比較地域マスタ!$Z19,"")=0,"",IFERROR(比較地域マスタ!$Z19,""))</f>
        <v>津和野町</v>
      </c>
      <c r="BC26" s="844" t="str">
        <f t="shared" si="0"/>
        <v>32501</v>
      </c>
      <c r="BD26" s="1031" t="str">
        <f t="shared" si="2"/>
        <v>津和野町</v>
      </c>
      <c r="BE26" s="34">
        <f>VLOOKUP($BC26&amp;"_"&amp;$AZ$7,データシート1!$A:$BT,MATCH("cb_"&amp;BE$12,データシート1!$A$1:$BT$1,0),0)</f>
        <v>415.6</v>
      </c>
      <c r="BF26" s="34">
        <f>VLOOKUP($BC26&amp;"_"&amp;$AZ$7,データシート1!$A:$BT,MATCH("cb_"&amp;BF$12,データシート1!$A$1:$BT$1,0),0)</f>
        <v>264.10000000000002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480</v>
      </c>
      <c r="BK26" s="34">
        <f t="shared" si="3"/>
        <v>1159.7</v>
      </c>
      <c r="BL26" s="36"/>
      <c r="BM26" s="844" t="str">
        <f t="shared" si="4"/>
        <v>32501</v>
      </c>
      <c r="BN26" s="1031" t="str">
        <f t="shared" si="5"/>
        <v>津和野町</v>
      </c>
      <c r="BO26" s="34">
        <f>BE26*VLOOKUP(BO$12,別紙!$B$4:$E$10,MATCH("設備利用率",別紙!$B$4:$E$4,0),0)/100*8760/10^3</f>
        <v>498.76987200000002</v>
      </c>
      <c r="BP26" s="34">
        <f>BF26*VLOOKUP(BP$12,別紙!$B$4:$E$10,MATCH("設備利用率",別紙!$B$4:$E$4,0),0)/100*8760/10^3</f>
        <v>349.34091600000005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3363.84</v>
      </c>
      <c r="BU26" s="34">
        <f t="shared" si="6"/>
        <v>4211.9507880000001</v>
      </c>
      <c r="BV26" s="36"/>
      <c r="BW26" s="33" t="str">
        <f t="shared" si="7"/>
        <v>32501</v>
      </c>
      <c r="BX26" s="33" t="str">
        <f t="shared" si="8"/>
        <v>津和野町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39864.073515316952</v>
      </c>
      <c r="BZ26" s="36"/>
      <c r="CA26" s="33" t="str">
        <f t="shared" si="9"/>
        <v>32501</v>
      </c>
      <c r="CB26" s="33" t="str">
        <f t="shared" si="10"/>
        <v>津和野町</v>
      </c>
      <c r="CC26" s="223">
        <f t="shared" si="11"/>
        <v>1.2511763801768978E-2</v>
      </c>
      <c r="CD26" s="223">
        <f t="shared" si="1"/>
        <v>8.7633020209480841E-3</v>
      </c>
      <c r="CE26" s="223">
        <f t="shared" si="1"/>
        <v>0</v>
      </c>
      <c r="CF26" s="223">
        <f t="shared" si="1"/>
        <v>0</v>
      </c>
      <c r="CG26" s="223">
        <f t="shared" si="1"/>
        <v>0</v>
      </c>
      <c r="CH26" s="223">
        <f t="shared" si="1"/>
        <v>8.4382746251647212E-2</v>
      </c>
      <c r="CI26" s="223">
        <f t="shared" si="12"/>
        <v>0.10565781207436427</v>
      </c>
      <c r="CK26" s="18" t="str">
        <f t="shared" si="13"/>
        <v>32501</v>
      </c>
      <c r="CL26" s="18" t="str">
        <f t="shared" si="14"/>
        <v>津和野町</v>
      </c>
      <c r="CM26" s="18">
        <f>VLOOKUP($CK26&amp;"_"&amp;$AZ$7,データシート1!$A:$BT,MATCH("ca_太陽光発電（10kW未満）",データシート1!$A$1:$BT$1,0),0)</f>
        <v>80</v>
      </c>
      <c r="CN26" s="18">
        <f>VLOOKUP($CK26&amp;"_"&amp;$AZ$5,データシート1!$A:$BT,MATCH("ab_家庭",データシート1!$A$1:$BT$1,0),0)</f>
        <v>3383</v>
      </c>
      <c r="CO26" s="223">
        <f t="shared" si="15"/>
        <v>2.3647650014779781E-2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20416</v>
      </c>
      <c r="AY27" s="18" t="str">
        <f>IF(IFERROR(比較地域マスタ!$Z20,"")=0,"",IFERROR(比較地域マスタ!$Z20,""))</f>
        <v>豊丘村</v>
      </c>
      <c r="BC27" s="844" t="str">
        <f t="shared" si="0"/>
        <v>20416</v>
      </c>
      <c r="BD27" s="1031" t="str">
        <f t="shared" si="2"/>
        <v>豊丘村</v>
      </c>
      <c r="BE27" s="34">
        <f>VLOOKUP($BC27&amp;"_"&amp;$AZ$7,データシート1!$A:$BT,MATCH("cb_"&amp;BE$12,データシート1!$A$1:$BT$1,0),0)</f>
        <v>2227.7000000000016</v>
      </c>
      <c r="BF27" s="34">
        <f>VLOOKUP($BC27&amp;"_"&amp;$AZ$7,データシート1!$A:$BT,MATCH("cb_"&amp;BF$12,データシート1!$A$1:$BT$1,0),0)</f>
        <v>2495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4722.7000000000016</v>
      </c>
      <c r="BL27" s="36"/>
      <c r="BM27" s="844" t="str">
        <f t="shared" si="4"/>
        <v>20416</v>
      </c>
      <c r="BN27" s="1031" t="str">
        <f t="shared" si="5"/>
        <v>豊丘村</v>
      </c>
      <c r="BO27" s="34">
        <f>BE27*VLOOKUP(BO$12,別紙!$B$4:$E$10,MATCH("設備利用率",別紙!$B$4:$E$4,0),0)/100*8760/10^3</f>
        <v>2673.507324000002</v>
      </c>
      <c r="BP27" s="34">
        <f>BF27*VLOOKUP(BP$12,別紙!$B$4:$E$10,MATCH("設備利用率",別紙!$B$4:$E$4,0),0)/100*8760/10^3</f>
        <v>3300.2862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5973.7935240000024</v>
      </c>
      <c r="BV27" s="36"/>
      <c r="BW27" s="33" t="str">
        <f t="shared" si="7"/>
        <v>20416</v>
      </c>
      <c r="BX27" s="33" t="str">
        <f t="shared" si="8"/>
        <v>豊丘村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34911.055887323921</v>
      </c>
      <c r="BZ27" s="36"/>
      <c r="CA27" s="33" t="str">
        <f t="shared" si="9"/>
        <v>20416</v>
      </c>
      <c r="CB27" s="33" t="str">
        <f t="shared" si="10"/>
        <v>豊丘村</v>
      </c>
      <c r="CC27" s="223">
        <f t="shared" si="11"/>
        <v>7.6580534620001084E-2</v>
      </c>
      <c r="CD27" s="223">
        <f t="shared" si="1"/>
        <v>9.4534127259047529E-2</v>
      </c>
      <c r="CE27" s="223">
        <f t="shared" si="1"/>
        <v>0</v>
      </c>
      <c r="CF27" s="223">
        <f t="shared" si="1"/>
        <v>0</v>
      </c>
      <c r="CG27" s="223">
        <f t="shared" si="1"/>
        <v>0</v>
      </c>
      <c r="CH27" s="223">
        <f t="shared" si="1"/>
        <v>0</v>
      </c>
      <c r="CI27" s="223">
        <f t="shared" si="12"/>
        <v>0.17111466187904861</v>
      </c>
      <c r="CK27" s="18" t="str">
        <f t="shared" si="13"/>
        <v>20416</v>
      </c>
      <c r="CL27" s="18" t="str">
        <f t="shared" si="14"/>
        <v>豊丘村</v>
      </c>
      <c r="CM27" s="18">
        <f>VLOOKUP($CK27&amp;"_"&amp;$AZ$7,データシート1!$A:$BT,MATCH("ca_太陽光発電（10kW未満）",データシート1!$A$1:$BT$1,0),0)</f>
        <v>468</v>
      </c>
      <c r="CN27" s="18">
        <f>VLOOKUP($CK27&amp;"_"&amp;$AZ$5,データシート1!$A:$BT,MATCH("ab_家庭",データシート1!$A$1:$BT$1,0),0)</f>
        <v>2227</v>
      </c>
      <c r="CO27" s="223">
        <f t="shared" si="15"/>
        <v>0.21014818140996858</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22302</v>
      </c>
      <c r="AY28" s="18" t="str">
        <f>IF(IFERROR(比較地域マスタ!$Z21,"")=0,"",IFERROR(比較地域マスタ!$Z21,""))</f>
        <v>河津町</v>
      </c>
      <c r="BC28" s="844" t="str">
        <f t="shared" si="0"/>
        <v>22302</v>
      </c>
      <c r="BD28" s="1031" t="str">
        <f t="shared" si="2"/>
        <v>河津町</v>
      </c>
      <c r="BE28" s="34">
        <f>VLOOKUP($BC28&amp;"_"&amp;$AZ$7,データシート1!$A:$BT,MATCH("cb_"&amp;BE$12,データシート1!$A$1:$BT$1,0),0)</f>
        <v>568.19999999999982</v>
      </c>
      <c r="BF28" s="34">
        <f>VLOOKUP($BC28&amp;"_"&amp;$AZ$7,データシート1!$A:$BT,MATCH("cb_"&amp;BF$12,データシート1!$A$1:$BT$1,0),0)</f>
        <v>23897.200000000015</v>
      </c>
      <c r="BG28" s="34">
        <f>VLOOKUP($BC28&amp;"_"&amp;$AZ$7,データシート1!$A:$BT,MATCH("cb_"&amp;BG$12,データシート1!$A$1:$BT$1,0),0)</f>
        <v>35070</v>
      </c>
      <c r="BH28" s="34">
        <f>VLOOKUP($BC28&amp;"_"&amp;$AZ$7,データシート1!$A:$BT,MATCH("cb_"&amp;BH$12,データシート1!$A$1:$BT$1,0),0)</f>
        <v>499</v>
      </c>
      <c r="BI28" s="34">
        <f>VLOOKUP($BC28&amp;"_"&amp;$AZ$7,データシート1!$A:$BT,MATCH("cb_"&amp;BI$12,データシート1!$A$1:$BT$1,0),0)</f>
        <v>0</v>
      </c>
      <c r="BJ28" s="34">
        <f>VLOOKUP($BC28&amp;"_"&amp;$AZ$7,データシート1!$A:$BT,MATCH("cb_"&amp;BJ$12,データシート1!$A$1:$BT$1,0),0)</f>
        <v>0</v>
      </c>
      <c r="BK28" s="34">
        <f t="shared" si="3"/>
        <v>60034.400000000016</v>
      </c>
      <c r="BL28" s="36"/>
      <c r="BM28" s="844" t="str">
        <f t="shared" si="4"/>
        <v>22302</v>
      </c>
      <c r="BN28" s="1031" t="str">
        <f t="shared" si="5"/>
        <v>河津町</v>
      </c>
      <c r="BO28" s="34">
        <f>BE28*VLOOKUP(BO$12,別紙!$B$4:$E$10,MATCH("設備利用率",別紙!$B$4:$E$4,0),0)/100*8760/10^3</f>
        <v>681.90818399999978</v>
      </c>
      <c r="BP28" s="34">
        <f>BF28*VLOOKUP(BP$12,別紙!$B$4:$E$10,MATCH("設備利用率",別紙!$B$4:$E$4,0),0)/100*8760/10^3</f>
        <v>31610.260272000018</v>
      </c>
      <c r="BQ28" s="34">
        <f>BG28*VLOOKUP(BQ$12,別紙!$B$4:$E$10,MATCH("設備利用率",別紙!$B$4:$E$4,0),0)/100*8760/10^3</f>
        <v>76188.873600000006</v>
      </c>
      <c r="BR28" s="34">
        <f>BH28*VLOOKUP(BR$12,別紙!$B$4:$E$10,MATCH("設備利用率",別紙!$B$4:$E$4,0),0)/100*8760/10^3</f>
        <v>2622.7440000000001</v>
      </c>
      <c r="BS28" s="34">
        <f>BI28*VLOOKUP(BS$12,別紙!$B$4:$E$10,MATCH("設備利用率",別紙!$B$4:$E$4,0),0)/100*8760/10^3</f>
        <v>0</v>
      </c>
      <c r="BT28" s="34">
        <f>BJ28*VLOOKUP(BT$12,別紙!$B$4:$E$10,MATCH("設備利用率",別紙!$B$4:$E$4,0),0)/100*8760/10^3</f>
        <v>0</v>
      </c>
      <c r="BU28" s="34">
        <f t="shared" si="6"/>
        <v>111103.78605600003</v>
      </c>
      <c r="BV28" s="36"/>
      <c r="BW28" s="33" t="str">
        <f t="shared" si="7"/>
        <v>22302</v>
      </c>
      <c r="BX28" s="33" t="str">
        <f t="shared" si="8"/>
        <v>河津町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34242.68665314019</v>
      </c>
      <c r="BZ28" s="36"/>
      <c r="CA28" s="33" t="str">
        <f t="shared" si="9"/>
        <v>22302</v>
      </c>
      <c r="CB28" s="33" t="str">
        <f t="shared" si="10"/>
        <v>河津町</v>
      </c>
      <c r="CC28" s="223">
        <f t="shared" si="11"/>
        <v>1.9913980199841187E-2</v>
      </c>
      <c r="CD28" s="223">
        <f t="shared" si="1"/>
        <v>0.92312442046953791</v>
      </c>
      <c r="CE28" s="223">
        <f t="shared" si="1"/>
        <v>2.2249677536039125</v>
      </c>
      <c r="CF28" s="223">
        <f t="shared" si="1"/>
        <v>7.65928218941163E-2</v>
      </c>
      <c r="CG28" s="223">
        <f t="shared" si="1"/>
        <v>0</v>
      </c>
      <c r="CH28" s="223">
        <f t="shared" si="1"/>
        <v>0</v>
      </c>
      <c r="CI28" s="223">
        <f t="shared" si="12"/>
        <v>3.2445989761674081</v>
      </c>
      <c r="CK28" s="18" t="str">
        <f t="shared" si="13"/>
        <v>22302</v>
      </c>
      <c r="CL28" s="18" t="str">
        <f t="shared" si="14"/>
        <v>河津町</v>
      </c>
      <c r="CM28" s="18">
        <f>VLOOKUP($CK28&amp;"_"&amp;$AZ$7,データシート1!$A:$BT,MATCH("ca_太陽光発電（10kW未満）",データシート1!$A$1:$BT$1,0),0)</f>
        <v>109</v>
      </c>
      <c r="CN28" s="18">
        <f>VLOOKUP($CK28&amp;"_"&amp;$AZ$5,データシート1!$A:$BT,MATCH("ab_家庭",データシート1!$A$1:$BT$1,0),0)</f>
        <v>3303</v>
      </c>
      <c r="CO28" s="223">
        <f t="shared" si="15"/>
        <v>3.3000302755071147E-2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30362</v>
      </c>
      <c r="AY29" s="18" t="str">
        <f>IF(IFERROR(比較地域マスタ!$Z22,"")=0,"",IFERROR(比較地域マスタ!$Z22,""))</f>
        <v>広川町</v>
      </c>
      <c r="BC29" s="844" t="str">
        <f t="shared" si="0"/>
        <v>30362</v>
      </c>
      <c r="BD29" s="1031" t="str">
        <f t="shared" si="2"/>
        <v>広川町</v>
      </c>
      <c r="BE29" s="34">
        <f>VLOOKUP($BC29&amp;"_"&amp;$AZ$7,データシート1!$A:$BT,MATCH("cb_"&amp;BE$12,データシート1!$A$1:$BT$1,0),0)</f>
        <v>1232.9999999999995</v>
      </c>
      <c r="BF29" s="34">
        <f>VLOOKUP($BC29&amp;"_"&amp;$AZ$7,データシート1!$A:$BT,MATCH("cb_"&amp;BF$12,データシート1!$A$1:$BT$1,0),0)</f>
        <v>8875.7000000000007</v>
      </c>
      <c r="BG29" s="34">
        <f>VLOOKUP($BC29&amp;"_"&amp;$AZ$7,データシート1!$A:$BT,MATCH("cb_"&amp;BG$12,データシート1!$A$1:$BT$1,0),0)</f>
        <v>27500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37608.699999999997</v>
      </c>
      <c r="BL29" s="36"/>
      <c r="BM29" s="844" t="str">
        <f t="shared" si="4"/>
        <v>30362</v>
      </c>
      <c r="BN29" s="1031" t="str">
        <f t="shared" si="5"/>
        <v>広川町</v>
      </c>
      <c r="BO29" s="34">
        <f>BE29*VLOOKUP(BO$12,別紙!$B$4:$E$10,MATCH("設備利用率",別紙!$B$4:$E$4,0),0)/100*8760/10^3</f>
        <v>1479.7479599999992</v>
      </c>
      <c r="BP29" s="34">
        <f>BF29*VLOOKUP(BP$12,別紙!$B$4:$E$10,MATCH("設備利用率",別紙!$B$4:$E$4,0),0)/100*8760/10^3</f>
        <v>11740.420932000001</v>
      </c>
      <c r="BQ29" s="34">
        <f>BG29*VLOOKUP(BQ$12,別紙!$B$4:$E$10,MATCH("設備利用率",別紙!$B$4:$E$4,0),0)/100*8760/10^3</f>
        <v>59743.199999999997</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72963.368891999999</v>
      </c>
      <c r="BV29" s="36"/>
      <c r="BW29" s="33" t="str">
        <f t="shared" si="7"/>
        <v>30362</v>
      </c>
      <c r="BX29" s="33" t="str">
        <f t="shared" si="8"/>
        <v>広川町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34148.892991026907</v>
      </c>
      <c r="BZ29" s="36"/>
      <c r="CA29" s="33" t="str">
        <f t="shared" si="9"/>
        <v>30362</v>
      </c>
      <c r="CB29" s="33" t="str">
        <f t="shared" si="10"/>
        <v>広川町</v>
      </c>
      <c r="CC29" s="223">
        <f t="shared" si="11"/>
        <v>4.3332238043230963E-2</v>
      </c>
      <c r="CD29" s="223">
        <f t="shared" ref="CD29:CD60" si="16">BP29/$BY29</f>
        <v>0.34380092306608473</v>
      </c>
      <c r="CE29" s="223">
        <f t="shared" ref="CE29:CE60" si="17">BQ29/$BY29</f>
        <v>1.7494915579166315</v>
      </c>
      <c r="CF29" s="223">
        <f t="shared" ref="CF29:CF60" si="18">BR29/$BY29</f>
        <v>0</v>
      </c>
      <c r="CG29" s="223">
        <f t="shared" ref="CG29:CG60" si="19">BS29/$BY29</f>
        <v>0</v>
      </c>
      <c r="CH29" s="223">
        <f t="shared" ref="CH29:CH60" si="20">BT29/$BY29</f>
        <v>0</v>
      </c>
      <c r="CI29" s="223">
        <f t="shared" si="12"/>
        <v>2.1366247190259471</v>
      </c>
      <c r="CK29" s="18" t="str">
        <f t="shared" si="13"/>
        <v>30362</v>
      </c>
      <c r="CL29" s="18" t="str">
        <f t="shared" si="14"/>
        <v>広川町</v>
      </c>
      <c r="CM29" s="18">
        <f>VLOOKUP($CK29&amp;"_"&amp;$AZ$7,データシート1!$A:$BT,MATCH("ca_太陽光発電（10kW未満）",データシート1!$A$1:$BT$1,0),0)</f>
        <v>255</v>
      </c>
      <c r="CN29" s="18">
        <f>VLOOKUP($CK29&amp;"_"&amp;$AZ$5,データシート1!$A:$BT,MATCH("ab_家庭",データシート1!$A$1:$BT$1,0),0)</f>
        <v>2842</v>
      </c>
      <c r="CO29" s="223">
        <f t="shared" si="15"/>
        <v>8.9725545390570025E-2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20543</v>
      </c>
      <c r="AY30" s="18" t="str">
        <f>IF(IFERROR(比較地域マスタ!$Z23,"")=0,"",IFERROR(比較地域マスタ!$Z23,""))</f>
        <v>高山村</v>
      </c>
      <c r="BC30" s="844" t="str">
        <f t="shared" si="0"/>
        <v>20543</v>
      </c>
      <c r="BD30" s="1031" t="str">
        <f t="shared" si="2"/>
        <v>高山村</v>
      </c>
      <c r="BE30" s="34">
        <f>VLOOKUP($BC30&amp;"_"&amp;$AZ$7,データシート1!$A:$BT,MATCH("cb_"&amp;BE$12,データシート1!$A$1:$BT$1,0),0)</f>
        <v>1795.4000000000003</v>
      </c>
      <c r="BF30" s="34">
        <f>VLOOKUP($BC30&amp;"_"&amp;$AZ$7,データシート1!$A:$BT,MATCH("cb_"&amp;BF$12,データシート1!$A$1:$BT$1,0),0)</f>
        <v>3094.3000000000006</v>
      </c>
      <c r="BG30" s="34">
        <f>VLOOKUP($BC30&amp;"_"&amp;$AZ$7,データシート1!$A:$BT,MATCH("cb_"&amp;BG$12,データシート1!$A$1:$BT$1,0),0)</f>
        <v>0</v>
      </c>
      <c r="BH30" s="34">
        <f>VLOOKUP($BC30&amp;"_"&amp;$AZ$7,データシート1!$A:$BT,MATCH("cb_"&amp;BH$12,データシート1!$A$1:$BT$1,0),0)</f>
        <v>420</v>
      </c>
      <c r="BI30" s="34">
        <f>VLOOKUP($BC30&amp;"_"&amp;$AZ$7,データシート1!$A:$BT,MATCH("cb_"&amp;BI$12,データシート1!$A$1:$BT$1,0),0)</f>
        <v>20</v>
      </c>
      <c r="BJ30" s="34">
        <f>VLOOKUP($BC30&amp;"_"&amp;$AZ$7,データシート1!$A:$BT,MATCH("cb_"&amp;BJ$12,データシート1!$A$1:$BT$1,0),0)</f>
        <v>0</v>
      </c>
      <c r="BK30" s="34">
        <f t="shared" si="3"/>
        <v>5329.7000000000007</v>
      </c>
      <c r="BL30" s="36"/>
      <c r="BM30" s="844" t="str">
        <f t="shared" si="4"/>
        <v>20543</v>
      </c>
      <c r="BN30" s="1031" t="str">
        <f t="shared" si="5"/>
        <v>高山村</v>
      </c>
      <c r="BO30" s="34">
        <f>BE30*VLOOKUP(BO$12,別紙!$B$4:$E$10,MATCH("設備利用率",別紙!$B$4:$E$4,0),0)/100*8760/10^3</f>
        <v>2154.6954480000004</v>
      </c>
      <c r="BP30" s="34">
        <f>BF30*VLOOKUP(BP$12,別紙!$B$4:$E$10,MATCH("設備利用率",別紙!$B$4:$E$4,0),0)/100*8760/10^3</f>
        <v>4093.0162680000008</v>
      </c>
      <c r="BQ30" s="34">
        <f>BG30*VLOOKUP(BQ$12,別紙!$B$4:$E$10,MATCH("設備利用率",別紙!$B$4:$E$4,0),0)/100*8760/10^3</f>
        <v>0</v>
      </c>
      <c r="BR30" s="34">
        <f>BH30*VLOOKUP(BR$12,別紙!$B$4:$E$10,MATCH("設備利用率",別紙!$B$4:$E$4,0),0)/100*8760/10^3</f>
        <v>2207.52</v>
      </c>
      <c r="BS30" s="34">
        <f>BI30*VLOOKUP(BS$12,別紙!$B$4:$E$10,MATCH("設備利用率",別紙!$B$4:$E$4,0),0)/100*8760/10^3</f>
        <v>140.16</v>
      </c>
      <c r="BT30" s="34">
        <f>BJ30*VLOOKUP(BT$12,別紙!$B$4:$E$10,MATCH("設備利用率",別紙!$B$4:$E$4,0),0)/100*8760/10^3</f>
        <v>0</v>
      </c>
      <c r="BU30" s="34">
        <f t="shared" si="6"/>
        <v>8595.3917160000019</v>
      </c>
      <c r="BV30" s="36"/>
      <c r="BW30" s="33" t="str">
        <f t="shared" si="7"/>
        <v>20543</v>
      </c>
      <c r="BX30" s="33" t="str">
        <f t="shared" si="8"/>
        <v>高山村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33273.744346782645</v>
      </c>
      <c r="BZ30" s="36"/>
      <c r="CA30" s="33" t="str">
        <f t="shared" si="9"/>
        <v>20543</v>
      </c>
      <c r="CB30" s="33" t="str">
        <f t="shared" si="10"/>
        <v>高山村</v>
      </c>
      <c r="CC30" s="223">
        <f t="shared" si="11"/>
        <v>6.4756626893069991E-2</v>
      </c>
      <c r="CD30" s="223">
        <f t="shared" si="16"/>
        <v>0.12301038997421307</v>
      </c>
      <c r="CE30" s="223">
        <f t="shared" si="17"/>
        <v>0</v>
      </c>
      <c r="CF30" s="223">
        <f t="shared" si="18"/>
        <v>6.634420151194835E-2</v>
      </c>
      <c r="CG30" s="223">
        <f t="shared" si="19"/>
        <v>4.2123302547268796E-3</v>
      </c>
      <c r="CH30" s="223">
        <f t="shared" si="20"/>
        <v>0</v>
      </c>
      <c r="CI30" s="223">
        <f t="shared" si="12"/>
        <v>0.25832354863395829</v>
      </c>
      <c r="CK30" s="18" t="str">
        <f t="shared" si="13"/>
        <v>20543</v>
      </c>
      <c r="CL30" s="18" t="str">
        <f t="shared" si="14"/>
        <v>高山村</v>
      </c>
      <c r="CM30" s="18">
        <f>VLOOKUP($CK30&amp;"_"&amp;$AZ$7,データシート1!$A:$BT,MATCH("ca_太陽光発電（10kW未満）",データシート1!$A$1:$BT$1,0),0)</f>
        <v>399</v>
      </c>
      <c r="CN30" s="18">
        <f>VLOOKUP($CK30&amp;"_"&amp;$AZ$5,データシート1!$A:$BT,MATCH("ab_家庭",データシート1!$A$1:$BT$1,0),0)</f>
        <v>2492</v>
      </c>
      <c r="CO30" s="223">
        <f t="shared" si="15"/>
        <v>0.1601123595505618</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11363</v>
      </c>
      <c r="AY31" s="18" t="str">
        <f>IF(IFERROR(比較地域マスタ!$Z24,"")=0,"",IFERROR(比較地域マスタ!$Z24,""))</f>
        <v>長瀞町</v>
      </c>
      <c r="BC31" s="844" t="str">
        <f t="shared" si="0"/>
        <v>11363</v>
      </c>
      <c r="BD31" s="1031" t="str">
        <f t="shared" si="2"/>
        <v>長瀞町</v>
      </c>
      <c r="BE31" s="34">
        <f>VLOOKUP($BC31&amp;"_"&amp;$AZ$7,データシート1!$A:$BT,MATCH("cb_"&amp;BE$12,データシート1!$A$1:$BT$1,0),0)</f>
        <v>1047.0999999999997</v>
      </c>
      <c r="BF31" s="34">
        <f>VLOOKUP($BC31&amp;"_"&amp;$AZ$7,データシート1!$A:$BT,MATCH("cb_"&amp;BF$12,データシート1!$A$1:$BT$1,0),0)</f>
        <v>25080.699999999997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26127.799999999996</v>
      </c>
      <c r="BL31" s="36"/>
      <c r="BM31" s="844" t="str">
        <f t="shared" si="4"/>
        <v>11363</v>
      </c>
      <c r="BN31" s="1031" t="str">
        <f t="shared" si="5"/>
        <v>長瀞町</v>
      </c>
      <c r="BO31" s="34">
        <f>BE31*VLOOKUP(BO$12,別紙!$B$4:$E$10,MATCH("設備利用率",別紙!$B$4:$E$4,0),0)/100*8760/10^3</f>
        <v>1256.6456519999995</v>
      </c>
      <c r="BP31" s="34">
        <f>BF31*VLOOKUP(BP$12,別紙!$B$4:$E$10,MATCH("設備利用率",別紙!$B$4:$E$4,0),0)/100*8760/10^3</f>
        <v>33175.746732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34432.392383999999</v>
      </c>
      <c r="BV31" s="36"/>
      <c r="BW31" s="33" t="str">
        <f t="shared" si="7"/>
        <v>11363</v>
      </c>
      <c r="BX31" s="33" t="str">
        <f t="shared" si="8"/>
        <v>長瀞町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30944.72437872312</v>
      </c>
      <c r="BZ31" s="36"/>
      <c r="CA31" s="33" t="str">
        <f t="shared" si="9"/>
        <v>11363</v>
      </c>
      <c r="CB31" s="33" t="str">
        <f t="shared" si="10"/>
        <v>長瀞町</v>
      </c>
      <c r="CC31" s="223">
        <f t="shared" si="11"/>
        <v>4.0609366450329094E-2</v>
      </c>
      <c r="CD31" s="223">
        <f t="shared" si="16"/>
        <v>1.0720970180885139</v>
      </c>
      <c r="CE31" s="223">
        <f t="shared" si="17"/>
        <v>0</v>
      </c>
      <c r="CF31" s="223">
        <f t="shared" si="18"/>
        <v>0</v>
      </c>
      <c r="CG31" s="223">
        <f t="shared" si="19"/>
        <v>0</v>
      </c>
      <c r="CH31" s="223">
        <f t="shared" si="20"/>
        <v>0</v>
      </c>
      <c r="CI31" s="223">
        <f t="shared" si="12"/>
        <v>1.112706384538843</v>
      </c>
      <c r="CK31" s="18" t="str">
        <f t="shared" si="13"/>
        <v>11363</v>
      </c>
      <c r="CL31" s="18" t="str">
        <f t="shared" si="14"/>
        <v>長瀞町</v>
      </c>
      <c r="CM31" s="18">
        <f>VLOOKUP($CK31&amp;"_"&amp;$AZ$7,データシート1!$A:$BT,MATCH("ca_太陽光発電（10kW未満）",データシート1!$A$1:$BT$1,0),0)</f>
        <v>204</v>
      </c>
      <c r="CN31" s="18">
        <f>VLOOKUP($CK31&amp;"_"&amp;$AZ$5,データシート1!$A:$BT,MATCH("ab_家庭",データシート1!$A$1:$BT$1,0),0)</f>
        <v>2897</v>
      </c>
      <c r="CO31" s="223">
        <f t="shared" si="15"/>
        <v>7.0417673455298591E-2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25442</v>
      </c>
      <c r="AY32" s="18" t="str">
        <f>IF(IFERROR(比較地域マスタ!$Z25,"")=0,"",IFERROR(比較地域マスタ!$Z25,""))</f>
        <v>甲良町</v>
      </c>
      <c r="AZ32" s="22"/>
      <c r="BA32" s="22"/>
      <c r="BB32" s="22"/>
      <c r="BC32" s="844" t="str">
        <f t="shared" si="0"/>
        <v>25442</v>
      </c>
      <c r="BD32" s="1031" t="str">
        <f t="shared" si="2"/>
        <v>甲良町</v>
      </c>
      <c r="BE32" s="34">
        <f>VLOOKUP($BC32&amp;"_"&amp;$AZ$7,データシート1!$A:$BT,MATCH("cb_"&amp;BE$12,データシート1!$A$1:$BT$1,0),0)</f>
        <v>972.99999999999977</v>
      </c>
      <c r="BF32" s="34">
        <f>VLOOKUP($BC32&amp;"_"&amp;$AZ$7,データシート1!$A:$BT,MATCH("cb_"&amp;BF$12,データシート1!$A$1:$BT$1,0),0)</f>
        <v>7439.1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8412.1</v>
      </c>
      <c r="BL32" s="36"/>
      <c r="BM32" s="844" t="str">
        <f t="shared" si="4"/>
        <v>25442</v>
      </c>
      <c r="BN32" s="1031" t="str">
        <f t="shared" si="5"/>
        <v>甲良町</v>
      </c>
      <c r="BO32" s="34">
        <f>BE32*VLOOKUP(BO$12,別紙!$B$4:$E$10,MATCH("設備利用率",別紙!$B$4:$E$4,0),0)/100*8760/10^3</f>
        <v>1167.7167599999996</v>
      </c>
      <c r="BP32" s="34">
        <f>BF32*VLOOKUP(BP$12,別紙!$B$4:$E$10,MATCH("設備利用率",別紙!$B$4:$E$4,0),0)/100*8760/10^3</f>
        <v>9840.1439160000009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11007.860676</v>
      </c>
      <c r="BV32" s="36"/>
      <c r="BW32" s="33" t="str">
        <f t="shared" si="7"/>
        <v>25442</v>
      </c>
      <c r="BX32" s="33" t="str">
        <f t="shared" si="8"/>
        <v>甲良町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59927.927945530777</v>
      </c>
      <c r="BZ32" s="36"/>
      <c r="CA32" s="33" t="str">
        <f t="shared" si="9"/>
        <v>25442</v>
      </c>
      <c r="CB32" s="33" t="str">
        <f t="shared" si="10"/>
        <v>甲良町</v>
      </c>
      <c r="CC32" s="223">
        <f t="shared" si="11"/>
        <v>1.9485351822298137E-2</v>
      </c>
      <c r="CD32" s="223">
        <f t="shared" si="16"/>
        <v>0.16419963535104748</v>
      </c>
      <c r="CE32" s="223">
        <f t="shared" si="17"/>
        <v>0</v>
      </c>
      <c r="CF32" s="223">
        <f t="shared" si="18"/>
        <v>0</v>
      </c>
      <c r="CG32" s="223">
        <f t="shared" si="19"/>
        <v>0</v>
      </c>
      <c r="CH32" s="223">
        <f t="shared" si="20"/>
        <v>0</v>
      </c>
      <c r="CI32" s="223">
        <f t="shared" si="12"/>
        <v>0.18368498717334561</v>
      </c>
      <c r="CJ32" s="22"/>
      <c r="CK32" s="18" t="str">
        <f t="shared" si="13"/>
        <v>25442</v>
      </c>
      <c r="CL32" s="18" t="str">
        <f t="shared" si="14"/>
        <v>甲良町</v>
      </c>
      <c r="CM32" s="18">
        <f>VLOOKUP($CK32&amp;"_"&amp;$AZ$7,データシート1!$A:$BT,MATCH("ca_太陽光発電（10kW未満）",データシート1!$A$1:$BT$1,0),0)</f>
        <v>195</v>
      </c>
      <c r="CN32" s="18">
        <f>VLOOKUP($CK32&amp;"_"&amp;$AZ$5,データシート1!$A:$BT,MATCH("ab_家庭",データシート1!$A$1:$BT$1,0),0)</f>
        <v>2622</v>
      </c>
      <c r="CO32" s="223">
        <f t="shared" si="15"/>
        <v>7.4370709382151026E-2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29362</v>
      </c>
      <c r="AY33" s="18" t="str">
        <f>IF(IFERROR(比較地域マスタ!$Z26,"")=0,"",IFERROR(比較地域マスタ!$Z26,""))</f>
        <v>三宅町</v>
      </c>
      <c r="BC33" s="844" t="str">
        <f t="shared" si="0"/>
        <v>29362</v>
      </c>
      <c r="BD33" s="1031" t="str">
        <f t="shared" si="2"/>
        <v>三宅町</v>
      </c>
      <c r="BE33" s="34">
        <f>VLOOKUP($BC33&amp;"_"&amp;$AZ$7,データシート1!$A:$BT,MATCH("cb_"&amp;BE$12,データシート1!$A$1:$BT$1,0),0)</f>
        <v>1209.1999999999998</v>
      </c>
      <c r="BF33" s="34">
        <f>VLOOKUP($BC33&amp;"_"&amp;$AZ$7,データシート1!$A:$BT,MATCH("cb_"&amp;BF$12,データシート1!$A$1:$BT$1,0),0)</f>
        <v>2291.1000000000004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3500.3</v>
      </c>
      <c r="BL33" s="36"/>
      <c r="BM33" s="844" t="str">
        <f t="shared" si="4"/>
        <v>29362</v>
      </c>
      <c r="BN33" s="1031" t="str">
        <f t="shared" si="5"/>
        <v>三宅町</v>
      </c>
      <c r="BO33" s="34">
        <f>BE33*VLOOKUP(BO$12,別紙!$B$4:$E$10,MATCH("設備利用率",別紙!$B$4:$E$4,0),0)/100*8760/10^3</f>
        <v>1451.1851039999999</v>
      </c>
      <c r="BP33" s="34">
        <f>BF33*VLOOKUP(BP$12,別紙!$B$4:$E$10,MATCH("設備利用率",別紙!$B$4:$E$4,0),0)/100*8760/10^3</f>
        <v>3030.575436000001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4481.7605400000011</v>
      </c>
      <c r="BV33" s="36"/>
      <c r="BW33" s="33" t="str">
        <f t="shared" si="7"/>
        <v>29362</v>
      </c>
      <c r="BX33" s="33" t="str">
        <f t="shared" si="8"/>
        <v>三宅町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27438.689319048219</v>
      </c>
      <c r="BZ33" s="36"/>
      <c r="CA33" s="33" t="str">
        <f t="shared" si="9"/>
        <v>29362</v>
      </c>
      <c r="CB33" s="33" t="str">
        <f t="shared" si="10"/>
        <v>三宅町</v>
      </c>
      <c r="CC33" s="223">
        <f t="shared" si="11"/>
        <v>5.2888280745705021E-2</v>
      </c>
      <c r="CD33" s="223">
        <f t="shared" si="16"/>
        <v>0.11044898685798904</v>
      </c>
      <c r="CE33" s="223">
        <f t="shared" si="17"/>
        <v>0</v>
      </c>
      <c r="CF33" s="223">
        <f t="shared" si="18"/>
        <v>0</v>
      </c>
      <c r="CG33" s="223">
        <f t="shared" si="19"/>
        <v>0</v>
      </c>
      <c r="CH33" s="223">
        <f t="shared" si="20"/>
        <v>0</v>
      </c>
      <c r="CI33" s="223">
        <f t="shared" si="12"/>
        <v>0.16333726760369408</v>
      </c>
      <c r="CK33" s="18" t="str">
        <f t="shared" si="13"/>
        <v>29362</v>
      </c>
      <c r="CL33" s="18" t="str">
        <f t="shared" si="14"/>
        <v>三宅町</v>
      </c>
      <c r="CM33" s="18">
        <f>VLOOKUP($CK33&amp;"_"&amp;$AZ$7,データシート1!$A:$BT,MATCH("ca_太陽光発電（10kW未満）",データシート1!$A$1:$BT$1,0),0)</f>
        <v>269</v>
      </c>
      <c r="CN33" s="18">
        <f>VLOOKUP($CK33&amp;"_"&amp;$AZ$5,データシート1!$A:$BT,MATCH("ab_家庭",データシート1!$A$1:$BT$1,0),0)</f>
        <v>3073</v>
      </c>
      <c r="CO33" s="223">
        <f t="shared" si="15"/>
        <v>8.7536609176700295E-2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07542</v>
      </c>
      <c r="AY34" s="18" t="str">
        <f>IF(IFERROR(比較地域マスタ!$Z27,"")=0,"",IFERROR(比較地域マスタ!$Z27,""))</f>
        <v>楢葉町</v>
      </c>
      <c r="BC34" s="844" t="str">
        <f t="shared" si="0"/>
        <v>07542</v>
      </c>
      <c r="BD34" s="1031" t="str">
        <f t="shared" si="2"/>
        <v>楢葉町</v>
      </c>
      <c r="BE34" s="34">
        <f>VLOOKUP($BC34&amp;"_"&amp;$AZ$7,データシート1!$A:$BT,MATCH("cb_"&amp;BE$12,データシート1!$A$1:$BT$1,0),0)</f>
        <v>2081.7000000000016</v>
      </c>
      <c r="BF34" s="34">
        <f>VLOOKUP($BC34&amp;"_"&amp;$AZ$7,データシート1!$A:$BT,MATCH("cb_"&amp;BF$12,データシート1!$A$1:$BT$1,0),0)</f>
        <v>48684.599999999991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50766.299999999996</v>
      </c>
      <c r="BL34" s="36"/>
      <c r="BM34" s="844" t="str">
        <f t="shared" si="4"/>
        <v>07542</v>
      </c>
      <c r="BN34" s="1031" t="str">
        <f t="shared" si="5"/>
        <v>楢葉町</v>
      </c>
      <c r="BO34" s="34">
        <f>BE34*VLOOKUP(BO$12,別紙!$B$4:$E$10,MATCH("設備利用率",別紙!$B$4:$E$4,0),0)/100*8760/10^3</f>
        <v>2498.2898040000018</v>
      </c>
      <c r="BP34" s="34">
        <f>BF34*VLOOKUP(BP$12,別紙!$B$4:$E$10,MATCH("設備利用率",別紙!$B$4:$E$4,0),0)/100*8760/10^3</f>
        <v>64398.041495999983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66896.331299999991</v>
      </c>
      <c r="BV34" s="36"/>
      <c r="BW34" s="33" t="str">
        <f t="shared" si="7"/>
        <v>07542</v>
      </c>
      <c r="BX34" s="33" t="str">
        <f t="shared" si="8"/>
        <v>楢葉町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37208.254292289355</v>
      </c>
      <c r="BZ34" s="36"/>
      <c r="CA34" s="33" t="str">
        <f t="shared" si="9"/>
        <v>07542</v>
      </c>
      <c r="CB34" s="33" t="str">
        <f t="shared" si="10"/>
        <v>楢葉町</v>
      </c>
      <c r="CC34" s="223">
        <f t="shared" si="11"/>
        <v>6.7143429637270588E-2</v>
      </c>
      <c r="CD34" s="223">
        <f t="shared" si="16"/>
        <v>1.7307461132178177</v>
      </c>
      <c r="CE34" s="223">
        <f t="shared" si="17"/>
        <v>0</v>
      </c>
      <c r="CF34" s="223">
        <f t="shared" si="18"/>
        <v>0</v>
      </c>
      <c r="CG34" s="223">
        <f t="shared" si="19"/>
        <v>0</v>
      </c>
      <c r="CH34" s="223">
        <f t="shared" si="20"/>
        <v>0</v>
      </c>
      <c r="CI34" s="223">
        <f t="shared" si="12"/>
        <v>1.7978895428550885</v>
      </c>
      <c r="CK34" s="18" t="str">
        <f t="shared" si="13"/>
        <v>07542</v>
      </c>
      <c r="CL34" s="18" t="str">
        <f t="shared" si="14"/>
        <v>楢葉町</v>
      </c>
      <c r="CM34" s="18">
        <f>VLOOKUP($CK34&amp;"_"&amp;$AZ$7,データシート1!$A:$BT,MATCH("ca_太陽光発電（10kW未満）",データシート1!$A$1:$BT$1,0),0)</f>
        <v>388</v>
      </c>
      <c r="CN34" s="18">
        <f>VLOOKUP($CK34&amp;"_"&amp;$AZ$5,データシート1!$A:$BT,MATCH("ab_家庭",データシート1!$A$1:$BT$1,0),0)</f>
        <v>3153</v>
      </c>
      <c r="CO34" s="223">
        <f t="shared" si="15"/>
        <v>0.12305740564541706</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43424</v>
      </c>
      <c r="AY35" s="18" t="str">
        <f>IF(IFERROR(比較地域マスタ!$Z28,"")=0,"",IFERROR(比較地域マスタ!$Z28,""))</f>
        <v>小国町</v>
      </c>
      <c r="BC35" s="844" t="str">
        <f t="shared" si="0"/>
        <v>43424</v>
      </c>
      <c r="BD35" s="1031" t="str">
        <f t="shared" si="2"/>
        <v>小国町</v>
      </c>
      <c r="BE35" s="34">
        <f>VLOOKUP($BC35&amp;"_"&amp;$AZ$7,データシート1!$A:$BT,MATCH("cb_"&amp;BE$12,データシート1!$A$1:$BT$1,0),0)</f>
        <v>765.88999999999987</v>
      </c>
      <c r="BF35" s="34">
        <f>VLOOKUP($BC35&amp;"_"&amp;$AZ$7,データシート1!$A:$BT,MATCH("cb_"&amp;BF$12,データシート1!$A$1:$BT$1,0),0)</f>
        <v>30682.760000000009</v>
      </c>
      <c r="BG35" s="34">
        <f>VLOOKUP($BC35&amp;"_"&amp;$AZ$7,データシート1!$A:$BT,MATCH("cb_"&amp;BG$12,データシート1!$A$1:$BT$1,0),0)</f>
        <v>8500</v>
      </c>
      <c r="BH35" s="34">
        <f>VLOOKUP($BC35&amp;"_"&amp;$AZ$7,データシート1!$A:$BT,MATCH("cb_"&amp;BH$12,データシート1!$A$1:$BT$1,0),0)</f>
        <v>22</v>
      </c>
      <c r="BI35" s="34">
        <f>VLOOKUP($BC35&amp;"_"&amp;$AZ$7,データシート1!$A:$BT,MATCH("cb_"&amp;BI$12,データシート1!$A$1:$BT$1,0),0)</f>
        <v>7304.3</v>
      </c>
      <c r="BJ35" s="34">
        <f>VLOOKUP($BC35&amp;"_"&amp;$AZ$7,データシート1!$A:$BT,MATCH("cb_"&amp;BJ$12,データシート1!$A$1:$BT$1,0),0)</f>
        <v>0</v>
      </c>
      <c r="BK35" s="34">
        <f t="shared" si="3"/>
        <v>47274.950000000012</v>
      </c>
      <c r="BL35" s="36"/>
      <c r="BM35" s="844" t="str">
        <f t="shared" si="4"/>
        <v>43424</v>
      </c>
      <c r="BN35" s="1031" t="str">
        <f t="shared" si="5"/>
        <v>小国町</v>
      </c>
      <c r="BO35" s="34">
        <f>BE35*VLOOKUP(BO$12,別紙!$B$4:$E$10,MATCH("設備利用率",別紙!$B$4:$E$4,0),0)/100*8760/10^3</f>
        <v>919.15990679999982</v>
      </c>
      <c r="BP35" s="34">
        <f>BF35*VLOOKUP(BP$12,別紙!$B$4:$E$10,MATCH("設備利用率",別紙!$B$4:$E$4,0),0)/100*8760/10^3</f>
        <v>40585.927617600006</v>
      </c>
      <c r="BQ35" s="34">
        <f>BG35*VLOOKUP(BQ$12,別紙!$B$4:$E$10,MATCH("設備利用率",別紙!$B$4:$E$4,0),0)/100*8760/10^3</f>
        <v>18466.080000000002</v>
      </c>
      <c r="BR35" s="34">
        <f>BH35*VLOOKUP(BR$12,別紙!$B$4:$E$10,MATCH("設備利用率",別紙!$B$4:$E$4,0),0)/100*8760/10^3</f>
        <v>115.63200000000001</v>
      </c>
      <c r="BS35" s="34">
        <f>BI35*VLOOKUP(BS$12,別紙!$B$4:$E$10,MATCH("設備利用率",別紙!$B$4:$E$4,0),0)/100*8760/10^3</f>
        <v>51188.534399999997</v>
      </c>
      <c r="BT35" s="34">
        <f>BJ35*VLOOKUP(BT$12,別紙!$B$4:$E$10,MATCH("設備利用率",別紙!$B$4:$E$4,0),0)/100*8760/10^3</f>
        <v>0</v>
      </c>
      <c r="BU35" s="34">
        <f t="shared" si="6"/>
        <v>111275.33392440001</v>
      </c>
      <c r="BV35" s="36"/>
      <c r="BW35" s="33" t="str">
        <f t="shared" si="7"/>
        <v>43424</v>
      </c>
      <c r="BX35" s="33" t="str">
        <f t="shared" si="8"/>
        <v>小国町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31752.034208032474</v>
      </c>
      <c r="BZ35" s="36"/>
      <c r="CA35" s="33" t="str">
        <f t="shared" si="9"/>
        <v>43424</v>
      </c>
      <c r="CB35" s="33" t="str">
        <f t="shared" si="10"/>
        <v>小国町</v>
      </c>
      <c r="CC35" s="223">
        <f t="shared" si="11"/>
        <v>2.8948063635163106E-2</v>
      </c>
      <c r="CD35" s="223">
        <f t="shared" si="16"/>
        <v>1.2782150381827435</v>
      </c>
      <c r="CE35" s="223">
        <f t="shared" si="17"/>
        <v>0.58157155787292969</v>
      </c>
      <c r="CF35" s="223">
        <f t="shared" si="18"/>
        <v>3.6417194326008881E-3</v>
      </c>
      <c r="CG35" s="223">
        <f t="shared" si="19"/>
        <v>1.6121340152452523</v>
      </c>
      <c r="CH35" s="223">
        <f t="shared" si="20"/>
        <v>0</v>
      </c>
      <c r="CI35" s="223">
        <f t="shared" si="12"/>
        <v>3.5045103943686895</v>
      </c>
      <c r="CK35" s="18" t="str">
        <f t="shared" si="13"/>
        <v>43424</v>
      </c>
      <c r="CL35" s="18" t="str">
        <f t="shared" si="14"/>
        <v>小国町</v>
      </c>
      <c r="CM35" s="18">
        <f>VLOOKUP($CK35&amp;"_"&amp;$AZ$7,データシート1!$A:$BT,MATCH("ca_太陽光発電（10kW未満）",データシート1!$A$1:$BT$1,0),0)</f>
        <v>150</v>
      </c>
      <c r="CN35" s="18">
        <f>VLOOKUP($CK35&amp;"_"&amp;$AZ$5,データシート1!$A:$BT,MATCH("ab_家庭",データシート1!$A$1:$BT$1,0),0)</f>
        <v>3029</v>
      </c>
      <c r="CO35" s="223">
        <f t="shared" si="15"/>
        <v>4.9521294156487289E-2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46482</v>
      </c>
      <c r="AY36" s="18" t="str">
        <f>IF(IFERROR(比較地域マスタ!$Z29,"")=0,"",IFERROR(比較地域マスタ!$Z29,""))</f>
        <v>東串良町</v>
      </c>
      <c r="BC36" s="844" t="str">
        <f t="shared" si="0"/>
        <v>46482</v>
      </c>
      <c r="BD36" s="1031" t="str">
        <f t="shared" si="2"/>
        <v>東串良町</v>
      </c>
      <c r="BE36" s="34">
        <f>VLOOKUP($BC36&amp;"_"&amp;$AZ$7,データシート1!$A:$BT,MATCH("cb_"&amp;BE$12,データシート1!$A$1:$BT$1,0),0)</f>
        <v>1702.9100000000003</v>
      </c>
      <c r="BF36" s="34">
        <f>VLOOKUP($BC36&amp;"_"&amp;$AZ$7,データシート1!$A:$BT,MATCH("cb_"&amp;BF$12,データシート1!$A$1:$BT$1,0),0)</f>
        <v>10201.300000000003</v>
      </c>
      <c r="BG36" s="34">
        <f>VLOOKUP($BC36&amp;"_"&amp;$AZ$7,データシート1!$A:$BT,MATCH("cb_"&amp;BG$12,データシート1!$A$1:$BT$1,0),0)</f>
        <v>19</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11923.210000000003</v>
      </c>
      <c r="BL36" s="36"/>
      <c r="BM36" s="844" t="str">
        <f t="shared" si="4"/>
        <v>46482</v>
      </c>
      <c r="BN36" s="1031" t="str">
        <f t="shared" si="5"/>
        <v>東串良町</v>
      </c>
      <c r="BO36" s="34">
        <f>BE36*VLOOKUP(BO$12,別紙!$B$4:$E$10,MATCH("設備利用率",別紙!$B$4:$E$4,0),0)/100*8760/10^3</f>
        <v>2043.6963492</v>
      </c>
      <c r="BP36" s="34">
        <f>BF36*VLOOKUP(BP$12,別紙!$B$4:$E$10,MATCH("設備利用率",別紙!$B$4:$E$4,0),0)/100*8760/10^3</f>
        <v>13493.871588000004</v>
      </c>
      <c r="BQ36" s="34">
        <f>BG36*VLOOKUP(BQ$12,別紙!$B$4:$E$10,MATCH("設備利用率",別紙!$B$4:$E$4,0),0)/100*8760/10^3</f>
        <v>41.277119999999996</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15578.845057200004</v>
      </c>
      <c r="BV36" s="36"/>
      <c r="BW36" s="33" t="str">
        <f t="shared" si="7"/>
        <v>46482</v>
      </c>
      <c r="BX36" s="33" t="str">
        <f t="shared" si="8"/>
        <v>東串良町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36924.91733764136</v>
      </c>
      <c r="BZ36" s="36"/>
      <c r="CA36" s="33" t="str">
        <f t="shared" si="9"/>
        <v>46482</v>
      </c>
      <c r="CB36" s="33" t="str">
        <f t="shared" si="10"/>
        <v>東串良町</v>
      </c>
      <c r="CC36" s="223">
        <f t="shared" si="11"/>
        <v>5.5347350693095536E-2</v>
      </c>
      <c r="CD36" s="223">
        <f t="shared" si="16"/>
        <v>0.36544080693836284</v>
      </c>
      <c r="CE36" s="223">
        <f t="shared" si="17"/>
        <v>1.11786628044586E-3</v>
      </c>
      <c r="CF36" s="223">
        <f t="shared" si="18"/>
        <v>0</v>
      </c>
      <c r="CG36" s="223">
        <f t="shared" si="19"/>
        <v>0</v>
      </c>
      <c r="CH36" s="223">
        <f t="shared" si="20"/>
        <v>0</v>
      </c>
      <c r="CI36" s="223">
        <f t="shared" si="12"/>
        <v>0.42190602391190424</v>
      </c>
      <c r="CK36" s="18" t="str">
        <f t="shared" si="13"/>
        <v>46482</v>
      </c>
      <c r="CL36" s="18" t="str">
        <f t="shared" si="14"/>
        <v>東串良町</v>
      </c>
      <c r="CM36" s="18">
        <f>VLOOKUP($CK36&amp;"_"&amp;$AZ$7,データシート1!$A:$BT,MATCH("ca_太陽光発電（10kW未満）",データシート1!$A$1:$BT$1,0),0)</f>
        <v>302</v>
      </c>
      <c r="CN36" s="18">
        <f>VLOOKUP($CK36&amp;"_"&amp;$AZ$5,データシート1!$A:$BT,MATCH("ab_家庭",データシート1!$A$1:$BT$1,0),0)</f>
        <v>3290</v>
      </c>
      <c r="CO36" s="223">
        <f t="shared" si="15"/>
        <v>9.1793313069908816E-2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30381</v>
      </c>
      <c r="AY37" s="18" t="str">
        <f>IF(IFERROR(比較地域マスタ!$Z30,"")=0,"",IFERROR(比較地域マスタ!$Z30,""))</f>
        <v>美浜町</v>
      </c>
      <c r="BC37" s="844" t="str">
        <f t="shared" si="0"/>
        <v>30381</v>
      </c>
      <c r="BD37" s="1031" t="str">
        <f t="shared" si="2"/>
        <v>美浜町</v>
      </c>
      <c r="BE37" s="34">
        <f>VLOOKUP($BC37&amp;"_"&amp;$AZ$7,データシート1!$A:$BT,MATCH("cb_"&amp;BE$12,データシート1!$A$1:$BT$1,0),0)</f>
        <v>1001.1999999999996</v>
      </c>
      <c r="BF37" s="34">
        <f>VLOOKUP($BC37&amp;"_"&amp;$AZ$7,データシート1!$A:$BT,MATCH("cb_"&amp;BF$12,データシート1!$A$1:$BT$1,0),0)</f>
        <v>8018.7000000000053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9019.9000000000051</v>
      </c>
      <c r="BL37" s="36"/>
      <c r="BM37" s="844" t="str">
        <f t="shared" si="4"/>
        <v>30381</v>
      </c>
      <c r="BN37" s="1031" t="str">
        <f t="shared" si="5"/>
        <v>美浜町</v>
      </c>
      <c r="BO37" s="34">
        <f>BE37*VLOOKUP(BO$12,別紙!$B$4:$E$10,MATCH("設備利用率",別紙!$B$4:$E$4,0),0)/100*8760/10^3</f>
        <v>1201.5601439999996</v>
      </c>
      <c r="BP37" s="34">
        <f>BF37*VLOOKUP(BP$12,別紙!$B$4:$E$10,MATCH("設備利用率",別紙!$B$4:$E$4,0),0)/100*8760/10^3</f>
        <v>10606.815612000008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11808.375756000007</v>
      </c>
      <c r="BV37" s="36"/>
      <c r="BW37" s="33" t="str">
        <f t="shared" si="7"/>
        <v>30381</v>
      </c>
      <c r="BX37" s="33" t="str">
        <f t="shared" si="8"/>
        <v>美浜町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31014.119395920501</v>
      </c>
      <c r="BZ37" s="36"/>
      <c r="CA37" s="33" t="str">
        <f t="shared" si="9"/>
        <v>30381</v>
      </c>
      <c r="CB37" s="33" t="str">
        <f t="shared" si="10"/>
        <v>美浜町</v>
      </c>
      <c r="CC37" s="223">
        <f t="shared" si="11"/>
        <v>3.8742358880518434E-2</v>
      </c>
      <c r="CD37" s="223">
        <f t="shared" si="16"/>
        <v>0.34199957369723655</v>
      </c>
      <c r="CE37" s="223">
        <f t="shared" si="17"/>
        <v>0</v>
      </c>
      <c r="CF37" s="223">
        <f t="shared" si="18"/>
        <v>0</v>
      </c>
      <c r="CG37" s="223">
        <f t="shared" si="19"/>
        <v>0</v>
      </c>
      <c r="CH37" s="223">
        <f t="shared" si="20"/>
        <v>0</v>
      </c>
      <c r="CI37" s="223">
        <f t="shared" si="12"/>
        <v>0.38074193257775502</v>
      </c>
      <c r="CK37" s="18" t="str">
        <f t="shared" si="13"/>
        <v>30381</v>
      </c>
      <c r="CL37" s="18" t="str">
        <f t="shared" si="14"/>
        <v>美浜町</v>
      </c>
      <c r="CM37" s="18">
        <f>VLOOKUP($CK37&amp;"_"&amp;$AZ$7,データシート1!$A:$BT,MATCH("ca_太陽光発電（10kW未満）",データシート1!$A$1:$BT$1,0),0)</f>
        <v>218</v>
      </c>
      <c r="CN37" s="18">
        <f>VLOOKUP($CK37&amp;"_"&amp;$AZ$5,データシート1!$A:$BT,MATCH("ab_家庭",データシート1!$A$1:$BT$1,0),0)</f>
        <v>3062</v>
      </c>
      <c r="CO37" s="223">
        <f t="shared" si="15"/>
        <v>7.1195297191378182E-2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01209</v>
      </c>
      <c r="AY38" s="18" t="str">
        <f>IF(IFERROR(比較地域マスタ!$Z31,"")=0,"",IFERROR(比較地域マスタ!$Z31,""))</f>
        <v>夕張市</v>
      </c>
      <c r="BC38" s="844" t="str">
        <f t="shared" si="0"/>
        <v>01209</v>
      </c>
      <c r="BD38" s="1031" t="str">
        <f t="shared" si="2"/>
        <v>夕張市</v>
      </c>
      <c r="BE38" s="34">
        <f>VLOOKUP($BC38&amp;"_"&amp;$AZ$7,データシート1!$A:$BT,MATCH("cb_"&amp;BE$12,データシート1!$A$1:$BT$1,0),0)</f>
        <v>183.20000000000005</v>
      </c>
      <c r="BF38" s="34">
        <f>VLOOKUP($BC38&amp;"_"&amp;$AZ$7,データシート1!$A:$BT,MATCH("cb_"&amp;BF$12,データシート1!$A$1:$BT$1,0),0)</f>
        <v>235.1</v>
      </c>
      <c r="BG38" s="34">
        <f>VLOOKUP($BC38&amp;"_"&amp;$AZ$7,データシート1!$A:$BT,MATCH("cb_"&amp;BG$12,データシート1!$A$1:$BT$1,0),0)</f>
        <v>0</v>
      </c>
      <c r="BH38" s="34">
        <f>VLOOKUP($BC38&amp;"_"&amp;$AZ$7,データシート1!$A:$BT,MATCH("cb_"&amp;BH$12,データシート1!$A$1:$BT$1,0),0)</f>
        <v>33880</v>
      </c>
      <c r="BI38" s="34">
        <f>VLOOKUP($BC38&amp;"_"&amp;$AZ$7,データシート1!$A:$BT,MATCH("cb_"&amp;BI$12,データシート1!$A$1:$BT$1,0),0)</f>
        <v>0</v>
      </c>
      <c r="BJ38" s="34">
        <f>VLOOKUP($BC38&amp;"_"&amp;$AZ$7,データシート1!$A:$BT,MATCH("cb_"&amp;BJ$12,データシート1!$A$1:$BT$1,0),0)</f>
        <v>0</v>
      </c>
      <c r="BK38" s="34">
        <f t="shared" si="3"/>
        <v>34298.300000000003</v>
      </c>
      <c r="BL38" s="36"/>
      <c r="BM38" s="844" t="str">
        <f t="shared" si="4"/>
        <v>01209</v>
      </c>
      <c r="BN38" s="1031" t="str">
        <f t="shared" si="5"/>
        <v>夕張市</v>
      </c>
      <c r="BO38" s="34">
        <f>BE38*VLOOKUP(BO$12,別紙!$B$4:$E$10,MATCH("設備利用率",別紙!$B$4:$E$4,0),0)/100*8760/10^3</f>
        <v>219.86198400000006</v>
      </c>
      <c r="BP38" s="34">
        <f>BF38*VLOOKUP(BP$12,別紙!$B$4:$E$10,MATCH("設備利用率",別紙!$B$4:$E$4,0),0)/100*8760/10^3</f>
        <v>310.98087599999997</v>
      </c>
      <c r="BQ38" s="34">
        <f>BG38*VLOOKUP(BQ$12,別紙!$B$4:$E$10,MATCH("設備利用率",別紙!$B$4:$E$4,0),0)/100*8760/10^3</f>
        <v>0</v>
      </c>
      <c r="BR38" s="34">
        <f>BH38*VLOOKUP(BR$12,別紙!$B$4:$E$10,MATCH("設備利用率",別紙!$B$4:$E$4,0),0)/100*8760/10^3</f>
        <v>178073.28</v>
      </c>
      <c r="BS38" s="34">
        <f>BI38*VLOOKUP(BS$12,別紙!$B$4:$E$10,MATCH("設備利用率",別紙!$B$4:$E$4,0),0)/100*8760/10^3</f>
        <v>0</v>
      </c>
      <c r="BT38" s="34">
        <f>BJ38*VLOOKUP(BT$12,別紙!$B$4:$E$10,MATCH("設備利用率",別紙!$B$4:$E$4,0),0)/100*8760/10^3</f>
        <v>0</v>
      </c>
      <c r="BU38" s="34">
        <f t="shared" si="6"/>
        <v>178604.12286</v>
      </c>
      <c r="BV38" s="36"/>
      <c r="BW38" s="33" t="str">
        <f t="shared" si="7"/>
        <v>01209</v>
      </c>
      <c r="BX38" s="33" t="str">
        <f t="shared" si="8"/>
        <v>夕張市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35007.738761693508</v>
      </c>
      <c r="BZ38" s="36"/>
      <c r="CA38" s="33" t="str">
        <f t="shared" si="9"/>
        <v>01209</v>
      </c>
      <c r="CB38" s="33" t="str">
        <f t="shared" si="10"/>
        <v>夕張市</v>
      </c>
      <c r="CC38" s="223">
        <f t="shared" si="11"/>
        <v>6.2803823319368306E-3</v>
      </c>
      <c r="CD38" s="223">
        <f t="shared" si="16"/>
        <v>8.8832037429473834E-3</v>
      </c>
      <c r="CE38" s="223">
        <f t="shared" si="17"/>
        <v>0</v>
      </c>
      <c r="CF38" s="223">
        <f t="shared" si="18"/>
        <v>5.0866832962902757</v>
      </c>
      <c r="CG38" s="223">
        <f t="shared" si="19"/>
        <v>0</v>
      </c>
      <c r="CH38" s="223">
        <f t="shared" si="20"/>
        <v>0</v>
      </c>
      <c r="CI38" s="223">
        <f t="shared" si="12"/>
        <v>5.1018468823651606</v>
      </c>
      <c r="CK38" s="18" t="str">
        <f t="shared" si="13"/>
        <v>01209</v>
      </c>
      <c r="CL38" s="18" t="str">
        <f t="shared" si="14"/>
        <v>夕張市</v>
      </c>
      <c r="CM38" s="18">
        <f>VLOOKUP($CK38&amp;"_"&amp;$AZ$7,データシート1!$A:$BT,MATCH("ca_太陽光発電（10kW未満）",データシート1!$A$1:$BT$1,0),0)</f>
        <v>29</v>
      </c>
      <c r="CN38" s="18">
        <f>VLOOKUP($CK38&amp;"_"&amp;$AZ$5,データシート1!$A:$BT,MATCH("ab_家庭",データシート1!$A$1:$BT$1,0),0)</f>
        <v>4051</v>
      </c>
      <c r="CO38" s="223">
        <f t="shared" si="15"/>
        <v>7.1587262404344603E-3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46529</v>
      </c>
      <c r="AY39" s="18" t="str">
        <f>IF(IFERROR(比較地域マスタ!$Z32,"")=0,"",IFERROR(比較地域マスタ!$Z32,""))</f>
        <v>喜界町</v>
      </c>
      <c r="BC39" s="844" t="str">
        <f t="shared" si="0"/>
        <v>46529</v>
      </c>
      <c r="BD39" s="1031" t="str">
        <f t="shared" si="2"/>
        <v>喜界町</v>
      </c>
      <c r="BE39" s="34">
        <f>VLOOKUP($BC39&amp;"_"&amp;$AZ$7,データシート1!$A:$BT,MATCH("cb_"&amp;BE$12,データシート1!$A$1:$BT$1,0),0)</f>
        <v>121.00999999999999</v>
      </c>
      <c r="BF39" s="34">
        <f>VLOOKUP($BC39&amp;"_"&amp;$AZ$7,データシート1!$A:$BT,MATCH("cb_"&amp;BF$12,データシート1!$A$1:$BT$1,0),0)</f>
        <v>1427.3000000000006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1548.3100000000006</v>
      </c>
      <c r="BL39" s="36"/>
      <c r="BM39" s="844" t="str">
        <f t="shared" si="4"/>
        <v>46529</v>
      </c>
      <c r="BN39" s="1031" t="str">
        <f t="shared" si="5"/>
        <v>喜界町</v>
      </c>
      <c r="BO39" s="34">
        <f>BE39*VLOOKUP(BO$12,別紙!$B$4:$E$10,MATCH("設備利用率",別紙!$B$4:$E$4,0),0)/100*8760/10^3</f>
        <v>145.22652119999995</v>
      </c>
      <c r="BP39" s="34">
        <f>BF39*VLOOKUP(BP$12,別紙!$B$4:$E$10,MATCH("設備利用率",別紙!$B$4:$E$4,0),0)/100*8760/10^3</f>
        <v>1887.9753480000008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2033.2018692000008</v>
      </c>
      <c r="BV39" s="36"/>
      <c r="BW39" s="33" t="str">
        <f t="shared" si="7"/>
        <v>46529</v>
      </c>
      <c r="BX39" s="33" t="str">
        <f t="shared" si="8"/>
        <v>喜界町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33152.108803192074</v>
      </c>
      <c r="BZ39" s="36"/>
      <c r="CA39" s="33" t="str">
        <f t="shared" si="9"/>
        <v>46529</v>
      </c>
      <c r="CB39" s="33" t="str">
        <f t="shared" si="10"/>
        <v>喜界町</v>
      </c>
      <c r="CC39" s="223">
        <f t="shared" si="11"/>
        <v>4.3806118658133962E-3</v>
      </c>
      <c r="CD39" s="223">
        <f t="shared" si="16"/>
        <v>5.6948876441254195E-2</v>
      </c>
      <c r="CE39" s="223">
        <f t="shared" si="17"/>
        <v>0</v>
      </c>
      <c r="CF39" s="223">
        <f t="shared" si="18"/>
        <v>0</v>
      </c>
      <c r="CG39" s="223">
        <f t="shared" si="19"/>
        <v>0</v>
      </c>
      <c r="CH39" s="223">
        <f t="shared" si="20"/>
        <v>0</v>
      </c>
      <c r="CI39" s="223">
        <f t="shared" si="12"/>
        <v>6.1329488307067588E-2</v>
      </c>
      <c r="CK39" s="18" t="str">
        <f t="shared" si="13"/>
        <v>46529</v>
      </c>
      <c r="CL39" s="18" t="str">
        <f t="shared" si="14"/>
        <v>喜界町</v>
      </c>
      <c r="CM39" s="18">
        <f>VLOOKUP($CK39&amp;"_"&amp;$AZ$7,データシート1!$A:$BT,MATCH("ca_太陽光発電（10kW未満）",データシート1!$A$1:$BT$1,0),0)</f>
        <v>21</v>
      </c>
      <c r="CN39" s="18">
        <f>VLOOKUP($CK39&amp;"_"&amp;$AZ$5,データシート1!$A:$BT,MATCH("ab_家庭",データシート1!$A$1:$BT$1,0),0)</f>
        <v>3697</v>
      </c>
      <c r="CO39" s="223">
        <f t="shared" si="15"/>
        <v>5.6802813091695967E-3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43531</v>
      </c>
      <c r="AY40" s="18" t="str">
        <f>IF(IFERROR(比較地域マスタ!$Z33,"")=0,"",IFERROR(比較地域マスタ!$Z33,""))</f>
        <v>苓北町</v>
      </c>
      <c r="BC40" s="844" t="str">
        <f t="shared" si="0"/>
        <v>43531</v>
      </c>
      <c r="BD40" s="1031" t="str">
        <f t="shared" si="2"/>
        <v>苓北町</v>
      </c>
      <c r="BE40" s="34">
        <f>VLOOKUP($BC40&amp;"_"&amp;$AZ$7,データシート1!$A:$BT,MATCH("cb_"&amp;BE$12,データシート1!$A$1:$BT$1,0),0)</f>
        <v>1216.6499999999996</v>
      </c>
      <c r="BF40" s="34">
        <f>VLOOKUP($BC40&amp;"_"&amp;$AZ$7,データシート1!$A:$BT,MATCH("cb_"&amp;BF$12,データシート1!$A$1:$BT$1,0),0)</f>
        <v>2486.1999999999998</v>
      </c>
      <c r="BG40" s="34">
        <f>VLOOKUP($BC40&amp;"_"&amp;$AZ$7,データシート1!$A:$BT,MATCH("cb_"&amp;BG$12,データシート1!$A$1:$BT$1,0),0)</f>
        <v>7499</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11201.849999999999</v>
      </c>
      <c r="BL40" s="36"/>
      <c r="BM40" s="844" t="str">
        <f t="shared" si="4"/>
        <v>43531</v>
      </c>
      <c r="BN40" s="1031" t="str">
        <f t="shared" si="5"/>
        <v>苓北町</v>
      </c>
      <c r="BO40" s="34">
        <f>BE40*VLOOKUP(BO$12,別紙!$B$4:$E$10,MATCH("設備利用率",別紙!$B$4:$E$4,0),0)/100*8760/10^3</f>
        <v>1460.1259979999998</v>
      </c>
      <c r="BP40" s="34">
        <f>BF40*VLOOKUP(BP$12,別紙!$B$4:$E$10,MATCH("設備利用率",別紙!$B$4:$E$4,0),0)/100*8760/10^3</f>
        <v>3288.6459119999995</v>
      </c>
      <c r="BQ40" s="34">
        <f>BG40*VLOOKUP(BQ$12,別紙!$B$4:$E$10,MATCH("設備利用率",別紙!$B$4:$E$4,0),0)/100*8760/10^3</f>
        <v>16291.427520000001</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21040.199430000001</v>
      </c>
      <c r="BV40" s="36"/>
      <c r="BW40" s="33" t="str">
        <f t="shared" si="7"/>
        <v>43531</v>
      </c>
      <c r="BX40" s="33" t="str">
        <f t="shared" si="8"/>
        <v>苓北町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30645.922187930184</v>
      </c>
      <c r="BZ40" s="36"/>
      <c r="CA40" s="33" t="str">
        <f t="shared" si="9"/>
        <v>43531</v>
      </c>
      <c r="CB40" s="33" t="str">
        <f t="shared" si="10"/>
        <v>苓北町</v>
      </c>
      <c r="CC40" s="223">
        <f t="shared" si="11"/>
        <v>4.7645033784464365E-2</v>
      </c>
      <c r="CD40" s="223">
        <f t="shared" si="16"/>
        <v>0.10731104425029259</v>
      </c>
      <c r="CE40" s="223">
        <f t="shared" si="17"/>
        <v>0.53160180398866697</v>
      </c>
      <c r="CF40" s="223">
        <f t="shared" si="18"/>
        <v>0</v>
      </c>
      <c r="CG40" s="223">
        <f t="shared" si="19"/>
        <v>0</v>
      </c>
      <c r="CH40" s="223">
        <f t="shared" si="20"/>
        <v>0</v>
      </c>
      <c r="CI40" s="223">
        <f t="shared" si="12"/>
        <v>0.68655788202342394</v>
      </c>
      <c r="CK40" s="18" t="str">
        <f t="shared" si="13"/>
        <v>43531</v>
      </c>
      <c r="CL40" s="18" t="str">
        <f t="shared" si="14"/>
        <v>苓北町</v>
      </c>
      <c r="CM40" s="18">
        <f>VLOOKUP($CK40&amp;"_"&amp;$AZ$7,データシート1!$A:$BT,MATCH("ca_太陽光発電（10kW未満）",データシート1!$A$1:$BT$1,0),0)</f>
        <v>243</v>
      </c>
      <c r="CN40" s="18">
        <f>VLOOKUP($CK40&amp;"_"&amp;$AZ$5,データシート1!$A:$BT,MATCH("ab_家庭",データシート1!$A$1:$BT$1,0),0)</f>
        <v>3062</v>
      </c>
      <c r="CO40" s="223">
        <f t="shared" si="15"/>
        <v>7.9359895493141736E-2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46490</v>
      </c>
      <c r="AY41" s="18" t="str">
        <f>IF(IFERROR(比較地域マスタ!$Z34,"")=0,"",IFERROR(比較地域マスタ!$Z34,""))</f>
        <v>錦江町</v>
      </c>
      <c r="BC41" s="844" t="str">
        <f t="shared" si="0"/>
        <v>46490</v>
      </c>
      <c r="BD41" s="1031" t="str">
        <f t="shared" si="2"/>
        <v>錦江町</v>
      </c>
      <c r="BE41" s="34">
        <f>VLOOKUP($BC41&amp;"_"&amp;$AZ$7,データシート1!$A:$BT,MATCH("cb_"&amp;BE$12,データシート1!$A$1:$BT$1,0),0)</f>
        <v>628.44999999999993</v>
      </c>
      <c r="BF41" s="34">
        <f>VLOOKUP($BC41&amp;"_"&amp;$AZ$7,データシート1!$A:$BT,MATCH("cb_"&amp;BF$12,データシート1!$A$1:$BT$1,0),0)</f>
        <v>21613.1</v>
      </c>
      <c r="BG41" s="34">
        <f>VLOOKUP($BC41&amp;"_"&amp;$AZ$7,データシート1!$A:$BT,MATCH("cb_"&amp;BG$12,データシート1!$A$1:$BT$1,0),0)</f>
        <v>0</v>
      </c>
      <c r="BH41" s="34">
        <f>VLOOKUP($BC41&amp;"_"&amp;$AZ$7,データシート1!$A:$BT,MATCH("cb_"&amp;BH$12,データシート1!$A$1:$BT$1,0),0)</f>
        <v>1096</v>
      </c>
      <c r="BI41" s="34">
        <f>VLOOKUP($BC41&amp;"_"&amp;$AZ$7,データシート1!$A:$BT,MATCH("cb_"&amp;BI$12,データシート1!$A$1:$BT$1,0),0)</f>
        <v>0</v>
      </c>
      <c r="BJ41" s="34">
        <f>VLOOKUP($BC41&amp;"_"&amp;$AZ$7,データシート1!$A:$BT,MATCH("cb_"&amp;BJ$12,データシート1!$A$1:$BT$1,0),0)</f>
        <v>0</v>
      </c>
      <c r="BK41" s="34">
        <f t="shared" si="3"/>
        <v>23337.55</v>
      </c>
      <c r="BL41" s="36"/>
      <c r="BM41" s="844" t="str">
        <f t="shared" si="4"/>
        <v>46490</v>
      </c>
      <c r="BN41" s="1031" t="str">
        <f t="shared" si="5"/>
        <v>錦江町</v>
      </c>
      <c r="BO41" s="34">
        <f>BE41*VLOOKUP(BO$12,別紙!$B$4:$E$10,MATCH("設備利用率",別紙!$B$4:$E$4,0),0)/100*8760/10^3</f>
        <v>754.2154139999999</v>
      </c>
      <c r="BP41" s="34">
        <f>BF41*VLOOKUP(BP$12,別紙!$B$4:$E$10,MATCH("設備利用率",別紙!$B$4:$E$4,0),0)/100*8760/10^3</f>
        <v>28588.944156000005</v>
      </c>
      <c r="BQ41" s="34">
        <f>BG41*VLOOKUP(BQ$12,別紙!$B$4:$E$10,MATCH("設備利用率",別紙!$B$4:$E$4,0),0)/100*8760/10^3</f>
        <v>0</v>
      </c>
      <c r="BR41" s="34">
        <f>BH41*VLOOKUP(BR$12,別紙!$B$4:$E$10,MATCH("設備利用率",別紙!$B$4:$E$4,0),0)/100*8760/10^3</f>
        <v>5760.576</v>
      </c>
      <c r="BS41" s="34">
        <f>BI41*VLOOKUP(BS$12,別紙!$B$4:$E$10,MATCH("設備利用率",別紙!$B$4:$E$4,0),0)/100*8760/10^3</f>
        <v>0</v>
      </c>
      <c r="BT41" s="34">
        <f>BJ41*VLOOKUP(BT$12,別紙!$B$4:$E$10,MATCH("設備利用率",別紙!$B$4:$E$4,0),0)/100*8760/10^3</f>
        <v>0</v>
      </c>
      <c r="BU41" s="34">
        <f t="shared" si="6"/>
        <v>35103.735570000004</v>
      </c>
      <c r="BV41" s="36"/>
      <c r="BW41" s="33" t="str">
        <f t="shared" si="7"/>
        <v>46490</v>
      </c>
      <c r="BX41" s="33" t="str">
        <f t="shared" si="8"/>
        <v>錦江町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34467.932970278816</v>
      </c>
      <c r="BZ41" s="36"/>
      <c r="CA41" s="33" t="str">
        <f t="shared" si="9"/>
        <v>46490</v>
      </c>
      <c r="CB41" s="33" t="str">
        <f t="shared" si="10"/>
        <v>錦江町</v>
      </c>
      <c r="CC41" s="223">
        <f t="shared" si="11"/>
        <v>2.1881654889208138E-2</v>
      </c>
      <c r="CD41" s="223">
        <f t="shared" si="16"/>
        <v>0.82943599143736946</v>
      </c>
      <c r="CE41" s="223">
        <f t="shared" si="17"/>
        <v>0</v>
      </c>
      <c r="CF41" s="223">
        <f t="shared" si="18"/>
        <v>0.16712855989847894</v>
      </c>
      <c r="CG41" s="223">
        <f t="shared" si="19"/>
        <v>0</v>
      </c>
      <c r="CH41" s="223">
        <f t="shared" si="20"/>
        <v>0</v>
      </c>
      <c r="CI41" s="223">
        <f t="shared" si="12"/>
        <v>1.0184462062250565</v>
      </c>
      <c r="CK41" s="18" t="str">
        <f t="shared" si="13"/>
        <v>46490</v>
      </c>
      <c r="CL41" s="18" t="str">
        <f t="shared" si="14"/>
        <v>錦江町</v>
      </c>
      <c r="CM41" s="18">
        <f>VLOOKUP($CK41&amp;"_"&amp;$AZ$7,データシート1!$A:$BT,MATCH("ca_太陽光発電（10kW未満）",データシート1!$A$1:$BT$1,0),0)</f>
        <v>124</v>
      </c>
      <c r="CN41" s="18">
        <f>VLOOKUP($CK41&amp;"_"&amp;$AZ$5,データシート1!$A:$BT,MATCH("ab_家庭",データシート1!$A$1:$BT$1,0),0)</f>
        <v>3596</v>
      </c>
      <c r="CO41" s="223">
        <f t="shared" si="15"/>
        <v>3.4482758620689655E-2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25425</v>
      </c>
      <c r="AY72" s="18" t="str">
        <f>IF(IFERROR(比較地域マスタ!$AE7,"")=0,"",IFERROR(比較地域マスタ!$AE7,""))</f>
        <v>愛荘町</v>
      </c>
      <c r="AZ72" s="16"/>
      <c r="BA72" s="22">
        <v>1</v>
      </c>
      <c r="BB72" s="22">
        <v>1</v>
      </c>
      <c r="BC72" s="18" t="str">
        <f>AX72</f>
        <v>25425</v>
      </c>
      <c r="BD72" s="18" t="str">
        <f>AY72</f>
        <v>愛荘町</v>
      </c>
      <c r="BE72" s="33">
        <f>VLOOKUP(BC72&amp;"_"&amp;$AZ$9,データシート3!A:AB,MATCH("ea_"&amp;"太陽光（建物系）"&amp;"_年間発電",データシート3!$A$1:$AB$1,0),0)/10^3+VLOOKUP(BC72&amp;"_"&amp;$AZ$9,データシート3!A:AB,MATCH("ea_"&amp;"太陽光（土地系）"&amp;"_年間発電",データシート3!$A$1:$AB$1,0),0)/10^3</f>
        <v>625452.49399999995</v>
      </c>
      <c r="BF72" s="33">
        <f>VLOOKUP(BC72&amp;"_"&amp;$AZ$9,データシート3!A:AB,MATCH("ea_"&amp;"風力（陸上）"&amp;"_年間発電",データシート3!$A$1:$AB$1,0),0)/10^3</f>
        <v>52466.057000000001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677918.55099999998</v>
      </c>
      <c r="BJ72" s="33">
        <f>(VLOOKUP($BC72&amp;"_"&amp;$AZ$8,データシート3!$A:$AN,MATCH("da_合計",データシート3!$A$1:$AN$1,0),0))/10^3</f>
        <v>152872.8401351177</v>
      </c>
      <c r="BK72" s="33">
        <f t="shared" ref="BK72:BK103" si="21">BI72-BJ72</f>
        <v>525045.71086488222</v>
      </c>
      <c r="BL72" s="33">
        <f t="shared" ref="BL72:BL103" si="22">IF(BK72&gt;0,0,BK72)</f>
        <v>0</v>
      </c>
      <c r="BM72" s="33">
        <f t="shared" ref="BM72:BM103" si="23">IF(BK72&gt;0,BK72,0)</f>
        <v>525045.71086488222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25204</v>
      </c>
      <c r="AY73" s="18" t="str">
        <f>IF(IFERROR(比較地域マスタ!$AE8,"")=0,"",IFERROR(比較地域マスタ!$AE8,""))</f>
        <v>近江八幡市</v>
      </c>
      <c r="AZ73" s="16"/>
      <c r="BA73" s="22">
        <v>2</v>
      </c>
      <c r="BB73" s="22">
        <v>1</v>
      </c>
      <c r="BC73" s="18" t="str">
        <f t="shared" ref="BC73:BC136" si="24">AX73</f>
        <v>25204</v>
      </c>
      <c r="BD73" s="18" t="str">
        <f t="shared" ref="BD73:BD136" si="25">AY73</f>
        <v>近江八幡市</v>
      </c>
      <c r="BE73" s="33">
        <f>VLOOKUP(BC73&amp;"_"&amp;$AZ$9,データシート3!A:AB,MATCH("ea_"&amp;"太陽光（建物系）"&amp;"_年間発電",データシート3!$A$1:$AB$1,0),0)/10^3+VLOOKUP(BC73&amp;"_"&amp;$AZ$9,データシート3!A:AB,MATCH("ea_"&amp;"太陽光（土地系）"&amp;"_年間発電",データシート3!$A$1:$AB$1,0),0)/10^3</f>
        <v>1433381.8859999999</v>
      </c>
      <c r="BF73" s="33">
        <f>VLOOKUP(BC73&amp;"_"&amp;$AZ$9,データシート3!A:AB,MATCH("ea_"&amp;"風力（陸上）"&amp;"_年間発電",データシート3!$A$1:$AB$1,0),0)/10^3</f>
        <v>19278.949000000001</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1452660.835</v>
      </c>
      <c r="BJ73" s="33">
        <f>(VLOOKUP($BC73&amp;"_"&amp;$AZ$8,データシート3!$A:$AN,MATCH("da_合計",データシート3!$A$1:$AN$1,0),0))/10^3</f>
        <v>503712.5350165891</v>
      </c>
      <c r="BK73" s="33">
        <f t="shared" si="21"/>
        <v>948948.29998341086</v>
      </c>
      <c r="BL73" s="33">
        <f t="shared" si="22"/>
        <v>0</v>
      </c>
      <c r="BM73" s="33">
        <f t="shared" si="23"/>
        <v>948948.29998341086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25201</v>
      </c>
      <c r="AY74" s="18" t="str">
        <f>IF(IFERROR(比較地域マスタ!$AE9,"")=0,"",IFERROR(比較地域マスタ!$AE9,""))</f>
        <v>大津市</v>
      </c>
      <c r="AZ74" s="16"/>
      <c r="BA74" s="22">
        <v>3</v>
      </c>
      <c r="BB74" s="22">
        <v>1</v>
      </c>
      <c r="BC74" s="18" t="str">
        <f t="shared" si="24"/>
        <v>25201</v>
      </c>
      <c r="BD74" s="18" t="str">
        <f t="shared" si="25"/>
        <v>大津市</v>
      </c>
      <c r="BE74" s="33">
        <f>VLOOKUP(BC74&amp;"_"&amp;$AZ$9,データシート3!A:AB,MATCH("ea_"&amp;"太陽光（建物系）"&amp;"_年間発電",データシート3!$A$1:$AB$1,0),0)/10^3+VLOOKUP(BC74&amp;"_"&amp;$AZ$9,データシート3!A:AB,MATCH("ea_"&amp;"太陽光（土地系）"&amp;"_年間発電",データシート3!$A$1:$AB$1,0),0)/10^3</f>
        <v>1752831.628</v>
      </c>
      <c r="BF74" s="33">
        <f>VLOOKUP(BC74&amp;"_"&amp;$AZ$9,データシート3!A:AB,MATCH("ea_"&amp;"風力（陸上）"&amp;"_年間発電",データシート3!$A$1:$AB$1,0),0)/10^3</f>
        <v>1152129.692</v>
      </c>
      <c r="BG74" s="33">
        <f>VLOOKUP(BC74&amp;"_"&amp;$AZ$9,データシート3!A:AB,MATCH("ea_"&amp;"中小水（河川）"&amp;"_年間発電",データシート3!$A$1:$AB$1,0),0)/10^3+VLOOKUP(BC74&amp;"_"&amp;$AZ$9,データシート3!A:AB,MATCH("ea_"&amp;"中小水（農業用水路）"&amp;"_年間発電",データシート3!$A$1:$AB$1,0),0)/10^3</f>
        <v>74480.229000000021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2979441.5490000001</v>
      </c>
      <c r="BJ74" s="33">
        <f>(VLOOKUP($BC74&amp;"_"&amp;$AZ$8,データシート3!$A:$AN,MATCH("da_合計",データシート3!$A$1:$AN$1,0),0))/10^3</f>
        <v>1816502.5855920583</v>
      </c>
      <c r="BK74" s="33">
        <f t="shared" si="21"/>
        <v>1162938.9634079419</v>
      </c>
      <c r="BL74" s="33">
        <f t="shared" si="22"/>
        <v>0</v>
      </c>
      <c r="BM74" s="33">
        <f t="shared" si="23"/>
        <v>1162938.9634079419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25206</v>
      </c>
      <c r="AY75" s="18" t="str">
        <f>IF(IFERROR(比較地域マスタ!$AE10,"")=0,"",IFERROR(比較地域マスタ!$AE10,""))</f>
        <v>草津市</v>
      </c>
      <c r="AZ75" s="16"/>
      <c r="BA75" s="22">
        <v>4</v>
      </c>
      <c r="BB75" s="22">
        <v>1</v>
      </c>
      <c r="BC75" s="18" t="str">
        <f t="shared" si="24"/>
        <v>25206</v>
      </c>
      <c r="BD75" s="18" t="str">
        <f t="shared" si="25"/>
        <v>草津市</v>
      </c>
      <c r="BE75" s="33">
        <f>VLOOKUP(BC75&amp;"_"&amp;$AZ$9,データシート3!A:AB,MATCH("ea_"&amp;"太陽光（建物系）"&amp;"_年間発電",データシート3!$A$1:$AB$1,0),0)/10^3+VLOOKUP(BC75&amp;"_"&amp;$AZ$9,データシート3!A:AB,MATCH("ea_"&amp;"太陽光（土地系）"&amp;"_年間発電",データシート3!$A$1:$AB$1,0),0)/10^3</f>
        <v>913644.99000000011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913644.99000000011</v>
      </c>
      <c r="BJ75" s="33">
        <f>(VLOOKUP($BC75&amp;"_"&amp;$AZ$8,データシート3!$A:$AN,MATCH("da_合計",データシート3!$A$1:$AN$1,0),0))/10^3</f>
        <v>1280735.5923758165</v>
      </c>
      <c r="BK75" s="33">
        <f t="shared" si="21"/>
        <v>-367090.60237581644</v>
      </c>
      <c r="BL75" s="33">
        <f t="shared" si="22"/>
        <v>-367090.60237581644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25209</v>
      </c>
      <c r="AY76" s="18" t="str">
        <f>IF(IFERROR(比較地域マスタ!$AE11,"")=0,"",IFERROR(比較地域マスタ!$AE11,""))</f>
        <v>甲賀市</v>
      </c>
      <c r="AZ76" s="16"/>
      <c r="BA76" s="22">
        <v>5</v>
      </c>
      <c r="BB76" s="22">
        <v>1</v>
      </c>
      <c r="BC76" s="18" t="str">
        <f t="shared" si="24"/>
        <v>25209</v>
      </c>
      <c r="BD76" s="18" t="str">
        <f t="shared" si="25"/>
        <v>甲賀市</v>
      </c>
      <c r="BE76" s="33">
        <f>VLOOKUP(BC76&amp;"_"&amp;$AZ$9,データシート3!A:AB,MATCH("ea_"&amp;"太陽光（建物系）"&amp;"_年間発電",データシート3!$A$1:$AB$1,0),0)/10^3+VLOOKUP(BC76&amp;"_"&amp;$AZ$9,データシート3!A:AB,MATCH("ea_"&amp;"太陽光（土地系）"&amp;"_年間発電",データシート3!$A$1:$AB$1,0),0)/10^3</f>
        <v>2069994.672</v>
      </c>
      <c r="BF76" s="33">
        <f>VLOOKUP(BC76&amp;"_"&amp;$AZ$9,データシート3!A:AB,MATCH("ea_"&amp;"風力（陸上）"&amp;"_年間発電",データシート3!$A$1:$AB$1,0),0)/10^3</f>
        <v>1944600.8670000001</v>
      </c>
      <c r="BG76" s="33">
        <f>VLOOKUP(BC76&amp;"_"&amp;$AZ$9,データシート3!A:AB,MATCH("ea_"&amp;"中小水（河川）"&amp;"_年間発電",データシート3!$A$1:$AB$1,0),0)/10^3+VLOOKUP(BC76&amp;"_"&amp;$AZ$9,データシート3!A:AB,MATCH("ea_"&amp;"中小水（農業用水路）"&amp;"_年間発電",データシート3!$A$1:$AB$1,0),0)/10^3</f>
        <v>6527.6139999999996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4021123.1529999999</v>
      </c>
      <c r="BJ76" s="33">
        <f>(VLOOKUP($BC76&amp;"_"&amp;$AZ$8,データシート3!$A:$AN,MATCH("da_合計",データシート3!$A$1:$AN$1,0),0))/10^3</f>
        <v>992635.31786674622</v>
      </c>
      <c r="BK76" s="33">
        <f t="shared" si="21"/>
        <v>3028487.8351332536</v>
      </c>
      <c r="BL76" s="33">
        <f t="shared" si="22"/>
        <v>0</v>
      </c>
      <c r="BM76" s="33">
        <f t="shared" si="23"/>
        <v>3028487.8351332536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25442</v>
      </c>
      <c r="AY77" s="18" t="str">
        <f>IF(IFERROR(比較地域マスタ!$AE12,"")=0,"",IFERROR(比較地域マスタ!$AE12,""))</f>
        <v>甲良町</v>
      </c>
      <c r="AZ77" s="16"/>
      <c r="BA77" s="22">
        <v>6</v>
      </c>
      <c r="BB77" s="22">
        <v>1</v>
      </c>
      <c r="BC77" s="18" t="str">
        <f t="shared" si="24"/>
        <v>25442</v>
      </c>
      <c r="BD77" s="18" t="str">
        <f t="shared" si="25"/>
        <v>甲良町</v>
      </c>
      <c r="BE77" s="33">
        <f>VLOOKUP(BC77&amp;"_"&amp;$AZ$9,データシート3!A:AB,MATCH("ea_"&amp;"太陽光（建物系）"&amp;"_年間発電",データシート3!$A$1:$AB$1,0),0)/10^3+VLOOKUP(BC77&amp;"_"&amp;$AZ$9,データシート3!A:AB,MATCH("ea_"&amp;"太陽光（土地系）"&amp;"_年間発電",データシート3!$A$1:$AB$1,0),0)/10^3</f>
        <v>212718.94500000001</v>
      </c>
      <c r="BF77" s="33">
        <f>VLOOKUP(BC77&amp;"_"&amp;$AZ$9,データシート3!A:AB,MATCH("ea_"&amp;"風力（陸上）"&amp;"_年間発電",データシート3!$A$1:$AB$1,0),0)/10^3</f>
        <v>733.26800000000003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213452.21300000002</v>
      </c>
      <c r="BJ77" s="33">
        <f>(VLOOKUP($BC77&amp;"_"&amp;$AZ$8,データシート3!$A:$AN,MATCH("da_合計",データシート3!$A$1:$AN$1,0),0))/10^3</f>
        <v>59927.927945530777</v>
      </c>
      <c r="BK77" s="33">
        <f t="shared" si="21"/>
        <v>153524.28505446925</v>
      </c>
      <c r="BL77" s="33">
        <f t="shared" si="22"/>
        <v>0</v>
      </c>
      <c r="BM77" s="33">
        <f t="shared" si="23"/>
        <v>153524.28505446925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25211</v>
      </c>
      <c r="AY78" s="18" t="str">
        <f>IF(IFERROR(比較地域マスタ!$AE13,"")=0,"",IFERROR(比較地域マスタ!$AE13,""))</f>
        <v>湖南市</v>
      </c>
      <c r="AZ78" s="16"/>
      <c r="BA78" s="22">
        <v>7</v>
      </c>
      <c r="BB78" s="22">
        <v>1</v>
      </c>
      <c r="BC78" s="18" t="str">
        <f t="shared" si="24"/>
        <v>25211</v>
      </c>
      <c r="BD78" s="18" t="str">
        <f t="shared" si="25"/>
        <v>湖南市</v>
      </c>
      <c r="BE78" s="33">
        <f>VLOOKUP(BC78&amp;"_"&amp;$AZ$9,データシート3!A:AB,MATCH("ea_"&amp;"太陽光（建物系）"&amp;"_年間発電",データシート3!$A$1:$AB$1,0),0)/10^3+VLOOKUP(BC78&amp;"_"&amp;$AZ$9,データシート3!A:AB,MATCH("ea_"&amp;"太陽光（土地系）"&amp;"_年間発電",データシート3!$A$1:$AB$1,0),0)/10^3</f>
        <v>451959.27899999998</v>
      </c>
      <c r="BF78" s="33">
        <f>VLOOKUP(BC78&amp;"_"&amp;$AZ$9,データシート3!A:AB,MATCH("ea_"&amp;"風力（陸上）"&amp;"_年間発電",データシート3!$A$1:$AB$1,0),0)/10^3</f>
        <v>180964.084</v>
      </c>
      <c r="BG78" s="33">
        <f>VLOOKUP(BC78&amp;"_"&amp;$AZ$9,データシート3!A:AB,MATCH("ea_"&amp;"中小水（河川）"&amp;"_年間発電",データシート3!$A$1:$AB$1,0),0)/10^3+VLOOKUP(BC78&amp;"_"&amp;$AZ$9,データシート3!A:AB,MATCH("ea_"&amp;"中小水（農業用水路）"&amp;"_年間発電",データシート3!$A$1:$AB$1,0),0)/10^3</f>
        <v>689.95899999999995</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633613.32200000004</v>
      </c>
      <c r="BJ78" s="33">
        <f>(VLOOKUP($BC78&amp;"_"&amp;$AZ$8,データシート3!$A:$AN,MATCH("da_合計",データシート3!$A$1:$AN$1,0),0))/10^3</f>
        <v>548465.97908660653</v>
      </c>
      <c r="BK78" s="33">
        <f t="shared" si="21"/>
        <v>85147.342913393513</v>
      </c>
      <c r="BL78" s="33">
        <f t="shared" si="22"/>
        <v>0</v>
      </c>
      <c r="BM78" s="33">
        <f t="shared" si="23"/>
        <v>85147.342913393513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25212</v>
      </c>
      <c r="AY79" s="18" t="str">
        <f>IF(IFERROR(比較地域マスタ!$AE14,"")=0,"",IFERROR(比較地域マスタ!$AE14,""))</f>
        <v>高島市</v>
      </c>
      <c r="AZ79" s="16"/>
      <c r="BA79" s="22">
        <v>8</v>
      </c>
      <c r="BB79" s="22">
        <v>1</v>
      </c>
      <c r="BC79" s="18" t="str">
        <f t="shared" si="24"/>
        <v>25212</v>
      </c>
      <c r="BD79" s="18" t="str">
        <f t="shared" si="25"/>
        <v>高島市</v>
      </c>
      <c r="BE79" s="33">
        <f>VLOOKUP(BC79&amp;"_"&amp;$AZ$9,データシート3!A:AB,MATCH("ea_"&amp;"太陽光（建物系）"&amp;"_年間発電",データシート3!$A$1:$AB$1,0),0)/10^3+VLOOKUP(BC79&amp;"_"&amp;$AZ$9,データシート3!A:AB,MATCH("ea_"&amp;"太陽光（土地系）"&amp;"_年間発電",データシート3!$A$1:$AB$1,0),0)/10^3</f>
        <v>1858061.1360000004</v>
      </c>
      <c r="BF79" s="33">
        <f>VLOOKUP(BC79&amp;"_"&amp;$AZ$9,データシート3!A:AB,MATCH("ea_"&amp;"風力（陸上）"&amp;"_年間発電",データシート3!$A$1:$AB$1,0),0)/10^3</f>
        <v>2520202.8489999999</v>
      </c>
      <c r="BG79" s="33">
        <f>VLOOKUP(BC79&amp;"_"&amp;$AZ$9,データシート3!A:AB,MATCH("ea_"&amp;"中小水（河川）"&amp;"_年間発電",データシート3!$A$1:$AB$1,0),0)/10^3+VLOOKUP(BC79&amp;"_"&amp;$AZ$9,データシート3!A:AB,MATCH("ea_"&amp;"中小水（農業用水路）"&amp;"_年間発電",データシート3!$A$1:$AB$1,0),0)/10^3</f>
        <v>150860.25599999999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4529124.2410000004</v>
      </c>
      <c r="BJ79" s="33">
        <f>(VLOOKUP($BC79&amp;"_"&amp;$AZ$8,データシート3!$A:$AN,MATCH("da_合計",データシート3!$A$1:$AN$1,0),0))/10^3</f>
        <v>262568.39923073869</v>
      </c>
      <c r="BK79" s="33">
        <f t="shared" si="21"/>
        <v>4266555.8417692613</v>
      </c>
      <c r="BL79" s="33">
        <f>IF(BK79&gt;0,0,BK79)</f>
        <v>0</v>
      </c>
      <c r="BM79" s="33">
        <f>IF(BK79&gt;0,BK79,0)</f>
        <v>4266555.8417692613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25443</v>
      </c>
      <c r="AY80" s="18" t="str">
        <f>IF(IFERROR(比較地域マスタ!$AE15,"")=0,"",IFERROR(比較地域マスタ!$AE15,""))</f>
        <v>多賀町</v>
      </c>
      <c r="AZ80" s="16"/>
      <c r="BA80" s="22">
        <v>9</v>
      </c>
      <c r="BB80" s="22">
        <v>1</v>
      </c>
      <c r="BC80" s="18" t="str">
        <f t="shared" si="24"/>
        <v>25443</v>
      </c>
      <c r="BD80" s="18" t="str">
        <f t="shared" si="25"/>
        <v>多賀町</v>
      </c>
      <c r="BE80" s="33">
        <f>VLOOKUP(BC80&amp;"_"&amp;$AZ$9,データシート3!A:AB,MATCH("ea_"&amp;"太陽光（建物系）"&amp;"_年間発電",データシート3!$A$1:$AB$1,0),0)/10^3+VLOOKUP(BC80&amp;"_"&amp;$AZ$9,データシート3!A:AB,MATCH("ea_"&amp;"太陽光（土地系）"&amp;"_年間発電",データシート3!$A$1:$AB$1,0),0)/10^3</f>
        <v>229961.54500000001</v>
      </c>
      <c r="BF80" s="33">
        <f>VLOOKUP(BC80&amp;"_"&amp;$AZ$9,データシート3!A:AB,MATCH("ea_"&amp;"風力（陸上）"&amp;"_年間発電",データシート3!$A$1:$AB$1,0),0)/10^3</f>
        <v>498463.34399999998</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728424.88899999997</v>
      </c>
      <c r="BJ80" s="33">
        <f>(VLOOKUP($BC80&amp;"_"&amp;$AZ$8,データシート3!$A:$AN,MATCH("da_合計",データシート3!$A$1:$AN$1,0),0))/10^3</f>
        <v>158299.11857223537</v>
      </c>
      <c r="BK80" s="33">
        <f t="shared" si="21"/>
        <v>570125.77042776463</v>
      </c>
      <c r="BL80" s="33">
        <f t="shared" si="22"/>
        <v>0</v>
      </c>
      <c r="BM80" s="33">
        <f t="shared" si="23"/>
        <v>570125.77042776463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25441</v>
      </c>
      <c r="AY81" s="18" t="str">
        <f>IF(IFERROR(比較地域マスタ!$AE16,"")=0,"",IFERROR(比較地域マスタ!$AE16,""))</f>
        <v>豊郷町</v>
      </c>
      <c r="AZ81" s="16"/>
      <c r="BA81" s="22">
        <v>10</v>
      </c>
      <c r="BB81" s="22">
        <v>1</v>
      </c>
      <c r="BC81" s="18" t="str">
        <f t="shared" si="24"/>
        <v>25441</v>
      </c>
      <c r="BD81" s="18" t="str">
        <f t="shared" si="25"/>
        <v>豊郷町</v>
      </c>
      <c r="BE81" s="33">
        <f>VLOOKUP(BC81&amp;"_"&amp;$AZ$9,データシート3!A:AB,MATCH("ea_"&amp;"太陽光（建物系）"&amp;"_年間発電",データシート3!$A$1:$AB$1,0),0)/10^3+VLOOKUP(BC81&amp;"_"&amp;$AZ$9,データシート3!A:AB,MATCH("ea_"&amp;"太陽光（土地系）"&amp;"_年間発電",データシート3!$A$1:$AB$1,0),0)/10^3</f>
        <v>159020.95000000001</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159020.95000000001</v>
      </c>
      <c r="BJ81" s="33">
        <f>(VLOOKUP($BC81&amp;"_"&amp;$AZ$8,データシート3!$A:$AN,MATCH("da_合計",データシート3!$A$1:$AN$1,0),0))/10^3</f>
        <v>42159.31870880098</v>
      </c>
      <c r="BK81" s="33">
        <f t="shared" si="21"/>
        <v>116861.63129119904</v>
      </c>
      <c r="BL81" s="33">
        <f t="shared" si="22"/>
        <v>0</v>
      </c>
      <c r="BM81" s="33">
        <f t="shared" si="23"/>
        <v>116861.63129119904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25203</v>
      </c>
      <c r="AY82" s="18" t="str">
        <f>IF(IFERROR(比較地域マスタ!$AE17,"")=0,"",IFERROR(比較地域マスタ!$AE17,""))</f>
        <v>長浜市</v>
      </c>
      <c r="AZ82" s="16"/>
      <c r="BA82" s="22">
        <v>11</v>
      </c>
      <c r="BB82" s="22">
        <v>1</v>
      </c>
      <c r="BC82" s="18" t="str">
        <f t="shared" si="24"/>
        <v>25203</v>
      </c>
      <c r="BD82" s="18" t="str">
        <f t="shared" si="25"/>
        <v>長浜市</v>
      </c>
      <c r="BE82" s="33">
        <f>VLOOKUP(BC82&amp;"_"&amp;$AZ$9,データシート3!A:AB,MATCH("ea_"&amp;"太陽光（建物系）"&amp;"_年間発電",データシート3!$A$1:$AB$1,0),0)/10^3+VLOOKUP(BC82&amp;"_"&amp;$AZ$9,データシート3!A:AB,MATCH("ea_"&amp;"太陽光（土地系）"&amp;"_年間発電",データシート3!$A$1:$AB$1,0),0)/10^3</f>
        <v>3251851.7680000006</v>
      </c>
      <c r="BF82" s="33">
        <f>VLOOKUP(BC82&amp;"_"&amp;$AZ$9,データシート3!A:AB,MATCH("ea_"&amp;"風力（陸上）"&amp;"_年間発電",データシート3!$A$1:$AB$1,0),0)/10^3</f>
        <v>954554.77099999995</v>
      </c>
      <c r="BG82" s="33">
        <f>VLOOKUP(BC82&amp;"_"&amp;$AZ$9,データシート3!A:AB,MATCH("ea_"&amp;"中小水（河川）"&amp;"_年間発電",データシート3!$A$1:$AB$1,0),0)/10^3+VLOOKUP(BC82&amp;"_"&amp;$AZ$9,データシート3!A:AB,MATCH("ea_"&amp;"中小水（農業用水路）"&amp;"_年間発電",データシート3!$A$1:$AB$1,0),0)/10^3</f>
        <v>97473.917000000001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4303880.4560000012</v>
      </c>
      <c r="BJ82" s="33">
        <f>(VLOOKUP($BC82&amp;"_"&amp;$AZ$8,データシート3!$A:$AN,MATCH("da_合計",データシート3!$A$1:$AN$1,0),0))/10^3</f>
        <v>835471.76259207062</v>
      </c>
      <c r="BK82" s="33">
        <f t="shared" si="21"/>
        <v>3468408.6934079304</v>
      </c>
      <c r="BL82" s="33">
        <f t="shared" si="22"/>
        <v>0</v>
      </c>
      <c r="BM82" s="33">
        <f t="shared" si="23"/>
        <v>3468408.6934079304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25213</v>
      </c>
      <c r="AY83" s="18" t="str">
        <f>IF(IFERROR(比較地域マスタ!$AE18,"")=0,"",IFERROR(比較地域マスタ!$AE18,""))</f>
        <v>東近江市</v>
      </c>
      <c r="AZ83" s="16"/>
      <c r="BA83" s="22">
        <v>12</v>
      </c>
      <c r="BB83" s="22">
        <v>1</v>
      </c>
      <c r="BC83" s="18" t="str">
        <f t="shared" si="24"/>
        <v>25213</v>
      </c>
      <c r="BD83" s="18" t="str">
        <f t="shared" si="25"/>
        <v>東近江市</v>
      </c>
      <c r="BE83" s="33">
        <f>VLOOKUP(BC83&amp;"_"&amp;$AZ$9,データシート3!A:AB,MATCH("ea_"&amp;"太陽光（建物系）"&amp;"_年間発電",データシート3!$A$1:$AB$1,0),0)/10^3+VLOOKUP(BC83&amp;"_"&amp;$AZ$9,データシート3!A:AB,MATCH("ea_"&amp;"太陽光（土地系）"&amp;"_年間発電",データシート3!$A$1:$AB$1,0),0)/10^3</f>
        <v>3548080.0660000001</v>
      </c>
      <c r="BF83" s="33">
        <f>VLOOKUP(BC83&amp;"_"&amp;$AZ$9,データシート3!A:AB,MATCH("ea_"&amp;"風力（陸上）"&amp;"_年間発電",データシート3!$A$1:$AB$1,0),0)/10^3</f>
        <v>1164244.142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4712324.2080000006</v>
      </c>
      <c r="BJ83" s="33">
        <f>(VLOOKUP($BC83&amp;"_"&amp;$AZ$8,データシート3!$A:$AN,MATCH("da_合計",データシート3!$A$1:$AN$1,0),0))/10^3</f>
        <v>845769.33707017638</v>
      </c>
      <c r="BK83" s="33">
        <f t="shared" si="21"/>
        <v>3866554.8709298242</v>
      </c>
      <c r="BL83" s="33">
        <f t="shared" si="22"/>
        <v>0</v>
      </c>
      <c r="BM83" s="33">
        <f t="shared" si="23"/>
        <v>3866554.8709298242</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25202</v>
      </c>
      <c r="AY84" s="18" t="str">
        <f>IF(IFERROR(比較地域マスタ!$AE19,"")=0,"",IFERROR(比較地域マスタ!$AE19,""))</f>
        <v>彦根市</v>
      </c>
      <c r="AZ84" s="16"/>
      <c r="BA84" s="22">
        <v>13</v>
      </c>
      <c r="BB84" s="22">
        <v>1</v>
      </c>
      <c r="BC84" s="18" t="str">
        <f t="shared" si="24"/>
        <v>25202</v>
      </c>
      <c r="BD84" s="18" t="str">
        <f t="shared" si="25"/>
        <v>彦根市</v>
      </c>
      <c r="BE84" s="33">
        <f>VLOOKUP(BC84&amp;"_"&amp;$AZ$9,データシート3!A:AB,MATCH("ea_"&amp;"太陽光（建物系）"&amp;"_年間発電",データシート3!$A$1:$AB$1,0),0)/10^3+VLOOKUP(BC84&amp;"_"&amp;$AZ$9,データシート3!A:AB,MATCH("ea_"&amp;"太陽光（土地系）"&amp;"_年間発電",データシート3!$A$1:$AB$1,0),0)/10^3</f>
        <v>1317914.2480000001</v>
      </c>
      <c r="BF84" s="33">
        <f>VLOOKUP(BC84&amp;"_"&amp;$AZ$9,データシート3!A:AB,MATCH("ea_"&amp;"風力（陸上）"&amp;"_年間発電",データシート3!$A$1:$AB$1,0),0)/10^3</f>
        <v>115219.02</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1433133.2680000002</v>
      </c>
      <c r="BJ84" s="33">
        <f>(VLOOKUP($BC84&amp;"_"&amp;$AZ$8,データシート3!$A:$AN,MATCH("da_合計",データシート3!$A$1:$AN$1,0),0))/10^3</f>
        <v>932818.27276400954</v>
      </c>
      <c r="BK84" s="33">
        <f t="shared" si="21"/>
        <v>500314.99523599062</v>
      </c>
      <c r="BL84" s="33">
        <f t="shared" si="22"/>
        <v>0</v>
      </c>
      <c r="BM84" s="33">
        <f t="shared" si="23"/>
        <v>500314.99523599062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25383</v>
      </c>
      <c r="AY85" s="18" t="str">
        <f>IF(IFERROR(比較地域マスタ!$AE20,"")=0,"",IFERROR(比較地域マスタ!$AE20,""))</f>
        <v>日野町</v>
      </c>
      <c r="AZ85" s="16"/>
      <c r="BA85" s="22">
        <v>14</v>
      </c>
      <c r="BB85" s="22">
        <v>1</v>
      </c>
      <c r="BC85" s="18" t="str">
        <f t="shared" si="24"/>
        <v>25383</v>
      </c>
      <c r="BD85" s="18" t="str">
        <f t="shared" si="25"/>
        <v>日野町</v>
      </c>
      <c r="BE85" s="33">
        <f>VLOOKUP(BC85&amp;"_"&amp;$AZ$9,データシート3!A:AB,MATCH("ea_"&amp;"太陽光（建物系）"&amp;"_年間発電",データシート3!$A$1:$AB$1,0),0)/10^3+VLOOKUP(BC85&amp;"_"&amp;$AZ$9,データシート3!A:AB,MATCH("ea_"&amp;"太陽光（土地系）"&amp;"_年間発電",データシート3!$A$1:$AB$1,0),0)/10^3</f>
        <v>793404.96200000006</v>
      </c>
      <c r="BF85" s="33">
        <f>VLOOKUP(BC85&amp;"_"&amp;$AZ$9,データシート3!A:AB,MATCH("ea_"&amp;"風力（陸上）"&amp;"_年間発電",データシート3!$A$1:$AB$1,0),0)/10^3</f>
        <v>150344.64300000004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943749.6050000001</v>
      </c>
      <c r="BJ85" s="33">
        <f>(VLOOKUP($BC85&amp;"_"&amp;$AZ$8,データシート3!$A:$AN,MATCH("da_合計",データシート3!$A$1:$AN$1,0),0))/10^3</f>
        <v>361721.4391358688</v>
      </c>
      <c r="BK85" s="33">
        <f t="shared" si="21"/>
        <v>582028.1658641313</v>
      </c>
      <c r="BL85" s="33">
        <f t="shared" si="22"/>
        <v>0</v>
      </c>
      <c r="BM85" s="33">
        <f t="shared" si="23"/>
        <v>582028.1658641313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25214</v>
      </c>
      <c r="AY86" s="18" t="str">
        <f>IF(IFERROR(比較地域マスタ!$AE21,"")=0,"",IFERROR(比較地域マスタ!$AE21,""))</f>
        <v>米原市</v>
      </c>
      <c r="AZ86" s="16"/>
      <c r="BA86" s="22">
        <v>15</v>
      </c>
      <c r="BB86" s="22">
        <v>1</v>
      </c>
      <c r="BC86" s="18" t="str">
        <f t="shared" si="24"/>
        <v>25214</v>
      </c>
      <c r="BD86" s="18" t="str">
        <f t="shared" si="25"/>
        <v>米原市</v>
      </c>
      <c r="BE86" s="33">
        <f>VLOOKUP(BC86&amp;"_"&amp;$AZ$9,データシート3!A:AB,MATCH("ea_"&amp;"太陽光（建物系）"&amp;"_年間発電",データシート3!$A$1:$AB$1,0),0)/10^3+VLOOKUP(BC86&amp;"_"&amp;$AZ$9,データシート3!A:AB,MATCH("ea_"&amp;"太陽光（土地系）"&amp;"_年間発電",データシート3!$A$1:$AB$1,0),0)/10^3</f>
        <v>1057014.9749999999</v>
      </c>
      <c r="BF86" s="33">
        <f>VLOOKUP(BC86&amp;"_"&amp;$AZ$9,データシート3!A:AB,MATCH("ea_"&amp;"風力（陸上）"&amp;"_年間発電",データシート3!$A$1:$AB$1,0),0)/10^3</f>
        <v>539522.34</v>
      </c>
      <c r="BG86" s="33">
        <f>VLOOKUP(BC86&amp;"_"&amp;$AZ$9,データシート3!A:AB,MATCH("ea_"&amp;"中小水（河川）"&amp;"_年間発電",データシート3!$A$1:$AB$1,0),0)/10^3+VLOOKUP(BC86&amp;"_"&amp;$AZ$9,データシート3!A:AB,MATCH("ea_"&amp;"中小水（農業用水路）"&amp;"_年間発電",データシート3!$A$1:$AB$1,0),0)/10^3</f>
        <v>53428.341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1649965.656</v>
      </c>
      <c r="BJ86" s="33">
        <f>(VLOOKUP($BC86&amp;"_"&amp;$AZ$8,データシート3!$A:$AN,MATCH("da_合計",データシート3!$A$1:$AN$1,0),0))/10^3</f>
        <v>517393.87365995895</v>
      </c>
      <c r="BK86" s="33">
        <f t="shared" si="21"/>
        <v>1132571.7823400409</v>
      </c>
      <c r="BL86" s="33">
        <f t="shared" si="22"/>
        <v>0</v>
      </c>
      <c r="BM86" s="33">
        <f t="shared" si="23"/>
        <v>1132571.7823400409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25207</v>
      </c>
      <c r="AY87" s="18" t="str">
        <f>IF(IFERROR(比較地域マスタ!$AE22,"")=0,"",IFERROR(比較地域マスタ!$AE22,""))</f>
        <v>守山市</v>
      </c>
      <c r="AZ87" s="16"/>
      <c r="BA87" s="22">
        <v>16</v>
      </c>
      <c r="BB87" s="22">
        <v>1</v>
      </c>
      <c r="BC87" s="18" t="str">
        <f t="shared" si="24"/>
        <v>25207</v>
      </c>
      <c r="BD87" s="18" t="str">
        <f t="shared" si="25"/>
        <v>守山市</v>
      </c>
      <c r="BE87" s="33">
        <f>VLOOKUP(BC87&amp;"_"&amp;$AZ$9,データシート3!A:AB,MATCH("ea_"&amp;"太陽光（建物系）"&amp;"_年間発電",データシート3!$A$1:$AB$1,0),0)/10^3+VLOOKUP(BC87&amp;"_"&amp;$AZ$9,データシート3!A:AB,MATCH("ea_"&amp;"太陽光（土地系）"&amp;"_年間発電",データシート3!$A$1:$AB$1,0),0)/10^3</f>
        <v>904228.17699999991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904228.17699999991</v>
      </c>
      <c r="BJ87" s="33">
        <f>(VLOOKUP($BC87&amp;"_"&amp;$AZ$8,データシート3!$A:$AN,MATCH("da_合計",データシート3!$A$1:$AN$1,0),0))/10^3</f>
        <v>508609.63208633673</v>
      </c>
      <c r="BK87" s="33">
        <f t="shared" si="21"/>
        <v>395618.54491366318</v>
      </c>
      <c r="BL87" s="33">
        <f t="shared" si="22"/>
        <v>0</v>
      </c>
      <c r="BM87" s="33">
        <f t="shared" si="23"/>
        <v>395618.54491366318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25210</v>
      </c>
      <c r="AY88" s="18" t="str">
        <f>IF(IFERROR(比較地域マスタ!$AE23,"")=0,"",IFERROR(比較地域マスタ!$AE23,""))</f>
        <v>野洲市</v>
      </c>
      <c r="AZ88" s="16"/>
      <c r="BA88" s="22">
        <v>17</v>
      </c>
      <c r="BB88" s="22">
        <v>1</v>
      </c>
      <c r="BC88" s="18" t="str">
        <f t="shared" si="24"/>
        <v>25210</v>
      </c>
      <c r="BD88" s="18" t="str">
        <f t="shared" si="25"/>
        <v>野洲市</v>
      </c>
      <c r="BE88" s="33">
        <f>VLOOKUP(BC88&amp;"_"&amp;$AZ$9,データシート3!A:AB,MATCH("ea_"&amp;"太陽光（建物系）"&amp;"_年間発電",データシート3!$A$1:$AB$1,0),0)/10^3+VLOOKUP(BC88&amp;"_"&amp;$AZ$9,データシート3!A:AB,MATCH("ea_"&amp;"太陽光（土地系）"&amp;"_年間発電",データシート3!$A$1:$AB$1,0),0)/10^3</f>
        <v>727389.375</v>
      </c>
      <c r="BF88" s="33">
        <f>VLOOKUP(BC88&amp;"_"&amp;$AZ$9,データシート3!A:AB,MATCH("ea_"&amp;"風力（陸上）"&amp;"_年間発電",データシート3!$A$1:$AB$1,0),0)/10^3</f>
        <v>62761.152999999998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790150.52800000005</v>
      </c>
      <c r="BJ88" s="33">
        <f>(VLOOKUP($BC88&amp;"_"&amp;$AZ$8,データシート3!$A:$AN,MATCH("da_合計",データシート3!$A$1:$AN$1,0),0))/10^3</f>
        <v>448179.60658025887</v>
      </c>
      <c r="BK88" s="33">
        <f t="shared" si="21"/>
        <v>341970.92141974118</v>
      </c>
      <c r="BL88" s="33">
        <f t="shared" si="22"/>
        <v>0</v>
      </c>
      <c r="BM88" s="33">
        <f t="shared" si="23"/>
        <v>341970.92141974118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25208</v>
      </c>
      <c r="AY89" s="18" t="str">
        <f>IF(IFERROR(比較地域マスタ!$AE24,"")=0,"",IFERROR(比較地域マスタ!$AE24,""))</f>
        <v>栗東市</v>
      </c>
      <c r="AZ89" s="16"/>
      <c r="BA89" s="22">
        <v>18</v>
      </c>
      <c r="BB89" s="22">
        <v>1</v>
      </c>
      <c r="BC89" s="18" t="str">
        <f t="shared" si="24"/>
        <v>25208</v>
      </c>
      <c r="BD89" s="18" t="str">
        <f t="shared" si="25"/>
        <v>栗東市</v>
      </c>
      <c r="BE89" s="33">
        <f>VLOOKUP(BC89&amp;"_"&amp;$AZ$9,データシート3!A:AB,MATCH("ea_"&amp;"太陽光（建物系）"&amp;"_年間発電",データシート3!$A$1:$AB$1,0),0)/10^3+VLOOKUP(BC89&amp;"_"&amp;$AZ$9,データシート3!A:AB,MATCH("ea_"&amp;"太陽光（土地系）"&amp;"_年間発電",データシート3!$A$1:$AB$1,0),0)/10^3</f>
        <v>499896.84299999999</v>
      </c>
      <c r="BF89" s="33">
        <f>VLOOKUP(BC89&amp;"_"&amp;$AZ$9,データシート3!A:AB,MATCH("ea_"&amp;"風力（陸上）"&amp;"_年間発電",データシート3!$A$1:$AB$1,0),0)/10^3</f>
        <v>175070.25599999999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674967.09899999993</v>
      </c>
      <c r="BJ89" s="33">
        <f>(VLOOKUP($BC89&amp;"_"&amp;$AZ$8,データシート3!$A:$AN,MATCH("da_合計",データシート3!$A$1:$AN$1,0),0))/10^3</f>
        <v>550398.06061225676</v>
      </c>
      <c r="BK89" s="33">
        <f t="shared" si="21"/>
        <v>124569.03838774317</v>
      </c>
      <c r="BL89" s="33">
        <f t="shared" si="22"/>
        <v>0</v>
      </c>
      <c r="BM89" s="33">
        <f t="shared" si="23"/>
        <v>124569.03838774317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25384</v>
      </c>
      <c r="AY90" s="18" t="str">
        <f>IF(IFERROR(比較地域マスタ!$AE25,"")=0,"",IFERROR(比較地域マスタ!$AE25,""))</f>
        <v>竜王町</v>
      </c>
      <c r="AZ90" s="16"/>
      <c r="BA90" s="22">
        <v>19</v>
      </c>
      <c r="BB90" s="22">
        <v>1</v>
      </c>
      <c r="BC90" s="18" t="str">
        <f t="shared" si="24"/>
        <v>25384</v>
      </c>
      <c r="BD90" s="18" t="str">
        <f t="shared" si="25"/>
        <v>竜王町</v>
      </c>
      <c r="BE90" s="33">
        <f>VLOOKUP(BC90&amp;"_"&amp;$AZ$9,データシート3!A:AB,MATCH("ea_"&amp;"太陽光（建物系）"&amp;"_年間発電",データシート3!$A$1:$AB$1,0),0)/10^3+VLOOKUP(BC90&amp;"_"&amp;$AZ$9,データシート3!A:AB,MATCH("ea_"&amp;"太陽光（土地系）"&amp;"_年間発電",データシート3!$A$1:$AB$1,0),0)/10^3</f>
        <v>337998.46899999998</v>
      </c>
      <c r="BF90" s="33">
        <f>VLOOKUP(BC90&amp;"_"&amp;$AZ$9,データシート3!A:AB,MATCH("ea_"&amp;"風力（陸上）"&amp;"_年間発電",データシート3!$A$1:$AB$1,0),0)/10^3</f>
        <v>143258.89199999999</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481257.36099999998</v>
      </c>
      <c r="BJ90" s="33">
        <f>(VLOOKUP($BC90&amp;"_"&amp;$AZ$8,データシート3!$A:$AN,MATCH("da_合計",データシート3!$A$1:$AN$1,0),0))/10^3</f>
        <v>388489.58702497272</v>
      </c>
      <c r="BK90" s="33">
        <f t="shared" si="21"/>
        <v>92767.773975027259</v>
      </c>
      <c r="BL90" s="33">
        <f t="shared" si="22"/>
        <v>0</v>
      </c>
      <c r="BM90" s="33">
        <f t="shared" si="23"/>
        <v>92767.773975027259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甲良町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25442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2</v>
      </c>
      <c r="P7" s="702">
        <f t="shared" si="0"/>
        <v>2</v>
      </c>
      <c r="Q7" s="703">
        <f>SUM(Q8:Q13)</f>
        <v>2</v>
      </c>
      <c r="R7" s="909">
        <f t="shared" si="0"/>
        <v>26.544</v>
      </c>
      <c r="S7" s="910">
        <f t="shared" si="0"/>
        <v>32.380000000000003</v>
      </c>
      <c r="T7" s="910">
        <f t="shared" si="0"/>
        <v>34.231999999999999</v>
      </c>
      <c r="U7" s="910">
        <f t="shared" si="0"/>
        <v>36.091999999999999</v>
      </c>
      <c r="V7" s="910">
        <f t="shared" si="0"/>
        <v>36.137999999999998</v>
      </c>
      <c r="W7" s="910">
        <f t="shared" si="0"/>
        <v>33.927</v>
      </c>
      <c r="X7" s="910">
        <f t="shared" si="0"/>
        <v>32.898000000000003</v>
      </c>
      <c r="Y7" s="910">
        <f t="shared" si="0"/>
        <v>26.157</v>
      </c>
      <c r="Z7" s="910">
        <f>SUM(Z8:Z13)</f>
        <v>22.206</v>
      </c>
      <c r="AA7" s="910">
        <f>SUM(AA8:AA13)</f>
        <v>18.292999999999999</v>
      </c>
      <c r="AB7" s="911">
        <f t="shared" si="0"/>
        <v>19.477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26.544</v>
      </c>
      <c r="S10" s="916">
        <f>VLOOKUP($D$3&amp;"_"&amp;S$3,データシート1!$A:$BU,MATCH($R$2&amp;"_"&amp;$C10,データシート1!$A$1:$BU$1,0),0)</f>
        <v>32.380000000000003</v>
      </c>
      <c r="T10" s="916">
        <f>VLOOKUP($D$3&amp;"_"&amp;T$3,データシート1!$A:$BU,MATCH($R$2&amp;"_"&amp;$C10,データシート1!$A$1:$BU$1,0),0)</f>
        <v>34.231999999999999</v>
      </c>
      <c r="U10" s="916">
        <f>VLOOKUP($D$3&amp;"_"&amp;U$3,データシート1!$A:$BU,MATCH($R$2&amp;"_"&amp;$C10,データシート1!$A$1:$BU$1,0),0)</f>
        <v>36.091999999999999</v>
      </c>
      <c r="V10" s="916">
        <f>VLOOKUP($D$3&amp;"_"&amp;V$3,データシート1!$A:$BU,MATCH($R$2&amp;"_"&amp;$C10,データシート1!$A$1:$BU$1,0),0)</f>
        <v>36.137999999999998</v>
      </c>
      <c r="W10" s="916">
        <f>VLOOKUP($D$3&amp;"_"&amp;W$3,データシート1!$A:$BU,MATCH($R$2&amp;"_"&amp;$C10,データシート1!$A$1:$BU$1,0),0)</f>
        <v>33.927</v>
      </c>
      <c r="X10" s="916">
        <f>VLOOKUP($D$3&amp;"_"&amp;X$3,データシート1!$A:$BU,MATCH($R$2&amp;"_"&amp;$C10,データシート1!$A$1:$BU$1,0),0)</f>
        <v>32.898000000000003</v>
      </c>
      <c r="Y10" s="916">
        <f>VLOOKUP($D$3&amp;"_"&amp;Y$3,データシート1!$A:$BU,MATCH($R$2&amp;"_"&amp;$C10,データシート1!$A$1:$BU$1,0),0)</f>
        <v>26.157</v>
      </c>
      <c r="Z10" s="916">
        <f>VLOOKUP($D$3&amp;"_"&amp;Z$3,データシート1!$A:$BU,MATCH($R$2&amp;"_"&amp;$C10,データシート1!$A$1:$BU$1,0),0)</f>
        <v>22.206</v>
      </c>
      <c r="AA10" s="916">
        <f>VLOOKUP($D$3&amp;"_"&amp;AA$3,データシート1!$A:$BU,MATCH($R$2&amp;"_"&amp;$C10,データシート1!$A$1:$BU$1,0),0)</f>
        <v>18.292999999999999</v>
      </c>
      <c r="AB10" s="917">
        <f>VLOOKUP($D$3&amp;"_"&amp;AB$3,データシート1!$A:$BU,MATCH($R$2&amp;"_"&amp;$C10,データシート1!$A$1:$BU$1,0),0)</f>
        <v>19.477</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26.544</v>
      </c>
      <c r="S26" s="925">
        <f>VLOOKUP($D$3&amp;"_"&amp;S$3,データシート2!$A:$SI,MATCH($R$2&amp;"_"&amp;$B26,データシート2!$A$1:$SI$1,0),0)</f>
        <v>32.380000000000003</v>
      </c>
      <c r="T26" s="925">
        <f>VLOOKUP($D$3&amp;"_"&amp;T$3,データシート2!$A:$SI,MATCH($R$2&amp;"_"&amp;$B26,データシート2!$A$1:$SI$1,0),0)</f>
        <v>34.231999999999999</v>
      </c>
      <c r="U26" s="925">
        <f>VLOOKUP($D$3&amp;"_"&amp;U$3,データシート2!$A:$SI,MATCH($R$2&amp;"_"&amp;$B26,データシート2!$A$1:$SI$1,0),0)</f>
        <v>36.091999999999999</v>
      </c>
      <c r="V26" s="925">
        <f>VLOOKUP($D$3&amp;"_"&amp;V$3,データシート2!$A:$SI,MATCH($R$2&amp;"_"&amp;$B26,データシート2!$A$1:$SI$1,0),0)</f>
        <v>36.137999999999998</v>
      </c>
      <c r="W26" s="925">
        <f>VLOOKUP($D$3&amp;"_"&amp;W$3,データシート2!$A:$SI,MATCH($R$2&amp;"_"&amp;$B26,データシート2!$A$1:$SI$1,0),0)</f>
        <v>33.927</v>
      </c>
      <c r="X26" s="925">
        <f>VLOOKUP($D$3&amp;"_"&amp;X$3,データシート2!$A:$SI,MATCH($R$2&amp;"_"&amp;$B26,データシート2!$A$1:$SI$1,0),0)</f>
        <v>32.898000000000003</v>
      </c>
      <c r="Y26" s="925">
        <f>VLOOKUP($D$3&amp;"_"&amp;Y$3,データシート2!$A:$SI,MATCH($R$2&amp;"_"&amp;$B26,データシート2!$A$1:$SI$1,0),0)</f>
        <v>26.157</v>
      </c>
      <c r="Z26" s="925">
        <f>VLOOKUP($D$3&amp;"_"&amp;Z$3,データシート2!$A:$SI,MATCH($R$2&amp;"_"&amp;$B26,データシート2!$A$1:$SI$1,0),0)</f>
        <v>22.206</v>
      </c>
      <c r="AA26" s="925">
        <f>VLOOKUP($D$3&amp;"_"&amp;AA$3,データシート2!$A:$SI,MATCH($R$2&amp;"_"&amp;$B26,データシート2!$A$1:$SI$1,0),0)</f>
        <v>18.292999999999999</v>
      </c>
      <c r="AB26" s="926">
        <f>VLOOKUP($D$3&amp;"_"&amp;AB$3,データシート2!$A:$SI,MATCH($R$2&amp;"_"&amp;$B26,データシート2!$A$1:$SI$1,0),0)</f>
        <v>19.477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10.497</v>
      </c>
      <c r="S38" s="938">
        <f>VLOOKUP($D$3&amp;"_"&amp;S$3,データシート2!$A:$SI,MATCH($R$2&amp;"_"&amp;$C38,データシート2!$A$1:$SI$1,0),0)</f>
        <v>13.384</v>
      </c>
      <c r="T38" s="938">
        <f>VLOOKUP($D$3&amp;"_"&amp;T$3,データシート2!$A:$SI,MATCH($R$2&amp;"_"&amp;$C38,データシート2!$A$1:$SI$1,0),0)</f>
        <v>12.319000000000001</v>
      </c>
      <c r="U38" s="938">
        <f>VLOOKUP($D$3&amp;"_"&amp;U$3,データシート2!$A:$SI,MATCH($R$2&amp;"_"&amp;$C38,データシート2!$A$1:$SI$1,0),0)</f>
        <v>13.31</v>
      </c>
      <c r="V38" s="938">
        <f>VLOOKUP($D$3&amp;"_"&amp;V$3,データシート2!$A:$SI,MATCH($R$2&amp;"_"&amp;$C38,データシート2!$A$1:$SI$1,0),0)</f>
        <v>13.848000000000001</v>
      </c>
      <c r="W38" s="938">
        <f>VLOOKUP($D$3&amp;"_"&amp;W$3,データシート2!$A:$SI,MATCH($R$2&amp;"_"&amp;$C38,データシート2!$A$1:$SI$1,0),0)</f>
        <v>12.563000000000001</v>
      </c>
      <c r="X38" s="938">
        <f>VLOOKUP($D$3&amp;"_"&amp;X$3,データシート2!$A:$SI,MATCH($R$2&amp;"_"&amp;$C38,データシート2!$A$1:$SI$1,0),0)</f>
        <v>12.276</v>
      </c>
      <c r="Y38" s="938">
        <f>VLOOKUP($D$3&amp;"_"&amp;Y$3,データシート2!$A:$SI,MATCH($R$2&amp;"_"&amp;$C38,データシート2!$A$1:$SI$1,0),0)</f>
        <v>8.1310000000000002</v>
      </c>
      <c r="Z38" s="938">
        <f>VLOOKUP($D$3&amp;"_"&amp;Z$3,データシート2!$A:$SI,MATCH($R$2&amp;"_"&amp;$C38,データシート2!$A$1:$SI$1,0),0)</f>
        <v>7.8449999999999998</v>
      </c>
      <c r="AA38" s="938">
        <f>VLOOKUP($D$3&amp;"_"&amp;AA$3,データシート2!$A:$SI,MATCH($R$2&amp;"_"&amp;$C38,データシート2!$A$1:$SI$1,0),0)</f>
        <v>5.157</v>
      </c>
      <c r="AB38" s="939">
        <f>VLOOKUP($D$3&amp;"_"&amp;AB$3,データシート2!$A:$SI,MATCH($R$2&amp;"_"&amp;$C38,データシート2!$A$1:$SI$1,0),0)</f>
        <v>6.9420000000000002</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16.047000000000001</v>
      </c>
      <c r="S44" s="938">
        <f>VLOOKUP($D$3&amp;"_"&amp;S$3,データシート2!$A:$SI,MATCH($R$2&amp;"_"&amp;$C44,データシート2!$A$1:$SI$1,0),0)</f>
        <v>18.995999999999999</v>
      </c>
      <c r="T44" s="938">
        <f>VLOOKUP($D$3&amp;"_"&amp;T$3,データシート2!$A:$SI,MATCH($R$2&amp;"_"&amp;$C44,データシート2!$A$1:$SI$1,0),0)</f>
        <v>21.913</v>
      </c>
      <c r="U44" s="938">
        <f>VLOOKUP($D$3&amp;"_"&amp;U$3,データシート2!$A:$SI,MATCH($R$2&amp;"_"&amp;$C44,データシート2!$A$1:$SI$1,0),0)</f>
        <v>22.782</v>
      </c>
      <c r="V44" s="938">
        <f>VLOOKUP($D$3&amp;"_"&amp;V$3,データシート2!$A:$SI,MATCH($R$2&amp;"_"&amp;$C44,データシート2!$A$1:$SI$1,0),0)</f>
        <v>22.29</v>
      </c>
      <c r="W44" s="938">
        <f>VLOOKUP($D$3&amp;"_"&amp;W$3,データシート2!$A:$SI,MATCH($R$2&amp;"_"&amp;$C44,データシート2!$A$1:$SI$1,0),0)</f>
        <v>21.364000000000001</v>
      </c>
      <c r="X44" s="938">
        <f>VLOOKUP($D$3&amp;"_"&amp;X$3,データシート2!$A:$SI,MATCH($R$2&amp;"_"&amp;$C44,データシート2!$A$1:$SI$1,0),0)</f>
        <v>20.622</v>
      </c>
      <c r="Y44" s="938">
        <f>VLOOKUP($D$3&amp;"_"&amp;Y$3,データシート2!$A:$SI,MATCH($R$2&amp;"_"&amp;$C44,データシート2!$A$1:$SI$1,0),0)</f>
        <v>18.026</v>
      </c>
      <c r="Z44" s="938">
        <f>VLOOKUP($D$3&amp;"_"&amp;Z$3,データシート2!$A:$SI,MATCH($R$2&amp;"_"&amp;$C44,データシート2!$A$1:$SI$1,0),0)</f>
        <v>14.361000000000001</v>
      </c>
      <c r="AA44" s="938">
        <f>VLOOKUP($D$3&amp;"_"&amp;AA$3,データシート2!$A:$SI,MATCH($R$2&amp;"_"&amp;$C44,データシート2!$A$1:$SI$1,0),0)</f>
        <v>13.135999999999999</v>
      </c>
      <c r="AB44" s="939">
        <f>VLOOKUP($D$3&amp;"_"&amp;AB$3,データシート2!$A:$SI,MATCH($R$2&amp;"_"&amp;$C44,データシート2!$A$1:$SI$1,0),0)</f>
        <v>12.535</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2025-03-04T09:47:13Z</dcterms:created>
  <dcterms:modified xsi:type="dcterms:W3CDTF">2025-03-04T09:47:14Z</dcterms:modified>
  <cp:category/>
  <cp:contentStatus/>
</cp:coreProperties>
</file>