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FCDEF65-82D5-4748-82D4-6C63C66B3F4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<sst xmlns="http://schemas.openxmlformats.org/spreadsheetml/2006/main" count="16709" uniqueCount="2396">
  <si>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</si>
  <si>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</si>
  <si>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</si>
  <si>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</si>
  <si>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</si>
  <si>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</si>
  <si>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</si>
  <si>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</si>
  <si>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</si>
  <si>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</si>
  <si>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</si>
  <si>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</si>
  <si>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</si>
  <si>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</si>
  <si>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</si>
  <si>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</si>
  <si>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</si>
  <si>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</si>
  <si>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</si>
  <si>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</si>
  <si>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</si>
  <si>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</si>
  <si>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</si>
  <si>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</si>
  <si>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</si>
  <si>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</si>
  <si>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</si>
  <si>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</si>
  <si>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</si>
  <si>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</si>
  <si>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</si>
  <si>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</si>
  <si>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</si>
  <si>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</si>
  <si>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</si>
  <si>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</si>
  <si>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</si>
  <si>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</si>
  <si>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</si>
  <si>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</si>
  <si>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</si>
  <si>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</si>
  <si>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</si>
  <si>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</si>
  <si>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</si>
  <si>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</si>
  <si>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</si>
  <si>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</si>
  <si>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</si>
  <si>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</si>
  <si>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</si>
  <si>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</si>
  <si>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</si>
  <si>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</si>
  <si>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</si>
  <si>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</si>
  <si>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</si>
  <si>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</si>
  <si>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</si>
  <si>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</si>
  <si>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</si>
  <si>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</si>
  <si>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</si>
  <si>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</si>
  <si>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</si>
  <si>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</si>
  <si>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</si>
  <si>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</si>
  <si>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</si>
  <si>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</si>
  <si>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</si>
  <si>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</si>
  <si>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</si>
  <si>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</si>
  <si>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</si>
  <si>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</si>
  <si>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</si>
  <si>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</si>
  <si>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</si>
  <si>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</si>
  <si>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</si>
  <si>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</si>
  <si>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</si>
  <si>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</si>
  <si>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</si>
  <si>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</si>
  <si>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</si>
  <si>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</si>
  <si>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</si>
  <si>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</si>
  <si>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</si>
  <si>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</si>
  <si>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</si>
  <si>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</si>
  <si>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</si>
  <si>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</si>
  <si>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</si>
  <si>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</si>
  <si>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</si>
  <si>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</si>
  <si>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</si>
  <si>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</si>
  <si>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</si>
  <si>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</si>
  <si>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</si>
  <si>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</si>
  <si>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</si>
  <si>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</si>
  <si>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</si>
  <si>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</si>
  <si>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</si>
  <si>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</si>
  <si>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</si>
  <si>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</si>
  <si>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</si>
  <si>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</si>
  <si>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</si>
  <si>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</si>
  <si>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</si>
  <si>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</si>
  <si>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</si>
  <si>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</si>
  <si>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</si>
  <si>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</si>
  <si>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</si>
  <si>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</si>
  <si>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</si>
  <si>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</si>
  <si>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</si>
  <si>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</si>
  <si>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</si>
  <si>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</si>
  <si>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</si>
  <si>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</si>
  <si>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</si>
  <si>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</si>
  <si>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</si>
  <si>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</si>
  <si>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</si>
  <si>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</si>
  <si>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</si>
  <si>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</si>
  <si>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</si>
  <si>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</si>
  <si>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</si>
  <si>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</si>
  <si>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</si>
  <si>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</si>
  <si>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</si>
  <si>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</si>
  <si>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</si>
  <si>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</si>
  <si>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</si>
  <si>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</si>
  <si>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</si>
  <si>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</si>
  <si>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</si>
  <si>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</si>
  <si>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</si>
  <si>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</si>
  <si>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</si>
  <si>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</si>
  <si>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</si>
  <si>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</si>
  <si>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</si>
  <si>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</si>
  <si>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</si>
  <si>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</si>
  <si>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</si>
  <si>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</si>
  <si>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</si>
  <si>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</si>
  <si>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</si>
  <si>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</si>
  <si>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</si>
  <si>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</si>
  <si>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</si>
  <si>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</si>
  <si>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</si>
  <si>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</si>
  <si>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</si>
  <si>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</si>
  <si>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</si>
  <si>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</si>
  <si>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</si>
  <si>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</si>
  <si>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</si>
  <si>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</si>
  <si>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</si>
  <si>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</si>
  <si>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</si>
  <si>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</si>
  <si>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</si>
  <si>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</si>
  <si>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</si>
  <si>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</si>
  <si>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</si>
  <si>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</si>
  <si>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</si>
  <si>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</si>
  <si>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</si>
  <si>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</si>
  <si>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</si>
  <si>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</si>
  <si>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</si>
  <si>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</si>
  <si>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</si>
  <si>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</si>
  <si>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</si>
  <si>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</si>
  <si>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</si>
  <si>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</si>
  <si>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</si>
  <si>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</si>
  <si>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</si>
  <si>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</si>
  <si>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</si>
  <si>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</si>
  <si>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</si>
  <si>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</si>
  <si>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</si>
  <si>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</si>
  <si>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</si>
  <si>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</si>
  <si>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</si>
  <si>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</si>
  <si>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</si>
  <si>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</si>
  <si>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</si>
  <si>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</si>
  <si>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</si>
  <si>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</si>
  <si>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</si>
  <si>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</si>
  <si>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</si>
  <si>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</si>
  <si>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</si>
  <si>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</si>
  <si>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</si>
  <si>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</si>
  <si>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</si>
  <si>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</si>
  <si>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</si>
  <si>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</si>
  <si>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</si>
  <si>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</si>
  <si>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</si>
  <si>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</si>
  <si>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</si>
  <si>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</si>
  <si>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</si>
  <si>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</si>
  <si>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</si>
  <si>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</si>
  <si>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</si>
  <si>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</si>
  <si>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</si>
  <si>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</si>
  <si>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</si>
  <si>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</si>
  <si>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</si>
  <si>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</si>
  <si>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</si>
  <si>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</si>
  <si>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</si>
  <si>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</si>
  <si>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</si>
  <si>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</si>
  <si>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</si>
  <si>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</si>
  <si>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</si>
  <si>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</si>
  <si>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</si>
  <si>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</si>
  <si>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</si>
  <si>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</si>
  <si>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</si>
  <si>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</si>
  <si>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</si>
  <si>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</si>
  <si>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</si>
  <si>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</si>
  <si>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</si>
  <si>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</si>
  <si>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</si>
  <si>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</si>
  <si>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</si>
  <si>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</si>
  <si>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</si>
  <si>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</si>
  <si>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</si>
  <si>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</si>
  <si>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</si>
  <si>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</si>
  <si>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</si>
  <si>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</si>
  <si>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</si>
  <si>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</si>
  <si>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</si>
  <si>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</si>
  <si>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</si>
  <si>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</si>
  <si>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</si>
  <si>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</si>
  <si>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</si>
  <si>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</si>
  <si>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</si>
  <si>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</si>
  <si>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</si>
  <si>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</si>
  <si>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</si>
  <si>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</si>
  <si>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</si>
  <si>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</si>
  <si>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</si>
  <si>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</si>
  <si>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</si>
  <si>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</si>
  <si>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</si>
  <si>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</si>
  <si>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</si>
  <si>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</si>
  <si>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</si>
  <si>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</si>
  <si>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</si>
  <si>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</si>
  <si>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</si>
  <si>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</si>
  <si>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</si>
  <si>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</si>
  <si>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</si>
  <si>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</si>
  <si>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</si>
  <si>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</si>
  <si>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</si>
  <si>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</si>
  <si>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</si>
  <si>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</si>
  <si>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</si>
  <si>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</si>
  <si>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</si>
  <si>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</si>
  <si>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</si>
  <si>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</si>
  <si>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</si>
  <si>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</si>
  <si>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</si>
  <si>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</si>
  <si>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</si>
  <si>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</si>
  <si>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</si>
  <si>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</si>
  <si>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</si>
  <si>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</si>
  <si>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</si>
  <si>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</si>
  <si>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</si>
  <si>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</si>
  <si>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</si>
  <si>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</si>
  <si>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</si>
  <si>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</si>
  <si>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</si>
  <si>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</si>
  <si>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</si>
  <si>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</si>
  <si>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</si>
  <si>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</si>
  <si>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</si>
  <si>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</si>
  <si>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</si>
  <si>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</si>
  <si>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</si>
  <si>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</si>
  <si>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</si>
  <si>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</si>
  <si>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</si>
  <si>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</si>
  <si>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</si>
  <si>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</si>
  <si>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</si>
  <si>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</si>
  <si>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</si>
  <si>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</si>
  <si>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</si>
  <si>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</si>
  <si>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</si>
  <si>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</si>
  <si>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</si>
  <si>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</si>
  <si>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</si>
  <si>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</si>
  <si>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</si>
  <si>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</si>
  <si>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</si>
  <si>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</si>
  <si>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</si>
  <si>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</si>
  <si>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</si>
  <si>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</si>
  <si>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</si>
  <si>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</si>
  <si>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</si>
  <si>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</si>
  <si>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</si>
  <si>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</si>
  <si>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</si>
  <si>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</si>
  <si>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</si>
  <si>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</si>
  <si>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</si>
  <si>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</si>
  <si>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</si>
  <si>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</si>
  <si>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</si>
  <si>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</si>
  <si>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</si>
  <si>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</si>
  <si>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</si>
  <si>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</si>
  <si>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</si>
  <si>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</si>
  <si>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</si>
  <si>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</si>
  <si>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</si>
  <si>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</si>
  <si>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</si>
  <si>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</si>
  <si>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</si>
  <si>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</si>
  <si>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</si>
  <si>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</si>
  <si>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</si>
  <si>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</si>
  <si>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</si>
  <si>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</si>
  <si>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</si>
  <si>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</si>
  <si>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</si>
  <si>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</si>
  <si>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</si>
  <si>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</si>
  <si>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</si>
  <si>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</si>
  <si>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</si>
  <si>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</si>
  <si>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</si>
  <si>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</si>
  <si>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</si>
  <si>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</si>
  <si>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</si>
  <si>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</si>
  <si>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</si>
  <si>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</si>
  <si>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</si>
  <si>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</si>
  <si>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</si>
  <si>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</si>
  <si>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</si>
  <si>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</si>
  <si>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</si>
  <si>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</si>
  <si>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</si>
  <si>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</si>
  <si>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</si>
  <si>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</si>
  <si>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</si>
  <si>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</si>
  <si>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</si>
  <si>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</si>
  <si>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</si>
  <si>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</si>
  <si>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</si>
  <si>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</si>
  <si>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</si>
  <si>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</si>
  <si>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</si>
  <si>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</si>
  <si>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</si>
  <si>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</si>
  <si>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</si>
  <si>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</si>
  <si>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</si>
  <si>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</si>
  <si>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</si>
  <si>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</si>
  <si>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</si>
  <si>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</si>
  <si>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</si>
  <si>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</si>
  <si>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</si>
  <si>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</si>
  <si>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</si>
  <si>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</si>
  <si>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</si>
  <si>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</si>
  <si>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</si>
  <si>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</si>
  <si>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</si>
  <si>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</si>
  <si>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</si>
  <si>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</si>
  <si>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</si>
  <si>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</si>
  <si>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</si>
  <si>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</si>
  <si>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</si>
  <si>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</si>
  <si>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</si>
  <si>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</si>
  <si>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</si>
  <si>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</si>
  <si>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</si>
  <si>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</si>
  <si>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</si>
  <si>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</si>
  <si>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</si>
  <si>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</si>
  <si>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</si>
  <si>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</si>
  <si>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</si>
  <si>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</si>
  <si>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</si>
  <si>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</si>
  <si>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</si>
  <si>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</si>
  <si>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</si>
  <si>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</si>
  <si>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</si>
  <si>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</si>
  <si>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</si>
  <si>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</si>
  <si>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</si>
  <si>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</si>
  <si>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</si>
  <si>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</si>
  <si>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</si>
  <si>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</si>
  <si>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</si>
  <si>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</si>
  <si>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</si>
  <si>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</si>
  <si>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</si>
  <si>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</si>
  <si>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</si>
  <si>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</si>
  <si>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</si>
  <si>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</si>
  <si>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</si>
  <si>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</si>
  <si>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</si>
  <si>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</si>
  <si>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</si>
  <si>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</si>
  <si>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</si>
  <si>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</si>
  <si>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</si>
  <si>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</si>
  <si>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</si>
  <si>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</si>
  <si>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</si>
  <si>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</si>
  <si>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</si>
  <si>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</si>
  <si>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</si>
  <si>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</si>
  <si>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</si>
  <si>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</si>
  <si>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</si>
  <si>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</si>
  <si>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</si>
  <si>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</si>
  <si>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</si>
  <si>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</si>
  <si>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</si>
  <si>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</si>
  <si>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</si>
  <si>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</si>
  <si>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</si>
  <si>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</si>
  <si>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</si>
  <si>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</si>
  <si>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</si>
  <si>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</si>
  <si>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</si>
  <si>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</si>
  <si>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</si>
  <si>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</si>
  <si>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</si>
  <si>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</si>
  <si>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</si>
  <si>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</si>
  <si>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</si>
  <si>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</si>
  <si>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</si>
  <si>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</si>
  <si>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</si>
  <si>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</si>
  <si>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</si>
  <si>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</si>
  <si>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</si>
  <si>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</si>
  <si>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</si>
  <si>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</si>
  <si>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</si>
  <si>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</si>
  <si>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</si>
  <si>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</si>
  <si>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</si>
  <si>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</si>
  <si>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</si>
  <si>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</si>
  <si>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</si>
  <si>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</si>
  <si>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</si>
  <si>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</si>
  <si>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</si>
  <si>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</si>
  <si>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</si>
  <si>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</si>
  <si>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</si>
  <si>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</si>
  <si>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</si>
  <si>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</si>
  <si>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</si>
  <si>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</si>
  <si>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</si>
  <si>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</si>
  <si>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</si>
  <si>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</si>
  <si>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</si>
  <si>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</si>
  <si>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</si>
  <si>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</si>
  <si>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</si>
  <si>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</si>
  <si>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</si>
  <si>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</si>
  <si>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</si>
  <si>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</si>
  <si>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</si>
  <si>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</si>
  <si>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</si>
  <si>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</si>
  <si>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</si>
  <si>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</si>
  <si>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</si>
  <si>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</si>
  <si>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</si>
  <si>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</si>
  <si>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</si>
  <si>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</si>
  <si>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</si>
  <si>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</si>
  <si>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</si>
  <si>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</si>
  <si>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</si>
  <si>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</si>
  <si>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</si>
  <si>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</si>
  <si>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</si>
  <si>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</si>
  <si>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</si>
  <si>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</si>
  <si>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</si>
  <si>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</si>
  <si>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</si>
  <si>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</si>
  <si>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</si>
  <si>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</si>
  <si>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</si>
  <si>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</si>
  <si>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</si>
  <si>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</si>
  <si>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</si>
  <si>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</si>
  <si>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</si>
  <si>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</si>
  <si>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</si>
  <si>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</si>
  <si>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</si>
  <si>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</si>
  <si>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</si>
  <si>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</si>
  <si>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</si>
  <si>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</si>
  <si>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</si>
  <si>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</si>
  <si>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</si>
  <si>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</si>
  <si>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</si>
  <si>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</si>
  <si>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</si>
  <si>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</si>
  <si>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</si>
  <si>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</si>
  <si>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</si>
  <si>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</si>
  <si>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</si>
  <si>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</si>
  <si>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</si>
  <si>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</si>
  <si>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</si>
  <si>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</si>
  <si>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</si>
  <si>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</si>
  <si>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</si>
  <si>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</si>
  <si>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</si>
  <si>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</si>
  <si>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</si>
  <si>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</si>
  <si>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</si>
  <si>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</si>
  <si>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</si>
  <si>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</si>
  <si>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</si>
  <si>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</si>
  <si>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</si>
  <si>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</si>
  <si>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</si>
  <si>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</si>
  <si>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</si>
  <si>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</si>
  <si>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</si>
  <si>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</si>
  <si>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</si>
  <si>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</si>
  <si>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</si>
  <si>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</si>
  <si>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</si>
  <si>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</si>
  <si>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</si>
  <si>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</si>
  <si>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</si>
  <si>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</si>
  <si>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</si>
  <si>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</si>
  <si>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</si>
  <si>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</si>
  <si>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</si>
  <si>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</si>
  <si>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</si>
  <si>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</si>
  <si>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</si>
  <si>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</si>
  <si>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</si>
  <si>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</si>
  <si>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</si>
  <si>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</si>
  <si>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</si>
  <si>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</si>
  <si>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</si>
  <si>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</si>
  <si>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</si>
  <si>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</si>
  <si>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</si>
  <si>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</si>
  <si>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</si>
  <si>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</si>
  <si>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</si>
  <si>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</si>
  <si>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</si>
  <si>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</si>
  <si>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</si>
  <si>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</si>
  <si>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</si>
  <si>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</si>
  <si>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</si>
  <si>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</si>
  <si>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</si>
  <si>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</si>
  <si>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</si>
  <si>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</si>
  <si>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</si>
  <si>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</si>
  <si>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</si>
  <si>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</si>
  <si>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</si>
  <si>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</si>
  <si>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</si>
  <si>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</si>
  <si>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</si>
  <si>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</si>
  <si>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</si>
  <si>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</si>
  <si>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</si>
  <si>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</si>
  <si>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</si>
  <si>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</si>
  <si>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</si>
  <si>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</si>
  <si>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</si>
  <si>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</si>
  <si>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</si>
  <si>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</si>
  <si>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</si>
  <si>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</si>
  <si>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</si>
  <si>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</si>
  <si>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</si>
  <si>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</si>
  <si>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</si>
  <si>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</si>
  <si>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</si>
  <si>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</si>
  <si>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</si>
  <si>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</si>
  <si>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</si>
  <si>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</si>
  <si>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</si>
  <si>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</si>
  <si>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</si>
  <si>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</si>
  <si>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</si>
  <si>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</si>
  <si>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</si>
  <si>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</si>
  <si>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</si>
  <si>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</si>
  <si>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</si>
  <si>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</si>
  <si>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</si>
  <si>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</si>
  <si>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</si>
  <si>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</si>
  <si>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</si>
  <si>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</si>
  <si>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</si>
  <si>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</si>
  <si>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</si>
  <si>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</si>
  <si>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</si>
  <si>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</si>
  <si>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</si>
  <si>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</si>
  <si>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</si>
  <si>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</si>
  <si>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</si>
  <si>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</si>
  <si>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</si>
  <si>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</si>
  <si>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</si>
  <si>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</si>
  <si>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</si>
  <si>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</si>
  <si>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</si>
  <si>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</si>
  <si>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</si>
  <si>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</si>
  <si>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</si>
  <si>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</si>
  <si>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</si>
  <si>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</si>
  <si>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</si>
  <si>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</si>
  <si>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</si>
  <si>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</si>
  <si>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</si>
  <si>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</si>
  <si>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</si>
  <si>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</si>
  <si>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</si>
  <si>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</si>
  <si>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</si>
  <si>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</si>
  <si>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</si>
  <si>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</si>
  <si>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</si>
  <si>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</si>
  <si>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</si>
  <si>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</si>
  <si>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</si>
  <si>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</si>
  <si>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</si>
  <si>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</si>
  <si>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</si>
  <si>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</si>
  <si>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</si>
  <si>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</si>
  <si>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</si>
  <si>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</si>
  <si>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</si>
  <si>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</si>
  <si>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</si>
  <si>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</si>
  <si>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</si>
  <si>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</si>
  <si>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</si>
  <si>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</si>
  <si>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</si>
  <si>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</si>
  <si>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</si>
  <si>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</si>
  <si>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</si>
  <si>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</si>
  <si>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</si>
  <si>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</si>
  <si>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</si>
  <si>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</si>
  <si>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</si>
  <si>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</si>
  <si>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</si>
  <si>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</si>
  <si>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</si>
  <si>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</si>
  <si>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</si>
  <si>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</si>
  <si>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</si>
  <si>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</si>
  <si>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</si>
  <si>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</si>
  <si>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</si>
  <si>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</si>
  <si>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</si>
  <si>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</si>
  <si>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</si>
  <si>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</si>
  <si>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</si>
  <si>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</si>
  <si>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</si>
  <si>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</si>
  <si>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</si>
  <si>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</si>
  <si>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</si>
  <si>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</si>
  <si>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</si>
  <si>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</si>
  <si>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</si>
  <si>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</si>
  <si>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</si>
  <si>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</si>
  <si>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</si>
  <si>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</si>
  <si>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</si>
  <si>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</si>
  <si>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</si>
  <si>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</si>
  <si>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</si>
  <si>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</si>
  <si>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</si>
  <si>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</si>
  <si>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</si>
  <si>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</si>
  <si>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</si>
  <si>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</si>
  <si>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</si>
  <si>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</si>
  <si>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</si>
  <si>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</si>
  <si>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</si>
  <si>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</si>
  <si>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</si>
  <si>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</si>
  <si>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</si>
  <si>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</si>
  <si>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</si>
  <si>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</si>
  <si>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</si>
  <si>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</si>
  <si>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</si>
  <si>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</si>
  <si>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</si>
  <si>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</si>
  <si>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</si>
  <si>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</si>
  <si>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</si>
  <si>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</si>
  <si>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</si>
  <si>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</si>
  <si>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</si>
  <si>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</si>
  <si>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</si>
  <si>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</si>
  <si>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</si>
  <si>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</si>
  <si>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</si>
  <si>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</si>
  <si>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</si>
  <si>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</si>
  <si>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</si>
  <si>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</si>
  <si>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</si>
  <si>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</si>
  <si>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</si>
  <si>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</si>
  <si>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</si>
  <si>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</si>
  <si>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</si>
  <si>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</si>
  <si>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</si>
  <si>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</si>
  <si>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</si>
  <si>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</si>
  <si>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</si>
  <si>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</si>
  <si>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</si>
  <si>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</si>
  <si>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</si>
  <si>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</si>
  <si>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</si>
  <si>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</si>
  <si>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</si>
  <si>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</si>
  <si>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</si>
  <si>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</si>
  <si>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</si>
  <si>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</si>
  <si>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</si>
  <si>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</si>
  <si>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</si>
  <si>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</si>
  <si>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</si>
  <si>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</si>
  <si>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</si>
  <si>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</si>
  <si>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</si>
  <si>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</si>
  <si>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</si>
  <si>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</si>
  <si>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</si>
  <si>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</si>
  <si>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</si>
  <si>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</si>
  <si>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</si>
  <si>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</si>
  <si>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</si>
  <si>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</si>
  <si>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</si>
  <si>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</si>
  <si>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</si>
  <si>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</si>
  <si>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</si>
  <si>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</si>
  <si>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</si>
  <si>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</si>
  <si>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</si>
  <si>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</si>
  <si>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</si>
  <si>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</si>
  <si>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</si>
  <si>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</si>
  <si>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</si>
  <si>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</si>
  <si>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</si>
  <si>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</si>
  <si>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</si>
  <si>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</si>
  <si>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</si>
  <si>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</si>
  <si>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</si>
  <si>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</si>
  <si>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</si>
  <si>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</si>
  <si>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</si>
  <si>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</si>
  <si>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</si>
  <si>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</si>
  <si>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</si>
  <si>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</si>
  <si>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</si>
  <si>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</si>
  <si>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</si>
  <si>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</si>
  <si>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</si>
  <si>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</si>
  <si>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</si>
  <si>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</si>
  <si>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</si>
  <si>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</si>
  <si>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</si>
  <si>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</si>
  <si>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</si>
  <si>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</si>
  <si>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</si>
  <si>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</si>
  <si>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</si>
  <si>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</si>
  <si>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</si>
  <si>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</si>
  <si>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</si>
  <si>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</si>
  <si>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</si>
  <si>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</si>
  <si>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</si>
  <si>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</si>
  <si>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</si>
  <si>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</si>
  <si>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</si>
  <si>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</si>
  <si>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</si>
  <si>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</si>
  <si>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</si>
  <si>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</si>
  <si>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</si>
  <si>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</si>
  <si>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</si>
  <si>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</si>
  <si>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</si>
  <si>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</si>
  <si>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</si>
  <si>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</si>
  <si>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</si>
  <si>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</si>
  <si>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</si>
  <si>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</si>
  <si>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</si>
  <si>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</si>
  <si>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</si>
  <si>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</si>
  <si>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</si>
  <si>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</si>
  <si>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</si>
  <si>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</si>
  <si>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</si>
  <si>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</si>
  <si>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</si>
  <si>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</si>
  <si>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</si>
  <si>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</si>
  <si>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</si>
  <si>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</si>
  <si>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</si>
  <si>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</si>
  <si>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</si>
  <si>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</si>
  <si>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</si>
  <si>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</si>
  <si>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</si>
  <si>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</si>
  <si>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</si>
  <si>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</si>
  <si>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</si>
  <si>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</si>
  <si>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</si>
  <si>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</si>
  <si>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</si>
  <si>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</si>
  <si>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</si>
  <si>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</si>
  <si>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</si>
  <si>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</si>
  <si>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</si>
  <si>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</si>
  <si>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</si>
  <si>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</si>
  <si>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</si>
  <si>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</si>
  <si>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</si>
  <si>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</si>
  <si>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</si>
  <si>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</si>
  <si>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</si>
  <si>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</si>
  <si>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</si>
  <si>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</si>
  <si>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</si>
  <si>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</si>
  <si>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</si>
  <si>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</si>
  <si>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</si>
  <si>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</si>
  <si>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</si>
  <si>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</si>
  <si>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</si>
  <si>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</si>
  <si>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</si>
  <si>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</si>
  <si>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</si>
  <si>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</si>
  <si>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</si>
  <si>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</si>
  <si>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</si>
  <si>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</si>
  <si>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</si>
  <si>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</si>
  <si>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</si>
  <si>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</si>
  <si>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</si>
  <si>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</si>
  <si>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</si>
  <si>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</si>
  <si>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</si>
  <si>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</si>
  <si>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</si>
  <si>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</si>
  <si>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</si>
  <si>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</si>
  <si>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</si>
  <si>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</si>
  <si>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</si>
  <si>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</si>
  <si>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</si>
  <si>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</si>
  <si>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</si>
  <si>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</si>
  <si>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</si>
  <si>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</si>
  <si>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</si>
  <si>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</si>
  <si>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</si>
  <si>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</si>
  <si>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</si>
  <si>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</si>
  <si>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</si>
  <si>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</si>
  <si>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</si>
  <si>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</si>
  <si>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</si>
  <si>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</si>
  <si>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</si>
  <si>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</si>
  <si>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</si>
  <si>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</si>
  <si>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</si>
  <si>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</si>
  <si>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</si>
  <si>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</si>
  <si>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</si>
  <si>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</si>
  <si>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</si>
  <si>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</si>
  <si>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</si>
  <si>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</si>
  <si>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</si>
  <si>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</si>
  <si>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</si>
  <si>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</si>
  <si>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</si>
  <si>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</si>
  <si>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</si>
  <si>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</si>
  <si>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</si>
  <si>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</si>
  <si>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</si>
  <si>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</si>
  <si>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</si>
  <si>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</si>
  <si>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</si>
  <si>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</si>
  <si>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</si>
  <si>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</si>
  <si>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</si>
  <si>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</si>
  <si>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</si>
  <si>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</si>
  <si>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</si>
  <si>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</si>
  <si>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</si>
  <si>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</si>
  <si>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</si>
  <si>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</si>
  <si>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</si>
  <si>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</si>
  <si>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</si>
  <si>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</si>
  <si>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</si>
  <si>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</si>
  <si>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</si>
  <si>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</si>
  <si>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</si>
  <si>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</si>
  <si>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</si>
  <si>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</si>
  <si>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</si>
  <si>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</si>
  <si>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</si>
  <si>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</si>
  <si>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</si>
  <si>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</si>
  <si>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</si>
  <si>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</si>
  <si>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</si>
  <si>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</si>
  <si>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</si>
  <si>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</si>
  <si>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</si>
  <si>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</si>
  <si>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</si>
  <si>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</si>
  <si>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</si>
  <si>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</si>
  <si>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</si>
  <si>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</si>
  <si>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</si>
  <si>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</si>
  <si>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</si>
  <si>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</si>
  <si>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</si>
  <si>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</si>
  <si>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</si>
  <si>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</si>
  <si>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</si>
  <si>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</si>
  <si>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</si>
  <si>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</si>
  <si>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</si>
  <si>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</si>
  <si>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</si>
  <si>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</si>
  <si>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</si>
  <si>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</si>
  <si>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</si>
  <si>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</si>
  <si>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</si>
  <si>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</si>
  <si>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</si>
  <si>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</si>
  <si>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</si>
  <si>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</si>
  <si>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</si>
  <si>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</si>
  <si>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</si>
  <si>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</si>
  <si>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</si>
  <si>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</si>
  <si>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</si>
  <si>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</si>
  <si>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</si>
  <si>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</si>
  <si>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</si>
  <si>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</si>
  <si>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</si>
  <si>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</si>
  <si>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</si>
  <si>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</si>
  <si>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</si>
  <si>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</si>
  <si>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</si>
  <si>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</si>
  <si>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</si>
  <si>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</si>
  <si>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</si>
  <si>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</si>
  <si>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</si>
  <si>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</si>
  <si>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</si>
  <si>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</si>
  <si>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</si>
  <si>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</si>
  <si>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</si>
  <si>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</si>
  <si>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</si>
  <si>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</si>
  <si>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</si>
  <si>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</si>
  <si>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</si>
  <si>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</si>
  <si>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</si>
  <si>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</si>
  <si>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</si>
  <si>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</si>
  <si>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</si>
  <si>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</si>
  <si>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</si>
  <si>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</si>
  <si>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</si>
  <si>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</si>
  <si>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</si>
  <si>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</si>
  <si>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</si>
  <si>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</si>
  <si>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</si>
  <si>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</si>
  <si>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</si>
  <si>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</si>
  <si>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</si>
  <si>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</si>
  <si>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</si>
  <si>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</si>
  <si>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</si>
  <si>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</si>
  <si>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</si>
  <si>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</si>
  <si>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</si>
  <si>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</si>
  <si>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</si>
  <si>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</si>
  <si>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</si>
  <si>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</si>
  <si>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</si>
  <si>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</si>
  <si>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</si>
  <si>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</si>
  <si>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</si>
  <si>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</si>
  <si>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</si>
  <si>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</si>
  <si>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</si>
  <si>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</si>
  <si>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</si>
  <si>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</si>
  <si>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</si>
  <si>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</si>
  <si>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</si>
  <si>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</si>
  <si>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</si>
  <si>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</si>
  <si>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</si>
  <si>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</si>
  <si>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</si>
  <si>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</si>
  <si>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</si>
  <si>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</si>
  <si>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</si>
  <si>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</si>
  <si>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</si>
  <si>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</si>
  <si>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</si>
  <si>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</si>
  <si>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</si>
  <si>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</si>
  <si>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</si>
  <si>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</si>
  <si>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</si>
  <si>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</si>
  <si>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</si>
  <si>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</si>
  <si>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</si>
  <si>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</si>
  <si>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</si>
  <si>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</si>
  <si>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</si>
  <si>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</si>
  <si>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</si>
  <si>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</si>
  <si>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</si>
  <si>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</si>
  <si>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</si>
  <si>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</si>
  <si>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</si>
  <si>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</si>
  <si>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</si>
  <si>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</si>
  <si>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</si>
  <si>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</si>
  <si>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</si>
  <si>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</si>
  <si>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</si>
  <si>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</si>
  <si>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</si>
  <si>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</si>
  <si>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</si>
  <si>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</si>
  <si>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</si>
  <si>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</si>
  <si>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</si>
  <si>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</si>
  <si>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</si>
  <si>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</si>
  <si>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</si>
  <si>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</si>
  <si>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</si>
  <si>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</si>
  <si>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</si>
  <si>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</si>
  <si>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</si>
  <si>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</si>
  <si>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</si>
  <si>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</si>
  <si>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</si>
  <si>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</si>
  <si>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</si>
  <si>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</si>
  <si>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</si>
  <si>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</si>
  <si>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</si>
  <si>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</si>
  <si>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</si>
  <si>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</si>
  <si>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</si>
  <si>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</si>
  <si>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</si>
  <si>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</si>
  <si>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</si>
  <si>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</si>
  <si>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</si>
  <si>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</si>
  <si>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</si>
  <si>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</si>
  <si>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</si>
  <si>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</si>
  <si>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</si>
  <si>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</si>
  <si>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</si>
  <si>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</si>
  <si>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</si>
  <si>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</si>
  <si>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</si>
  <si>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</si>
  <si>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</si>
  <si>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</si>
  <si>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</si>
  <si>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</si>
  <si>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</si>
  <si>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</si>
  <si>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</si>
  <si>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</si>
  <si>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</si>
  <si>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</si>
  <si>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</si>
  <si>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</si>
  <si>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</si>
  <si>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</si>
  <si>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</si>
  <si>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</si>
  <si>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</si>
  <si>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</si>
  <si>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</si>
  <si>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</si>
  <si>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</si>
  <si>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</si>
  <si>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</si>
  <si>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</si>
  <si>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</si>
  <si>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</si>
  <si>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</si>
  <si>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</si>
  <si>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</si>
  <si>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</si>
  <si>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</si>
  <si>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</si>
  <si>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</si>
  <si>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</si>
  <si>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</si>
  <si>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</si>
  <si>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</si>
  <si>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</si>
  <si>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</si>
  <si>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</si>
  <si>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</si>
  <si>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</si>
  <si>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</si>
  <si>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</si>
  <si>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</si>
  <si>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</si>
  <si>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</si>
  <si>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</si>
  <si>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</si>
  <si>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</si>
  <si>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</si>
  <si>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</si>
  <si>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</si>
  <si>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</si>
  <si>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</si>
  <si>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</si>
  <si>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</si>
  <si>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</si>
  <si>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</si>
  <si>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</si>
  <si>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</si>
  <si>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</si>
  <si>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</si>
  <si>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</si>
  <si>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</si>
  <si>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</si>
  <si>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</si>
  <si>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</si>
  <si>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</si>
  <si>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</si>
  <si>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</si>
  <si>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</si>
  <si>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</si>
  <si>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</si>
  <si>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</si>
  <si>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</si>
  <si>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</si>
  <si>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</si>
  <si>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</si>
  <si>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</si>
  <si>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</si>
  <si>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</si>
  <si>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</si>
  <si>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</si>
  <si>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</si>
  <si>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</si>
  <si>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</si>
  <si>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</si>
  <si>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</si>
  <si>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</si>
  <si>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</si>
  <si>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</si>
  <si>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</si>
  <si>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</si>
  <si>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</si>
  <si>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</si>
  <si>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</si>
  <si>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</si>
  <si>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</si>
  <si>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</si>
  <si>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</si>
  <si>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</si>
  <si>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</si>
  <si>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</si>
  <si>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</si>
  <si>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</si>
  <si>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</si>
  <si>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</si>
  <si>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</si>
  <si>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</si>
  <si>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</si>
  <si>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</si>
  <si>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</si>
  <si>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</si>
  <si>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</si>
  <si>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</si>
  <si>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</si>
  <si>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</si>
  <si>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</si>
  <si>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</si>
  <si>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</si>
  <si>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</si>
  <si>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</si>
  <si>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</si>
  <si>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</si>
  <si>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</si>
  <si>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</si>
  <si>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</si>
  <si>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</si>
  <si>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</si>
  <si>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</si>
  <si>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</si>
  <si>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</si>
  <si>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</si>
  <si>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</si>
  <si>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</si>
  <si>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</si>
  <si>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</si>
  <si>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</si>
  <si>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</si>
  <si>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</si>
  <si>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</si>
  <si>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</si>
  <si>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</si>
  <si>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</si>
  <si>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</si>
  <si>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</si>
  <si>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</si>
  <si>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</si>
  <si>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</si>
  <si>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</si>
  <si>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</si>
  <si>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</si>
  <si>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</si>
  <si>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25201</t>
  </si>
  <si>
    <t>大津市</t>
  </si>
  <si>
    <t>25201_令和4年度</t>
  </si>
  <si>
    <t>25201_令和6年度</t>
  </si>
  <si>
    <t>25203</t>
  </si>
  <si>
    <t>長浜市</t>
  </si>
  <si>
    <t>25203_令和4年度</t>
  </si>
  <si>
    <t>25203_令和6年度</t>
  </si>
  <si>
    <t>25213</t>
  </si>
  <si>
    <t>東近江市</t>
  </si>
  <si>
    <t>25213_令和4年度</t>
  </si>
  <si>
    <t>25213_令和6年度</t>
  </si>
  <si>
    <t>25202</t>
  </si>
  <si>
    <t>彦根市</t>
  </si>
  <si>
    <t>25202_令和4年度</t>
  </si>
  <si>
    <t>25202_令和6年度</t>
  </si>
  <si>
    <t>25442</t>
  </si>
  <si>
    <t>甲良町</t>
  </si>
  <si>
    <t>25442_令和4年度</t>
  </si>
  <si>
    <t>25442_令和6年度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</si>
  <si>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</si>
  <si>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</si>
  <si>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</si>
  <si>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</si>
  <si>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</si>
  <si>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</si>
  <si>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</si>
  <si>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</si>
  <si>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</si>
  <si>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</si>
  <si>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</si>
  <si>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</si>
  <si>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</si>
  <si>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</si>
  <si>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</si>
  <si>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</si>
  <si>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</si>
  <si>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</si>
  <si>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</si>
  <si>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</si>
  <si>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</si>
  <si>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</si>
  <si>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</si>
  <si>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</si>
  <si>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</si>
  <si>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</si>
  <si>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</si>
  <si>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</si>
  <si>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</si>
  <si>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</si>
  <si>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</si>
  <si>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</si>
  <si>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</si>
  <si>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</si>
  <si>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</si>
  <si>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</si>
  <si>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</si>
  <si>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</si>
  <si>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</si>
  <si>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</si>
  <si>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</si>
  <si>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</si>
  <si>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</si>
  <si>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</si>
  <si>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</si>
  <si>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</si>
  <si>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</si>
  <si>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</si>
  <si>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</si>
  <si>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</si>
  <si>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</si>
  <si>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</si>
  <si>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</si>
  <si>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</si>
  <si>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</si>
  <si>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</si>
  <si>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</si>
  <si>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</si>
  <si>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</si>
  <si>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</si>
  <si>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</si>
  <si>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</si>
  <si>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</si>
  <si>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</si>
  <si>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</si>
  <si>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</si>
  <si>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</si>
  <si>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</si>
  <si>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</si>
  <si>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</si>
  <si>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</si>
  <si>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</si>
  <si>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</si>
  <si>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</si>
  <si>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</si>
  <si>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</si>
  <si>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</si>
  <si>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</si>
  <si>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</si>
  <si>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</si>
  <si>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</si>
  <si>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</si>
  <si>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</si>
  <si>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</si>
  <si>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</si>
  <si>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</si>
  <si>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</si>
  <si>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</si>
  <si>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</si>
  <si>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</si>
  <si>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</si>
  <si>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</si>
  <si>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</si>
  <si>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</si>
  <si>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</si>
  <si>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</si>
  <si>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</si>
  <si>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</si>
  <si>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</si>
  <si>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</si>
  <si>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</si>
  <si>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</si>
  <si>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</si>
  <si>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</si>
  <si>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</si>
  <si>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</si>
  <si>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</si>
  <si>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</si>
  <si>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</si>
  <si>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</si>
  <si>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</si>
  <si>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</si>
  <si>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</si>
  <si>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</si>
  <si>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</si>
  <si>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</si>
  <si>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</si>
  <si>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</si>
  <si>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</si>
  <si>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</si>
  <si>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</si>
  <si>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</si>
  <si>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</si>
  <si>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</si>
  <si>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</si>
  <si>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</si>
  <si>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</si>
  <si>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</si>
  <si>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</si>
  <si>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</si>
  <si>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</si>
  <si>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</si>
  <si>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</si>
  <si>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</si>
  <si>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</si>
  <si>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</si>
  <si>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</si>
  <si>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</si>
  <si>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</si>
  <si>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</si>
  <si>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</si>
  <si>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</si>
  <si>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</si>
  <si>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</si>
  <si>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</si>
  <si>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</si>
  <si>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</si>
  <si>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</si>
  <si>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</si>
  <si>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</si>
  <si>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</si>
  <si>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</si>
  <si>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</si>
  <si>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</si>
  <si>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</si>
  <si>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</si>
  <si>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</si>
  <si>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</si>
  <si>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</si>
  <si>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</si>
  <si>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</si>
  <si>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</si>
  <si>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</si>
  <si>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</si>
  <si>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</si>
  <si>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</si>
  <si>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</si>
  <si>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</si>
  <si>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</si>
  <si>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</si>
  <si>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</si>
  <si>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</si>
  <si>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</si>
  <si>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</si>
  <si>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</si>
  <si>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</si>
  <si>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</si>
  <si>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</si>
  <si>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</si>
  <si>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</si>
  <si>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</si>
  <si>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</si>
  <si>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</si>
  <si>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</si>
  <si>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</si>
  <si>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</si>
  <si>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</si>
  <si>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</si>
  <si>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</si>
  <si>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</si>
  <si>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</si>
  <si>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</si>
  <si>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</si>
  <si>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</si>
  <si>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</si>
  <si>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</si>
  <si>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</si>
  <si>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</si>
  <si>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</si>
  <si>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</si>
  <si>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</si>
  <si>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</si>
  <si>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</si>
  <si>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</si>
  <si>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</si>
  <si>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</si>
  <si>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</si>
  <si>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</si>
  <si>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</si>
  <si>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</si>
  <si>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</si>
  <si>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</si>
  <si>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</si>
  <si>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</si>
  <si>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</si>
  <si>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</si>
  <si>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</si>
  <si>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</si>
  <si>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</si>
  <si>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</si>
  <si>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</si>
  <si>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</si>
  <si>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</si>
  <si>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</si>
  <si>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</si>
  <si>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</si>
  <si>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</si>
  <si>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</si>
  <si>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</si>
  <si>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</si>
  <si>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</si>
  <si>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</si>
  <si>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</si>
  <si>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</si>
  <si>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</si>
  <si>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</si>
  <si>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</si>
  <si>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</si>
  <si>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</si>
  <si>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</si>
  <si>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</si>
  <si>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</si>
  <si>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</si>
  <si>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</si>
  <si>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</si>
  <si>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</si>
  <si>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</si>
  <si>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</si>
  <si>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</si>
  <si>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</si>
  <si>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</si>
  <si>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</si>
  <si>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</si>
  <si>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</si>
  <si>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</si>
  <si>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</si>
  <si>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</si>
  <si>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</si>
  <si>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</si>
  <si>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</si>
  <si>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</si>
  <si>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</si>
  <si>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</si>
  <si>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</si>
  <si>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</si>
  <si>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</si>
  <si>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</si>
  <si>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</si>
  <si>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</si>
  <si>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</si>
  <si>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</si>
  <si>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</si>
  <si>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</si>
  <si>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</si>
  <si>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</si>
  <si>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</si>
  <si>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</si>
  <si>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</si>
  <si>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</si>
  <si>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</si>
  <si>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</si>
  <si>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</si>
  <si>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</si>
  <si>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</si>
  <si>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</si>
  <si>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</si>
  <si>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</si>
  <si>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</si>
  <si>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</si>
  <si>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</si>
  <si>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</si>
  <si>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</si>
  <si>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</si>
  <si>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</si>
  <si>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</si>
  <si>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</si>
  <si>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</si>
  <si>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</si>
  <si>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</si>
  <si>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</si>
  <si>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</si>
  <si>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</si>
  <si>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</si>
  <si>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</si>
  <si>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</si>
  <si>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</si>
  <si>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</si>
  <si>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</si>
  <si>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</si>
  <si>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</si>
  <si>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</si>
  <si>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</si>
  <si>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</si>
  <si>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</si>
  <si>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</si>
  <si>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</si>
  <si>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</si>
  <si>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</si>
  <si>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</si>
  <si>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</si>
  <si>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</si>
  <si>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</si>
  <si>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</si>
  <si>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</si>
  <si>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</si>
  <si>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</si>
  <si>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</si>
  <si>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</si>
  <si>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</si>
  <si>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</si>
  <si>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</si>
  <si>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</si>
  <si>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</si>
  <si>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</si>
  <si>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</si>
  <si>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</si>
  <si>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</si>
  <si>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</si>
  <si>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</si>
  <si>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</si>
  <si>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</si>
  <si>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</si>
  <si>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</si>
  <si>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</si>
  <si>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</si>
  <si>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</si>
  <si>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</si>
  <si>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</si>
  <si>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</si>
  <si>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</si>
  <si>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</si>
  <si>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</si>
  <si>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</si>
  <si>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</si>
  <si>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</si>
  <si>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</si>
  <si>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</si>
  <si>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</si>
  <si>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</si>
  <si>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</si>
  <si>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</si>
  <si>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</si>
  <si>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</si>
  <si>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</si>
  <si>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</si>
  <si>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</si>
  <si>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</si>
  <si>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</si>
  <si>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</si>
  <si>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</si>
  <si>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</si>
  <si>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</si>
  <si>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</si>
  <si>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</si>
  <si>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</si>
  <si>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</si>
  <si>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</si>
  <si>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</si>
  <si>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</si>
  <si>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</si>
  <si>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</si>
  <si>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</si>
  <si>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</si>
  <si>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</si>
  <si>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</si>
  <si>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</si>
  <si>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</si>
  <si>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</si>
  <si>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</si>
  <si>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</si>
  <si>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</si>
  <si>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</si>
  <si>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</si>
  <si>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</si>
  <si>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</si>
  <si>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</si>
  <si>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</si>
  <si>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</si>
  <si>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</si>
  <si>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</si>
  <si>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</si>
  <si>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</si>
  <si>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</si>
  <si>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</si>
  <si>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</si>
  <si>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</si>
  <si>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</si>
  <si>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</si>
  <si>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</si>
  <si>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</si>
  <si>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</si>
  <si>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</si>
  <si>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</si>
  <si>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</si>
  <si>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</si>
  <si>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</si>
  <si>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</si>
  <si>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</si>
  <si>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</si>
  <si>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</si>
  <si>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</si>
  <si>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</si>
  <si>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</si>
  <si>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</si>
  <si>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</si>
  <si>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</si>
  <si>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</si>
  <si>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</si>
  <si>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</si>
  <si>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</si>
  <si>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</si>
  <si>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</si>
  <si>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</si>
  <si>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</si>
  <si>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</si>
  <si>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</si>
  <si>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</si>
  <si>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</si>
  <si>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</si>
  <si>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</si>
  <si>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</si>
  <si>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</si>
  <si>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</si>
  <si>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</si>
  <si>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</si>
  <si>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</si>
  <si>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</si>
  <si>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</si>
  <si>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</si>
  <si>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</si>
  <si>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</si>
  <si>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</si>
  <si>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</si>
  <si>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</si>
  <si>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</si>
  <si>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</si>
  <si>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</si>
  <si>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</si>
  <si>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</si>
  <si>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</si>
  <si>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</si>
  <si>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</si>
  <si>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</si>
  <si>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</si>
  <si>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</si>
  <si>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</si>
  <si>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</si>
  <si>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</si>
  <si>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</si>
  <si>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</si>
  <si>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</si>
  <si>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</si>
  <si>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</si>
  <si>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</si>
  <si>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</si>
  <si>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</si>
  <si>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</si>
  <si>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</si>
  <si>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</si>
  <si>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</si>
  <si>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</si>
  <si>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</si>
  <si>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</si>
  <si>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</si>
  <si>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</si>
  <si>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</si>
  <si>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</si>
  <si>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</si>
  <si>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</si>
  <si>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</si>
  <si>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</si>
  <si>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</si>
  <si>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</si>
  <si>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</si>
  <si>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</si>
  <si>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</si>
  <si>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</si>
  <si>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</si>
  <si>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</si>
  <si>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</si>
  <si>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</si>
  <si>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</si>
  <si>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</si>
  <si>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</si>
  <si>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</si>
  <si>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</si>
  <si>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</si>
  <si>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</si>
  <si>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</si>
  <si>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</si>
  <si>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</si>
  <si>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</si>
  <si>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</si>
  <si>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</si>
  <si>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</si>
  <si>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</si>
  <si>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</si>
  <si>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</si>
  <si>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</si>
  <si>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</si>
  <si>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</si>
  <si>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</si>
  <si>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</si>
  <si>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</si>
  <si>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</si>
  <si>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</si>
  <si>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</si>
  <si>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</si>
  <si>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</si>
  <si>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</si>
  <si>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</si>
  <si>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</si>
  <si>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</si>
  <si>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</si>
  <si>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</si>
  <si>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</si>
  <si>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</si>
  <si>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</si>
  <si>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</si>
  <si>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</si>
  <si>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</si>
  <si>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</si>
  <si>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</si>
  <si>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</si>
  <si>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</si>
  <si>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</si>
  <si>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</si>
  <si>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</si>
  <si>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</si>
  <si>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</si>
  <si>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</si>
  <si>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</si>
  <si>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</si>
  <si>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</si>
  <si>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</si>
  <si>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</si>
  <si>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</si>
  <si>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</si>
  <si>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</si>
  <si>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</si>
  <si>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</si>
  <si>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</si>
  <si>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</si>
  <si>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</si>
  <si>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</si>
  <si>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</si>
  <si>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</si>
  <si>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</si>
  <si>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</si>
  <si>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</si>
  <si>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</si>
  <si>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</si>
  <si>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</si>
  <si>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</si>
  <si>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</si>
  <si>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</si>
  <si>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</si>
  <si>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</si>
  <si>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</si>
  <si>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</si>
  <si>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</si>
  <si>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</si>
  <si>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</si>
  <si>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</si>
  <si>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</si>
  <si>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</si>
  <si>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</si>
  <si>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</si>
  <si>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</si>
  <si>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</si>
  <si>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</si>
  <si>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</si>
  <si>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</si>
  <si>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</si>
  <si>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</si>
  <si>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</si>
  <si>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</si>
  <si>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</si>
  <si>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</si>
  <si>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</si>
  <si>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</si>
  <si>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</si>
  <si>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</si>
  <si>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</si>
  <si>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</si>
  <si>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</si>
  <si>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</si>
  <si>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</si>
  <si>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</si>
  <si>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</si>
  <si>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</si>
  <si>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</si>
  <si>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</si>
  <si>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</si>
  <si>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</si>
  <si>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</si>
  <si>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</si>
  <si>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</si>
  <si>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</si>
  <si>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</si>
  <si>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</si>
  <si>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</si>
  <si>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</si>
  <si>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</si>
  <si>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</si>
  <si>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</si>
  <si>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</si>
  <si>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</si>
  <si>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</si>
  <si>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</si>
  <si>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</si>
  <si>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</si>
  <si>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</si>
  <si>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</si>
  <si>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</si>
  <si>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</si>
  <si>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</si>
  <si>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</si>
  <si>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</si>
  <si>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</si>
  <si>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</si>
  <si>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</si>
  <si>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</si>
  <si>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</si>
  <si>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</si>
  <si>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</si>
  <si>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</si>
  <si>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</si>
  <si>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</si>
  <si>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</si>
  <si>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</si>
  <si>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25425</t>
  </si>
  <si>
    <t>愛荘町</t>
  </si>
  <si>
    <t>25425_令和4年度</t>
  </si>
  <si>
    <t>25425_令和6年度</t>
  </si>
  <si>
    <t>25383</t>
  </si>
  <si>
    <t>日野町</t>
  </si>
  <si>
    <t>25383_令和4年度</t>
  </si>
  <si>
    <t>25383_令和6年度</t>
  </si>
  <si>
    <t>25443</t>
  </si>
  <si>
    <t>多賀町</t>
  </si>
  <si>
    <t>25443_令和4年度</t>
  </si>
  <si>
    <t>25443_令和6年度</t>
  </si>
  <si>
    <t>25214</t>
  </si>
  <si>
    <t>米原市</t>
  </si>
  <si>
    <t>25214_令和4年度</t>
  </si>
  <si>
    <t>25214_令和6年度</t>
  </si>
  <si>
    <t>25212</t>
  </si>
  <si>
    <t>高島市</t>
  </si>
  <si>
    <t>25212_令和4年度</t>
  </si>
  <si>
    <t>25212_令和6年度</t>
  </si>
  <si>
    <t>25208</t>
  </si>
  <si>
    <t>栗東市</t>
  </si>
  <si>
    <t>25208_令和4年度</t>
  </si>
  <si>
    <t>25208_令和6年度</t>
  </si>
  <si>
    <t>25211</t>
  </si>
  <si>
    <t>湖南市</t>
  </si>
  <si>
    <t>25211_令和4年度</t>
  </si>
  <si>
    <t>25211_令和6年度</t>
  </si>
  <si>
    <t>25441</t>
  </si>
  <si>
    <t>豊郷町</t>
  </si>
  <si>
    <t>25441_令和4年度</t>
  </si>
  <si>
    <t>25441_令和6年度</t>
  </si>
  <si>
    <t>25210</t>
  </si>
  <si>
    <t>野洲市</t>
  </si>
  <si>
    <t>25210_令和4年度</t>
  </si>
  <si>
    <t>25210_令和6年度</t>
  </si>
  <si>
    <t>25209</t>
  </si>
  <si>
    <t>甲賀市</t>
  </si>
  <si>
    <t>25209_令和4年度</t>
  </si>
  <si>
    <t>25209_令和6年度</t>
  </si>
  <si>
    <t>25207</t>
  </si>
  <si>
    <t>守山市</t>
  </si>
  <si>
    <t>25207_令和4年度</t>
  </si>
  <si>
    <t>25207_令和6年度</t>
  </si>
  <si>
    <t>25204</t>
  </si>
  <si>
    <t>近江八幡市</t>
  </si>
  <si>
    <t>25204_令和4年度</t>
  </si>
  <si>
    <t>25204_令和6年度</t>
  </si>
  <si>
    <t>25206</t>
  </si>
  <si>
    <t>草津市</t>
  </si>
  <si>
    <t>25206_令和4年度</t>
  </si>
  <si>
    <t>25206_令和6年度</t>
  </si>
  <si>
    <t>25_平成2年度</t>
  </si>
  <si>
    <t>25</t>
  </si>
  <si>
    <t>滋賀県</t>
  </si>
  <si>
    <t>25_平成17年度</t>
  </si>
  <si>
    <t>25_平成18年度</t>
  </si>
  <si>
    <t>25_平成19年度</t>
  </si>
  <si>
    <t>25_平成20年度</t>
  </si>
  <si>
    <t>25_平成21年度</t>
  </si>
  <si>
    <t>25_平成22年度</t>
  </si>
  <si>
    <t>25_平成23年度</t>
  </si>
  <si>
    <t>25_平成24年度</t>
  </si>
  <si>
    <t>25_平成25年度</t>
  </si>
  <si>
    <t>25_平成26年度</t>
  </si>
  <si>
    <t>25_平成27年度</t>
  </si>
  <si>
    <t>25_平成28年度</t>
  </si>
  <si>
    <t>25_平成29年度</t>
  </si>
  <si>
    <t>25_平成30年度</t>
  </si>
  <si>
    <t>25_令和元年度</t>
  </si>
  <si>
    <t>25_令和2年度</t>
  </si>
  <si>
    <t>25_令和3年度</t>
  </si>
  <si>
    <t>25_令和4年度</t>
  </si>
  <si>
    <t>25_令和5年度</t>
  </si>
  <si>
    <t>25_令和6年度</t>
  </si>
  <si>
    <t>25384_令和7年度</t>
  </si>
  <si>
    <t>25384_令和8年度</t>
  </si>
  <si>
    <t>25384_令和9年度</t>
  </si>
  <si>
    <t>25384_令和10年度</t>
  </si>
  <si>
    <t>25384_令和11年度</t>
  </si>
  <si>
    <t>25384_令和12年度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</si>
</sst>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1.2719538508896</c:v>
                </c:pt>
                <c:pt idx="1">
                  <c:v>1.674444361103173</c:v>
                </c:pt>
                <c:pt idx="2">
                  <c:v>1.427576751663554</c:v>
                </c:pt>
                <c:pt idx="3">
                  <c:v>2.128725154222852</c:v>
                </c:pt>
                <c:pt idx="4">
                  <c:v>1.949825404887537</c:v>
                </c:pt>
                <c:pt idx="5">
                  <c:v>1.839432075333624</c:v>
                </c:pt>
                <c:pt idx="6">
                  <c:v>2.1049953982062379</c:v>
                </c:pt>
                <c:pt idx="7">
                  <c:v>2.1054738819039738</c:v>
                </c:pt>
                <c:pt idx="8">
                  <c:v>2.6858683428053691</c:v>
                </c:pt>
                <c:pt idx="9">
                  <c:v>2.5067175248878408</c:v>
                </c:pt>
                <c:pt idx="10">
                  <c:v>2.5042634659417611</c:v>
                </c:pt>
                <c:pt idx="11">
                  <c:v>2.1933760192514411</c:v>
                </c:pt>
                <c:pt idx="12">
                  <c:v>2.4511254558872411</c:v>
                </c:pt>
                <c:pt idx="13">
                  <c:v>2.0665973041022818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33.01312759858655</c:v>
                </c:pt>
                <c:pt idx="1">
                  <c:v>33.29716188283254</c:v>
                </c:pt>
                <c:pt idx="2">
                  <c:v>32.899847269796176</c:v>
                </c:pt>
                <c:pt idx="3">
                  <c:v>32.933499832602081</c:v>
                </c:pt>
                <c:pt idx="4">
                  <c:v>32.607907564371402</c:v>
                </c:pt>
                <c:pt idx="5">
                  <c:v>31.381188716911588</c:v>
                </c:pt>
                <c:pt idx="6">
                  <c:v>31.256794799686748</c:v>
                </c:pt>
                <c:pt idx="7">
                  <c:v>30.568080829718109</c:v>
                </c:pt>
                <c:pt idx="8">
                  <c:v>30.314165969120797</c:v>
                </c:pt>
                <c:pt idx="9">
                  <c:v>29.960715855693266</c:v>
                </c:pt>
                <c:pt idx="10">
                  <c:v>29.925999817370233</c:v>
                </c:pt>
                <c:pt idx="11">
                  <c:v>27.458116909715375</c:v>
                </c:pt>
                <c:pt idx="12">
                  <c:v>27.060043895646192</c:v>
                </c:pt>
                <c:pt idx="13">
                  <c:v>27.537962807064975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12.28802135747779</c:v>
                </c:pt>
                <c:pt idx="1">
                  <c:v>13.66326791726099</c:v>
                </c:pt>
                <c:pt idx="2">
                  <c:v>14.89899101958968</c:v>
                </c:pt>
                <c:pt idx="3">
                  <c:v>17.032070176896148</c:v>
                </c:pt>
                <c:pt idx="4">
                  <c:v>18.41243619102282</c:v>
                </c:pt>
                <c:pt idx="5">
                  <c:v>18.170374266890381</c:v>
                </c:pt>
                <c:pt idx="6">
                  <c:v>15.39839710646501</c:v>
                </c:pt>
                <c:pt idx="7">
                  <c:v>16.847500373934896</c:v>
                </c:pt>
                <c:pt idx="8">
                  <c:v>15.353576888838464</c:v>
                </c:pt>
                <c:pt idx="9">
                  <c:v>11.469016298483309</c:v>
                </c:pt>
                <c:pt idx="10">
                  <c:v>10.728661570845647</c:v>
                </c:pt>
                <c:pt idx="11">
                  <c:v>10.325594238449415</c:v>
                </c:pt>
                <c:pt idx="12">
                  <c:v>10.186096316031769</c:v>
                </c:pt>
                <c:pt idx="13">
                  <c:v>11.462822239998795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10.451485937224749</c:v>
                </c:pt>
                <c:pt idx="1">
                  <c:v>11.29078084046227</c:v>
                </c:pt>
                <c:pt idx="2">
                  <c:v>14.281460044610609</c:v>
                </c:pt>
                <c:pt idx="3">
                  <c:v>14.661207627731301</c:v>
                </c:pt>
                <c:pt idx="4">
                  <c:v>15.00998695784644</c:v>
                </c:pt>
                <c:pt idx="5">
                  <c:v>22.742490533886478</c:v>
                </c:pt>
                <c:pt idx="6">
                  <c:v>22.65660312996895</c:v>
                </c:pt>
                <c:pt idx="7">
                  <c:v>21.277891488565739</c:v>
                </c:pt>
                <c:pt idx="8">
                  <c:v>17.103262094852813</c:v>
                </c:pt>
                <c:pt idx="9">
                  <c:v>16.033213069477348</c:v>
                </c:pt>
                <c:pt idx="10">
                  <c:v>14.460196128680931</c:v>
                </c:pt>
                <c:pt idx="11">
                  <c:v>17.180027623630107</c:v>
                </c:pt>
                <c:pt idx="12">
                  <c:v>15.599010835990304</c:v>
                </c:pt>
                <c:pt idx="13">
                  <c:v>16.205734314633236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348.92261226650282</c:v>
                </c:pt>
                <c:pt idx="1">
                  <c:v>323.0504536984896</c:v>
                </c:pt>
                <c:pt idx="2">
                  <c:v>368.22560889819852</c:v>
                </c:pt>
                <c:pt idx="3">
                  <c:v>528.57214432305454</c:v>
                </c:pt>
                <c:pt idx="4">
                  <c:v>507.67472719795489</c:v>
                </c:pt>
                <c:pt idx="5">
                  <c:v>542.76585086636999</c:v>
                </c:pt>
                <c:pt idx="6">
                  <c:v>376.31801601123976</c:v>
                </c:pt>
                <c:pt idx="7">
                  <c:v>373.85687064179058</c:v>
                </c:pt>
                <c:pt idx="8">
                  <c:v>356.12660292284477</c:v>
                </c:pt>
                <c:pt idx="9">
                  <c:v>280.85479167960324</c:v>
                </c:pt>
                <c:pt idx="10">
                  <c:v>295.50007196559994</c:v>
                </c:pt>
                <c:pt idx="11">
                  <c:v>317.94380275140929</c:v>
                </c:pt>
                <c:pt idx="12">
                  <c:v>248.43702016770465</c:v>
                </c:pt>
                <c:pt idx="13">
                  <c:v>212.19612540253601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8699</c:v>
                </c:pt>
                <c:pt idx="1">
                  <c:v>8706</c:v>
                </c:pt>
                <c:pt idx="2">
                  <c:v>8776</c:v>
                </c:pt>
                <c:pt idx="3">
                  <c:v>8841</c:v>
                </c:pt>
                <c:pt idx="4">
                  <c:v>8878</c:v>
                </c:pt>
                <c:pt idx="5">
                  <c:v>8951</c:v>
                </c:pt>
                <c:pt idx="6">
                  <c:v>8961</c:v>
                </c:pt>
                <c:pt idx="7">
                  <c:v>8891</c:v>
                </c:pt>
                <c:pt idx="8">
                  <c:v>8892</c:v>
                </c:pt>
                <c:pt idx="9">
                  <c:v>8860</c:v>
                </c:pt>
                <c:pt idx="10">
                  <c:v>8788</c:v>
                </c:pt>
                <c:pt idx="11">
                  <c:v>8829</c:v>
                </c:pt>
                <c:pt idx="12">
                  <c:v>8695</c:v>
                </c:pt>
                <c:pt idx="13">
                  <c:v>8630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3027</c:v>
                </c:pt>
                <c:pt idx="1">
                  <c:v>3015</c:v>
                </c:pt>
                <c:pt idx="2">
                  <c:v>3049</c:v>
                </c:pt>
                <c:pt idx="3">
                  <c:v>3026</c:v>
                </c:pt>
                <c:pt idx="4">
                  <c:v>3078</c:v>
                </c:pt>
                <c:pt idx="5">
                  <c:v>2967</c:v>
                </c:pt>
                <c:pt idx="6">
                  <c:v>2972</c:v>
                </c:pt>
                <c:pt idx="7">
                  <c:v>3001</c:v>
                </c:pt>
                <c:pt idx="8">
                  <c:v>3027</c:v>
                </c:pt>
                <c:pt idx="9">
                  <c:v>3065</c:v>
                </c:pt>
                <c:pt idx="10">
                  <c:v>3146</c:v>
                </c:pt>
                <c:pt idx="11">
                  <c:v>3179</c:v>
                </c:pt>
                <c:pt idx="12">
                  <c:v>3133</c:v>
                </c:pt>
                <c:pt idx="13">
                  <c:v>3171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4325</c:v>
                </c:pt>
                <c:pt idx="1">
                  <c:v>4258</c:v>
                </c:pt>
                <c:pt idx="2">
                  <c:v>4218</c:v>
                </c:pt>
                <c:pt idx="3">
                  <c:v>4196</c:v>
                </c:pt>
                <c:pt idx="4">
                  <c:v>4221</c:v>
                </c:pt>
                <c:pt idx="5">
                  <c:v>4204</c:v>
                </c:pt>
                <c:pt idx="6">
                  <c:v>4183</c:v>
                </c:pt>
                <c:pt idx="7">
                  <c:v>4302</c:v>
                </c:pt>
                <c:pt idx="8">
                  <c:v>4259</c:v>
                </c:pt>
                <c:pt idx="9">
                  <c:v>4395</c:v>
                </c:pt>
                <c:pt idx="10">
                  <c:v>4409</c:v>
                </c:pt>
                <c:pt idx="11">
                  <c:v>4461</c:v>
                </c:pt>
                <c:pt idx="12">
                  <c:v>4465</c:v>
                </c:pt>
                <c:pt idx="13">
                  <c:v>4480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118</c:v>
                </c:pt>
                <c:pt idx="1">
                  <c:v>118</c:v>
                </c:pt>
                <c:pt idx="2">
                  <c:v>118</c:v>
                </c:pt>
                <c:pt idx="3">
                  <c:v>118</c:v>
                </c:pt>
                <c:pt idx="4">
                  <c:v>118</c:v>
                </c:pt>
                <c:pt idx="5">
                  <c:v>156</c:v>
                </c:pt>
                <c:pt idx="6">
                  <c:v>156</c:v>
                </c:pt>
                <c:pt idx="7">
                  <c:v>156</c:v>
                </c:pt>
                <c:pt idx="8">
                  <c:v>156</c:v>
                </c:pt>
                <c:pt idx="9">
                  <c:v>156</c:v>
                </c:pt>
                <c:pt idx="10">
                  <c:v>156</c:v>
                </c:pt>
                <c:pt idx="11">
                  <c:v>328</c:v>
                </c:pt>
                <c:pt idx="12">
                  <c:v>328</c:v>
                </c:pt>
                <c:pt idx="13">
                  <c:v>328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488</c:v>
                </c:pt>
                <c:pt idx="1">
                  <c:v>488</c:v>
                </c:pt>
                <c:pt idx="2">
                  <c:v>488</c:v>
                </c:pt>
                <c:pt idx="3">
                  <c:v>488</c:v>
                </c:pt>
                <c:pt idx="4">
                  <c:v>488</c:v>
                </c:pt>
                <c:pt idx="5">
                  <c:v>509</c:v>
                </c:pt>
                <c:pt idx="6">
                  <c:v>509</c:v>
                </c:pt>
                <c:pt idx="7">
                  <c:v>509</c:v>
                </c:pt>
                <c:pt idx="8">
                  <c:v>509</c:v>
                </c:pt>
                <c:pt idx="9">
                  <c:v>509</c:v>
                </c:pt>
                <c:pt idx="10">
                  <c:v>509</c:v>
                </c:pt>
                <c:pt idx="11">
                  <c:v>485</c:v>
                </c:pt>
                <c:pt idx="12">
                  <c:v>485</c:v>
                </c:pt>
                <c:pt idx="13">
                  <c:v>485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6146.3585000000003</c:v>
                </c:pt>
                <c:pt idx="1">
                  <c:v>5818.4601000000002</c:v>
                </c:pt>
                <c:pt idx="2">
                  <c:v>5436.9560000000001</c:v>
                </c:pt>
                <c:pt idx="3">
                  <c:v>6442.4278000000004</c:v>
                </c:pt>
                <c:pt idx="4">
                  <c:v>6459.0864000000001</c:v>
                </c:pt>
                <c:pt idx="5">
                  <c:v>6915.1634000000004</c:v>
                </c:pt>
                <c:pt idx="6">
                  <c:v>6138.9867000000004</c:v>
                </c:pt>
                <c:pt idx="7">
                  <c:v>6066.1414000000004</c:v>
                </c:pt>
                <c:pt idx="8">
                  <c:v>6683.0361999999996</c:v>
                </c:pt>
                <c:pt idx="9">
                  <c:v>6711.5191999999997</c:v>
                </c:pt>
                <c:pt idx="10">
                  <c:v>7298.1884</c:v>
                </c:pt>
                <c:pt idx="11">
                  <c:v>6998.6404000000002</c:v>
                </c:pt>
                <c:pt idx="12">
                  <c:v>6933.7820000000002</c:v>
                </c:pt>
                <c:pt idx="13">
                  <c:v>6042.6688000000004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194.89500000000001</c:v>
                </c:pt>
                <c:pt idx="1">
                  <c:v>219.55199999999999</c:v>
                </c:pt>
                <c:pt idx="2">
                  <c:v>244.31100000000001</c:v>
                </c:pt>
                <c:pt idx="3">
                  <c:v>237.83600000000001</c:v>
                </c:pt>
                <c:pt idx="4">
                  <c:v>219.25700000000001</c:v>
                </c:pt>
                <c:pt idx="5">
                  <c:v>211.69200000000001</c:v>
                </c:pt>
                <c:pt idx="6">
                  <c:v>199.30799999999999</c:v>
                </c:pt>
                <c:pt idx="7">
                  <c:v>181.86699999999999</c:v>
                </c:pt>
                <c:pt idx="8">
                  <c:v>188.97</c:v>
                </c:pt>
                <c:pt idx="9">
                  <c:v>177.53700000000001</c:v>
                </c:pt>
                <c:pt idx="10">
                  <c:v>148.86099999999999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5.0599999999999996</c:v>
                </c:pt>
                <c:pt idx="1">
                  <c:v>5.976</c:v>
                </c:pt>
                <c:pt idx="2">
                  <c:v>8.2349999999999994</c:v>
                </c:pt>
                <c:pt idx="3">
                  <c:v>8.2780000000000005</c:v>
                </c:pt>
                <c:pt idx="4">
                  <c:v>8.1300000000000008</c:v>
                </c:pt>
                <c:pt idx="5">
                  <c:v>8.0709999999999997</c:v>
                </c:pt>
                <c:pt idx="6">
                  <c:v>7.9470000000000001</c:v>
                </c:pt>
                <c:pt idx="7">
                  <c:v>7.1070000000000002</c:v>
                </c:pt>
                <c:pt idx="8">
                  <c:v>6.2279999999999998</c:v>
                </c:pt>
                <c:pt idx="9">
                  <c:v>5.64</c:v>
                </c:pt>
                <c:pt idx="10">
                  <c:v>6.1360000000000001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189.83500000000001</c:v>
                </c:pt>
                <c:pt idx="1">
                  <c:v>213.57599999999999</c:v>
                </c:pt>
                <c:pt idx="2">
                  <c:v>236.07599999999999</c:v>
                </c:pt>
                <c:pt idx="3">
                  <c:v>229.55799999999999</c:v>
                </c:pt>
                <c:pt idx="4">
                  <c:v>211.12700000000001</c:v>
                </c:pt>
                <c:pt idx="5">
                  <c:v>203.62100000000001</c:v>
                </c:pt>
                <c:pt idx="6">
                  <c:v>191.36099999999999</c:v>
                </c:pt>
                <c:pt idx="7">
                  <c:v>174.76</c:v>
                </c:pt>
                <c:pt idx="8">
                  <c:v>182.74199999999999</c:v>
                </c:pt>
                <c:pt idx="9">
                  <c:v>171.89699999999999</c:v>
                </c:pt>
                <c:pt idx="10">
                  <c:v>142.72499999999999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14.281460044610609</c:v>
                </c:pt>
                <c:pt idx="1">
                  <c:v>14.661207627731301</c:v>
                </c:pt>
                <c:pt idx="2">
                  <c:v>15.00998695784644</c:v>
                </c:pt>
                <c:pt idx="3">
                  <c:v>22.742490533886478</c:v>
                </c:pt>
                <c:pt idx="4">
                  <c:v>22.65660312996895</c:v>
                </c:pt>
                <c:pt idx="5">
                  <c:v>21.277891488565739</c:v>
                </c:pt>
                <c:pt idx="6">
                  <c:v>17.103262094852813</c:v>
                </c:pt>
                <c:pt idx="7">
                  <c:v>16.033213069477348</c:v>
                </c:pt>
                <c:pt idx="8">
                  <c:v>14.460196128680931</c:v>
                </c:pt>
                <c:pt idx="9">
                  <c:v>17.180027623630107</c:v>
                </c:pt>
                <c:pt idx="10">
                  <c:v>15.599010835990304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368.22560889819852</c:v>
                </c:pt>
                <c:pt idx="1">
                  <c:v>528.57214432305454</c:v>
                </c:pt>
                <c:pt idx="2">
                  <c:v>507.67472719795489</c:v>
                </c:pt>
                <c:pt idx="3">
                  <c:v>542.76585086636999</c:v>
                </c:pt>
                <c:pt idx="4">
                  <c:v>376.31801601123976</c:v>
                </c:pt>
                <c:pt idx="5">
                  <c:v>373.85687064179058</c:v>
                </c:pt>
                <c:pt idx="6">
                  <c:v>356.12660292284477</c:v>
                </c:pt>
                <c:pt idx="7">
                  <c:v>280.85479167960324</c:v>
                </c:pt>
                <c:pt idx="8">
                  <c:v>295.50007196559994</c:v>
                </c:pt>
                <c:pt idx="9">
                  <c:v>317.94380275140929</c:v>
                </c:pt>
                <c:pt idx="10">
                  <c:v>248.43702016770465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0.51553991741102057</c:v>
                </c:pt>
                <c:pt idx="1">
                  <c:v>0.40406215555215841</c:v>
                </c:pt>
                <c:pt idx="2">
                  <c:v>0.46501428444742759</c:v>
                </c:pt>
                <c:pt idx="3">
                  <c:v>0.42294112577933285</c:v>
                </c:pt>
                <c:pt idx="4">
                  <c:v>0.5610334637651101</c:v>
                </c:pt>
                <c:pt idx="5">
                  <c:v>0.54464961323420114</c:v>
                </c:pt>
                <c:pt idx="6">
                  <c:v>0.53733980676938808</c:v>
                </c:pt>
                <c:pt idx="7">
                  <c:v>0.62224325586499063</c:v>
                </c:pt>
                <c:pt idx="8">
                  <c:v>0.61841609304675071</c:v>
                </c:pt>
                <c:pt idx="9">
                  <c:v>0.54065214831188613</c:v>
                </c:pt>
                <c:pt idx="10">
                  <c:v>0.57449167561120751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0.35430551107479313</c:v>
                </c:pt>
                <c:pt idx="1">
                  <c:v>0.40760625943913026</c:v>
                </c:pt>
                <c:pt idx="2">
                  <c:v>0.54863472054485496</c:v>
                </c:pt>
                <c:pt idx="3">
                  <c:v>0.36398827945715617</c:v>
                </c:pt>
                <c:pt idx="4">
                  <c:v>0.35883578634283747</c:v>
                </c:pt>
                <c:pt idx="5">
                  <c:v>0.37931389979769253</c:v>
                </c:pt>
                <c:pt idx="6">
                  <c:v>0.46464820312796534</c:v>
                </c:pt>
                <c:pt idx="7">
                  <c:v>0.44326735815229046</c:v>
                </c:pt>
                <c:pt idx="8">
                  <c:v>0.43069955238346563</c:v>
                </c:pt>
                <c:pt idx="9">
                  <c:v>0.32828817994695858</c:v>
                </c:pt>
                <c:pt idx="10">
                  <c:v>0.39335827537493057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142.72499999999999</c:v>
                </c:pt>
                <c:pt idx="2">
                  <c:v>0</c:v>
                </c:pt>
                <c:pt idx="3">
                  <c:v>0</c:v>
                </c:pt>
                <c:pt idx="4">
                  <c:v>6.1360000000000001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142.72499999999999</c:v>
                </c:pt>
                <c:pt idx="4" formatCode="#,##0">
                  <c:v>6.1360000000000001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K：不動産業，物品賃貸業(N=1)</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9.3789999999999996</c:v>
                </c:pt>
                <c:pt idx="6">
                  <c:v>0</c:v>
                </c:pt>
                <c:pt idx="7">
                  <c:v>0</c:v>
                </c:pt>
                <c:pt idx="8">
                  <c:v>0</c:v>
                </c:pt>
                <c:pt idx="9">
                  <c:v>0</c:v>
                </c:pt>
                <c:pt idx="10">
                  <c:v>0</c:v>
                </c:pt>
                <c:pt idx="11">
                  <c:v>0</c:v>
                </c:pt>
                <c:pt idx="12">
                  <c:v>0</c:v>
                </c:pt>
                <c:pt idx="13">
                  <c:v>0</c:v>
                </c:pt>
                <c:pt idx="14">
                  <c:v>0</c:v>
                </c:pt>
                <c:pt idx="15">
                  <c:v>2.5790000000000002</c:v>
                </c:pt>
                <c:pt idx="16">
                  <c:v>0</c:v>
                </c:pt>
                <c:pt idx="17">
                  <c:v>0</c:v>
                </c:pt>
                <c:pt idx="18">
                  <c:v>0</c:v>
                </c:pt>
                <c:pt idx="19">
                  <c:v>0</c:v>
                </c:pt>
                <c:pt idx="20">
                  <c:v>0</c:v>
                </c:pt>
                <c:pt idx="21">
                  <c:v>0</c:v>
                </c:pt>
                <c:pt idx="22">
                  <c:v>130.767</c:v>
                </c:pt>
                <c:pt idx="23">
                  <c:v>0</c:v>
                </c:pt>
                <c:pt idx="24">
                  <c:v>0</c:v>
                </c:pt>
                <c:pt idx="25">
                  <c:v>0</c:v>
                </c:pt>
                <c:pt idx="26">
                  <c:v>0</c:v>
                </c:pt>
                <c:pt idx="27">
                  <c:v>0</c:v>
                </c:pt>
                <c:pt idx="28">
                  <c:v>0</c:v>
                </c:pt>
                <c:pt idx="29">
                  <c:v>6.1360000000000001</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445.80788289371782</c:v>
                </c:pt>
                <c:pt idx="2">
                  <c:v>1.019796262783069</c:v>
                </c:pt>
                <c:pt idx="3">
                  <c:v>3.4299304410836888</c:v>
                </c:pt>
                <c:pt idx="4">
                  <c:v>8.9070160412711843</c:v>
                </c:pt>
                <c:pt idx="5">
                  <c:v>13.257220057940311</c:v>
                </c:pt>
                <c:pt idx="7">
                  <c:v>33.039168916126457</c:v>
                </c:pt>
                <c:pt idx="8">
                  <c:v>0.76199777530812796</c:v>
                </c:pt>
                <c:pt idx="9">
                  <c:v>0</c:v>
                </c:pt>
                <c:pt idx="10">
                  <c:v>1.105692392058063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450.25760959758458</c:v>
                </c:pt>
                <c:pt idx="4" formatCode="#,##0">
                  <c:v>8.9070160412711843</c:v>
                </c:pt>
                <c:pt idx="5" formatCode="#,##0">
                  <c:v>13.257220057940311</c:v>
                </c:pt>
                <c:pt idx="6" formatCode="#,##0">
                  <c:v>33.801166691434588</c:v>
                </c:pt>
                <c:pt idx="10" formatCode="#,##0">
                  <c:v>1.105692392058063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148.86099999999999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148.86099999999999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竜王町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9.3789999999999996</c:v>
                </c:pt>
                <c:pt idx="1">
                  <c:v>0</c:v>
                </c:pt>
                <c:pt idx="2">
                  <c:v>0</c:v>
                </c:pt>
                <c:pt idx="3">
                  <c:v>0</c:v>
                </c:pt>
                <c:pt idx="4">
                  <c:v>0</c:v>
                </c:pt>
                <c:pt idx="5">
                  <c:v>0</c:v>
                </c:pt>
                <c:pt idx="6">
                  <c:v>0</c:v>
                </c:pt>
                <c:pt idx="7">
                  <c:v>0</c:v>
                </c:pt>
                <c:pt idx="8">
                  <c:v>0</c:v>
                </c:pt>
                <c:pt idx="9">
                  <c:v>0</c:v>
                </c:pt>
                <c:pt idx="10">
                  <c:v>2.5790000000000002</c:v>
                </c:pt>
                <c:pt idx="11">
                  <c:v>0</c:v>
                </c:pt>
                <c:pt idx="12">
                  <c:v>0</c:v>
                </c:pt>
                <c:pt idx="13">
                  <c:v>0</c:v>
                </c:pt>
                <c:pt idx="14">
                  <c:v>0</c:v>
                </c:pt>
                <c:pt idx="15">
                  <c:v>0</c:v>
                </c:pt>
                <c:pt idx="16">
                  <c:v>0</c:v>
                </c:pt>
                <c:pt idx="17">
                  <c:v>65.383499999999998</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竜王町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6.1360000000000001</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K：不動産業，物品賃貸業(N=1)</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竜王町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竜王町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20,334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2703.5000000000014</c:v>
                </c:pt>
                <c:pt idx="1">
                  <c:v>17630.400000000001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26,565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3244.524420000002</c:v>
                </c:pt>
                <c:pt idx="1">
                  <c:v>23320.787904000004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竜王町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12.167944883999999</c:v>
                </c:pt>
                <c:pt idx="1">
                  <c:v>5.1573201119999998</c:v>
                </c:pt>
                <c:pt idx="2">
                  <c:v>0</c:v>
                </c:pt>
                <c:pt idx="3">
                  <c:v>0</c:v>
                </c:pt>
                <c:pt idx="4">
                  <c:v>2.2255440499999999</c:v>
                </c:pt>
                <c:pt idx="5">
                  <c:v>10.14610362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315,686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竜王町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254886</c:v>
                </c:pt>
                <c:pt idx="1">
                  <c:v>60800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7898.5</c:v>
                </c:pt>
                <c:pt idx="1">
                  <c:v>10487.9</c:v>
                </c:pt>
                <c:pt idx="2">
                  <c:v>11940.2</c:v>
                </c:pt>
                <c:pt idx="3">
                  <c:v>13439</c:v>
                </c:pt>
                <c:pt idx="4">
                  <c:v>15403.2</c:v>
                </c:pt>
                <c:pt idx="5">
                  <c:v>17161.099999999999</c:v>
                </c:pt>
                <c:pt idx="6">
                  <c:v>17230.400000000001</c:v>
                </c:pt>
                <c:pt idx="7">
                  <c:v>17230.400000000001</c:v>
                </c:pt>
                <c:pt idx="8">
                  <c:v>17630.400000000001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1610.7</c:v>
                </c:pt>
                <c:pt idx="1">
                  <c:v>1748.4</c:v>
                </c:pt>
                <c:pt idx="2">
                  <c:v>1856.5</c:v>
                </c:pt>
                <c:pt idx="3">
                  <c:v>1949</c:v>
                </c:pt>
                <c:pt idx="4">
                  <c:v>2062.6</c:v>
                </c:pt>
                <c:pt idx="5">
                  <c:v>2216.8000000000002</c:v>
                </c:pt>
                <c:pt idx="6">
                  <c:v>2333.3000000000002</c:v>
                </c:pt>
                <c:pt idx="7">
                  <c:v>2558.5000000000005</c:v>
                </c:pt>
                <c:pt idx="8">
                  <c:v>2703.5000000000014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2.4410265245858973E-2</c:v>
                </c:pt>
                <c:pt idx="1">
                  <c:v>3.1639009125305061E-2</c:v>
                </c:pt>
                <c:pt idx="2">
                  <c:v>3.382101183167649E-2</c:v>
                </c:pt>
                <c:pt idx="3">
                  <c:v>4.2528095575565583E-2</c:v>
                </c:pt>
                <c:pt idx="4">
                  <c:v>4.4055225042083042E-2</c:v>
                </c:pt>
                <c:pt idx="5">
                  <c:v>4.6557182376610329E-2</c:v>
                </c:pt>
                <c:pt idx="6">
                  <c:v>5.2758745676289999E-2</c:v>
                </c:pt>
                <c:pt idx="7">
                  <c:v>6.6571130315360383E-2</c:v>
                </c:pt>
                <c:pt idx="8">
                  <c:v>6.8381015119183486E-2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501.55879593556011</c:v>
                </c:pt>
                <c:pt idx="2">
                  <c:v>0.92029299270329812</c:v>
                </c:pt>
                <c:pt idx="3">
                  <c:v>5.1956382696914734</c:v>
                </c:pt>
                <c:pt idx="4">
                  <c:v>15.00998695784644</c:v>
                </c:pt>
                <c:pt idx="5">
                  <c:v>18.41243619102282</c:v>
                </c:pt>
                <c:pt idx="7">
                  <c:v>31.624649509305009</c:v>
                </c:pt>
                <c:pt idx="8">
                  <c:v>0.98325805506639696</c:v>
                </c:pt>
                <c:pt idx="9">
                  <c:v>0</c:v>
                </c:pt>
                <c:pt idx="10">
                  <c:v>1.949825404887537</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507.67472719795489</c:v>
                </c:pt>
                <c:pt idx="4" formatCode="#,##0">
                  <c:v>15.00998695784644</c:v>
                </c:pt>
                <c:pt idx="5" formatCode="#,##0">
                  <c:v>18.41243619102282</c:v>
                </c:pt>
                <c:pt idx="6" formatCode="#,##0">
                  <c:v>32.607907564371402</c:v>
                </c:pt>
                <c:pt idx="10" formatCode="#,##0">
                  <c:v>1.949825404887537</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374</c:v>
                </c:pt>
                <c:pt idx="1">
                  <c:v>401</c:v>
                </c:pt>
                <c:pt idx="2">
                  <c:v>422</c:v>
                </c:pt>
                <c:pt idx="3">
                  <c:v>440</c:v>
                </c:pt>
                <c:pt idx="4">
                  <c:v>459</c:v>
                </c:pt>
                <c:pt idx="5">
                  <c:v>481</c:v>
                </c:pt>
                <c:pt idx="6">
                  <c:v>500</c:v>
                </c:pt>
                <c:pt idx="7">
                  <c:v>534</c:v>
                </c:pt>
                <c:pt idx="8">
                  <c:v>556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388489.58702497272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26565.312324000006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481257.36099999998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337998.46899999998</c:v>
                </c:pt>
                <c:pt idx="1">
                  <c:v>143258.89199999999</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26565.312324000006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204.26079478955759</c:v>
                </c:pt>
                <c:pt idx="2">
                  <c:v>1.0018948428427807</c:v>
                </c:pt>
                <c:pt idx="3">
                  <c:v>6.9334357701356462</c:v>
                </c:pt>
                <c:pt idx="4">
                  <c:v>16.205734314633236</c:v>
                </c:pt>
                <c:pt idx="5">
                  <c:v>11.462822239998795</c:v>
                </c:pt>
                <c:pt idx="7">
                  <c:v>26.858428215005702</c:v>
                </c:pt>
                <c:pt idx="8">
                  <c:v>0.67953459205927369</c:v>
                </c:pt>
                <c:pt idx="9">
                  <c:v>0</c:v>
                </c:pt>
                <c:pt idx="10">
                  <c:v>2.0665973041022818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212.19612540253601</c:v>
                </c:pt>
                <c:pt idx="4">
                  <c:v>16.205734314633236</c:v>
                </c:pt>
                <c:pt idx="5">
                  <c:v>11.462822239998795</c:v>
                </c:pt>
                <c:pt idx="6">
                  <c:v>27.537962807064975</c:v>
                </c:pt>
                <c:pt idx="10">
                  <c:v>2.0665973041022818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再エネ比較シート!$BL$72:$BL$161</c:f>
              <c:numCache>
                <c:formatCode>#,##0_);[Red]\(#,##0\)</c:formatCode>
                <c:ptCount val="90"/>
                <c:pt idx="0">
                  <c:v>0</c:v>
                </c:pt>
                <c:pt idx="1">
                  <c:v>0</c:v>
                </c:pt>
                <c:pt idx="2">
                  <c:v>0</c:v>
                </c:pt>
                <c:pt idx="3">
                  <c:v>-367090.60237581644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再エネ比較シート!$BM$72:$BM$161</c:f>
              <c:numCache>
                <c:formatCode>#,##0_);[Red]\(#,##0\)</c:formatCode>
                <c:ptCount val="90"/>
                <c:pt idx="0">
                  <c:v>525045.71086488222</c:v>
                </c:pt>
                <c:pt idx="1">
                  <c:v>948948.29998341086</c:v>
                </c:pt>
                <c:pt idx="2">
                  <c:v>1162938.9634079419</c:v>
                </c:pt>
                <c:pt idx="3">
                  <c:v>0</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再エネ比較シート!$BK$72:$BK$161</c:f>
              <c:numCache>
                <c:formatCode>#,##0_);[Red]\(#,##0\)</c:formatCode>
                <c:ptCount val="90"/>
                <c:pt idx="0">
                  <c:v>525045.71086488222</c:v>
                </c:pt>
                <c:pt idx="1">
                  <c:v>948948.29998341086</c:v>
                </c:pt>
                <c:pt idx="2">
                  <c:v>1162938.9634079419</c:v>
                </c:pt>
                <c:pt idx="3">
                  <c:v>-367090.60237581644</c:v>
                </c:pt>
                <c:pt idx="4">
                  <c:v>3028487.8351332536</c:v>
                </c:pt>
                <c:pt idx="5">
                  <c:v>153524.28505446925</c:v>
                </c:pt>
                <c:pt idx="6">
                  <c:v>85147.342913393513</c:v>
                </c:pt>
                <c:pt idx="7">
                  <c:v>4266555.8417692613</c:v>
                </c:pt>
                <c:pt idx="8">
                  <c:v>570125.77042776463</c:v>
                </c:pt>
                <c:pt idx="9">
                  <c:v>116861.63129119904</c:v>
                </c:pt>
                <c:pt idx="10">
                  <c:v>3468408.6934079304</c:v>
                </c:pt>
                <c:pt idx="11">
                  <c:v>3866554.8709298242</c:v>
                </c:pt>
                <c:pt idx="12">
                  <c:v>500314.99523599062</c:v>
                </c:pt>
                <c:pt idx="13">
                  <c:v>582028.1658641313</c:v>
                </c:pt>
                <c:pt idx="14">
                  <c:v>1132571.7823400409</c:v>
                </c:pt>
                <c:pt idx="15">
                  <c:v>395618.54491366318</c:v>
                </c:pt>
                <c:pt idx="16">
                  <c:v>341970.92141974118</c:v>
                </c:pt>
                <c:pt idx="17">
                  <c:v>124569.03838774317</c:v>
                </c:pt>
                <c:pt idx="18">
                  <c:v>92767.773975027259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再エネ比較シート!$BJ$72:$BJ$161</c:f>
              <c:numCache>
                <c:formatCode>#,##0_);[Red]\(#,##0\)</c:formatCode>
                <c:ptCount val="90"/>
                <c:pt idx="0">
                  <c:v>152872.8401351177</c:v>
                </c:pt>
                <c:pt idx="1">
                  <c:v>503712.5350165891</c:v>
                </c:pt>
                <c:pt idx="2">
                  <c:v>1816502.5855920583</c:v>
                </c:pt>
                <c:pt idx="3">
                  <c:v>1280735.5923758165</c:v>
                </c:pt>
                <c:pt idx="4">
                  <c:v>992635.31786674622</c:v>
                </c:pt>
                <c:pt idx="5">
                  <c:v>59927.927945530777</c:v>
                </c:pt>
                <c:pt idx="6">
                  <c:v>548465.97908660653</c:v>
                </c:pt>
                <c:pt idx="7">
                  <c:v>262568.39923073869</c:v>
                </c:pt>
                <c:pt idx="8">
                  <c:v>158299.11857223537</c:v>
                </c:pt>
                <c:pt idx="9">
                  <c:v>42159.31870880098</c:v>
                </c:pt>
                <c:pt idx="10">
                  <c:v>835471.76259207062</c:v>
                </c:pt>
                <c:pt idx="11">
                  <c:v>845769.33707017638</c:v>
                </c:pt>
                <c:pt idx="12">
                  <c:v>932818.27276400954</c:v>
                </c:pt>
                <c:pt idx="13">
                  <c:v>361721.4391358688</c:v>
                </c:pt>
                <c:pt idx="14">
                  <c:v>517393.87365995895</c:v>
                </c:pt>
                <c:pt idx="15">
                  <c:v>508609.63208633673</c:v>
                </c:pt>
                <c:pt idx="16">
                  <c:v>448179.60658025887</c:v>
                </c:pt>
                <c:pt idx="17">
                  <c:v>550398.06061225676</c:v>
                </c:pt>
                <c:pt idx="18">
                  <c:v>388489.58702497272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再エネ比較シート!$BE$72:$BE$161</c:f>
              <c:numCache>
                <c:formatCode>#,##0_);[Red]\(#,##0\)</c:formatCode>
                <c:ptCount val="90"/>
                <c:pt idx="0">
                  <c:v>625452.49399999995</c:v>
                </c:pt>
                <c:pt idx="1">
                  <c:v>1433381.8859999999</c:v>
                </c:pt>
                <c:pt idx="2">
                  <c:v>1752831.628</c:v>
                </c:pt>
                <c:pt idx="3">
                  <c:v>913644.99000000011</c:v>
                </c:pt>
                <c:pt idx="4">
                  <c:v>2069994.672</c:v>
                </c:pt>
                <c:pt idx="5">
                  <c:v>212718.94500000001</c:v>
                </c:pt>
                <c:pt idx="6">
                  <c:v>451959.27899999998</c:v>
                </c:pt>
                <c:pt idx="7">
                  <c:v>1858061.1360000004</c:v>
                </c:pt>
                <c:pt idx="8">
                  <c:v>229961.54500000001</c:v>
                </c:pt>
                <c:pt idx="9">
                  <c:v>159020.95000000001</c:v>
                </c:pt>
                <c:pt idx="10">
                  <c:v>3251851.7680000006</c:v>
                </c:pt>
                <c:pt idx="11">
                  <c:v>3548080.0660000001</c:v>
                </c:pt>
                <c:pt idx="12">
                  <c:v>1317914.2480000001</c:v>
                </c:pt>
                <c:pt idx="13">
                  <c:v>793404.96200000006</c:v>
                </c:pt>
                <c:pt idx="14">
                  <c:v>1057014.9749999999</c:v>
                </c:pt>
                <c:pt idx="15">
                  <c:v>904228.17699999991</c:v>
                </c:pt>
                <c:pt idx="16">
                  <c:v>727389.375</c:v>
                </c:pt>
                <c:pt idx="17">
                  <c:v>499896.84299999999</c:v>
                </c:pt>
                <c:pt idx="18">
                  <c:v>337998.46899999998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再エネ比較シート!$BF$72:$BF$161</c:f>
              <c:numCache>
                <c:formatCode>#,##0_);[Red]\(#,##0\)</c:formatCode>
                <c:ptCount val="90"/>
                <c:pt idx="0">
                  <c:v>52466.057000000001</c:v>
                </c:pt>
                <c:pt idx="1">
                  <c:v>19278.949000000001</c:v>
                </c:pt>
                <c:pt idx="2">
                  <c:v>1152129.692</c:v>
                </c:pt>
                <c:pt idx="3">
                  <c:v>0</c:v>
                </c:pt>
                <c:pt idx="4">
                  <c:v>1944600.8670000001</c:v>
                </c:pt>
                <c:pt idx="5">
                  <c:v>733.26800000000003</c:v>
                </c:pt>
                <c:pt idx="6">
                  <c:v>180964.084</c:v>
                </c:pt>
                <c:pt idx="7">
                  <c:v>2520202.8489999999</c:v>
                </c:pt>
                <c:pt idx="8">
                  <c:v>498463.34399999998</c:v>
                </c:pt>
                <c:pt idx="9">
                  <c:v>0</c:v>
                </c:pt>
                <c:pt idx="10">
                  <c:v>954554.77099999995</c:v>
                </c:pt>
                <c:pt idx="11">
                  <c:v>1164244.142</c:v>
                </c:pt>
                <c:pt idx="12">
                  <c:v>115219.02</c:v>
                </c:pt>
                <c:pt idx="13">
                  <c:v>150344.64300000004</c:v>
                </c:pt>
                <c:pt idx="14">
                  <c:v>539522.34</c:v>
                </c:pt>
                <c:pt idx="15">
                  <c:v>0</c:v>
                </c:pt>
                <c:pt idx="16">
                  <c:v>62761.152999999998</c:v>
                </c:pt>
                <c:pt idx="17">
                  <c:v>175070.25599999999</c:v>
                </c:pt>
                <c:pt idx="18">
                  <c:v>143258.89199999999</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再エネ比較シート!$BG$72:$BG$161</c:f>
              <c:numCache>
                <c:formatCode>#,##0_);[Red]\(#,##0\)</c:formatCode>
                <c:ptCount val="90"/>
                <c:pt idx="0">
                  <c:v>0</c:v>
                </c:pt>
                <c:pt idx="1">
                  <c:v>0</c:v>
                </c:pt>
                <c:pt idx="2">
                  <c:v>74480.229000000021</c:v>
                </c:pt>
                <c:pt idx="3">
                  <c:v>0</c:v>
                </c:pt>
                <c:pt idx="4">
                  <c:v>6527.6139999999996</c:v>
                </c:pt>
                <c:pt idx="5">
                  <c:v>0</c:v>
                </c:pt>
                <c:pt idx="6">
                  <c:v>689.95899999999995</c:v>
                </c:pt>
                <c:pt idx="7">
                  <c:v>150860.25599999999</c:v>
                </c:pt>
                <c:pt idx="8">
                  <c:v>0</c:v>
                </c:pt>
                <c:pt idx="9">
                  <c:v>0</c:v>
                </c:pt>
                <c:pt idx="10">
                  <c:v>97473.917000000001</c:v>
                </c:pt>
                <c:pt idx="11">
                  <c:v>0</c:v>
                </c:pt>
                <c:pt idx="12">
                  <c:v>0</c:v>
                </c:pt>
                <c:pt idx="13">
                  <c:v>0</c:v>
                </c:pt>
                <c:pt idx="14">
                  <c:v>53428.341</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愛荘町</c:v>
                </c:pt>
                <c:pt idx="1">
                  <c:v>近江八幡市</c:v>
                </c:pt>
                <c:pt idx="2">
                  <c:v>大津市</c:v>
                </c:pt>
                <c:pt idx="3">
                  <c:v>草津市</c:v>
                </c:pt>
                <c:pt idx="4">
                  <c:v>甲賀市</c:v>
                </c:pt>
                <c:pt idx="5">
                  <c:v>甲良町</c:v>
                </c:pt>
                <c:pt idx="6">
                  <c:v>湖南市</c:v>
                </c:pt>
                <c:pt idx="7">
                  <c:v>高島市</c:v>
                </c:pt>
                <c:pt idx="8">
                  <c:v>多賀町</c:v>
                </c:pt>
                <c:pt idx="9">
                  <c:v>豊郷町</c:v>
                </c:pt>
                <c:pt idx="10">
                  <c:v>長浜市</c:v>
                </c:pt>
                <c:pt idx="11">
                  <c:v>東近江市</c:v>
                </c:pt>
                <c:pt idx="12">
                  <c:v>彦根市</c:v>
                </c:pt>
                <c:pt idx="13">
                  <c:v>日野町</c:v>
                </c:pt>
                <c:pt idx="14">
                  <c:v>米原市</c:v>
                </c:pt>
                <c:pt idx="15">
                  <c:v>守山市</c:v>
                </c:pt>
                <c:pt idx="16">
                  <c:v>野洲市</c:v>
                </c:pt>
                <c:pt idx="17">
                  <c:v>栗東市</c:v>
                </c:pt>
                <c:pt idx="18">
                  <c:v>竜王町</c:v>
                </c:pt>
              </c:strCache>
            </c:strRef>
          </c:cat>
          <c:val>
            <c:numRef>
              <c:f>再エネ比較シート!$BI$72:$BI$161</c:f>
              <c:numCache>
                <c:formatCode>#,##0_);[Red]\(#,##0\)</c:formatCode>
                <c:ptCount val="90"/>
                <c:pt idx="0">
                  <c:v>677918.55099999998</c:v>
                </c:pt>
                <c:pt idx="1">
                  <c:v>1452660.835</c:v>
                </c:pt>
                <c:pt idx="2">
                  <c:v>2979441.5490000001</c:v>
                </c:pt>
                <c:pt idx="3">
                  <c:v>913644.99000000011</c:v>
                </c:pt>
                <c:pt idx="4">
                  <c:v>4021123.1529999999</c:v>
                </c:pt>
                <c:pt idx="5">
                  <c:v>213452.21300000002</c:v>
                </c:pt>
                <c:pt idx="6">
                  <c:v>633613.32200000004</c:v>
                </c:pt>
                <c:pt idx="7">
                  <c:v>4529124.2410000004</c:v>
                </c:pt>
                <c:pt idx="8">
                  <c:v>728424.88899999997</c:v>
                </c:pt>
                <c:pt idx="9">
                  <c:v>159020.95000000001</c:v>
                </c:pt>
                <c:pt idx="10">
                  <c:v>4303880.4560000012</c:v>
                </c:pt>
                <c:pt idx="11">
                  <c:v>4712324.2080000006</c:v>
                </c:pt>
                <c:pt idx="12">
                  <c:v>1433133.2680000002</c:v>
                </c:pt>
                <c:pt idx="13">
                  <c:v>943749.6050000001</c:v>
                </c:pt>
                <c:pt idx="14">
                  <c:v>1649965.656</c:v>
                </c:pt>
                <c:pt idx="15">
                  <c:v>904228.17699999991</c:v>
                </c:pt>
                <c:pt idx="16">
                  <c:v>790150.52800000005</c:v>
                </c:pt>
                <c:pt idx="17">
                  <c:v>674967.09899999993</c:v>
                </c:pt>
                <c:pt idx="18">
                  <c:v>481257.36099999998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竜王町</c:v>
                </c:pt>
              </c:strCache>
            </c:strRef>
          </c:cat>
          <c:val>
            <c:numRef>
              <c:f>①CO2排出量の現状把握!$AX$43:$AX$45</c:f>
              <c:numCache>
                <c:formatCode>0%</c:formatCode>
                <c:ptCount val="3"/>
                <c:pt idx="0">
                  <c:v>0.42072759503743129</c:v>
                </c:pt>
                <c:pt idx="1">
                  <c:v>0.37818552272139616</c:v>
                </c:pt>
                <c:pt idx="2">
                  <c:v>0.78745953999723928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竜王町</c:v>
                </c:pt>
              </c:strCache>
            </c:strRef>
          </c:cat>
          <c:val>
            <c:numRef>
              <c:f>①CO2排出量の現状把握!$AY$43:$AY$45</c:f>
              <c:numCache>
                <c:formatCode>0%</c:formatCode>
                <c:ptCount val="3"/>
                <c:pt idx="0">
                  <c:v>0.19118662390594171</c:v>
                </c:pt>
                <c:pt idx="1">
                  <c:v>0.1694898192967744</c:v>
                </c:pt>
                <c:pt idx="2">
                  <c:v>6.0139458552837692E-2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竜王町</c:v>
                </c:pt>
              </c:strCache>
            </c:strRef>
          </c:cat>
          <c:val>
            <c:numRef>
              <c:f>①CO2排出量の現状把握!$AZ$43:$AZ$45</c:f>
              <c:numCache>
                <c:formatCode>0%</c:formatCode>
                <c:ptCount val="3"/>
                <c:pt idx="0">
                  <c:v>0.18034974026133399</c:v>
                </c:pt>
                <c:pt idx="1">
                  <c:v>0.17964330464604053</c:v>
                </c:pt>
                <c:pt idx="2">
                  <c:v>4.2538518132959731E-2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竜王町</c:v>
                </c:pt>
              </c:strCache>
            </c:strRef>
          </c:cat>
          <c:val>
            <c:numRef>
              <c:f>①CO2排出量の現状把握!$BA$43:$BA$45</c:f>
              <c:numCache>
                <c:formatCode>0%</c:formatCode>
                <c:ptCount val="3"/>
                <c:pt idx="0">
                  <c:v>0.19226168778726088</c:v>
                </c:pt>
                <c:pt idx="1">
                  <c:v>0.25263428394578269</c:v>
                </c:pt>
                <c:pt idx="2">
                  <c:v>0.10219334346174308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滋賀県</c:v>
                </c:pt>
                <c:pt idx="2">
                  <c:v>竜王町</c:v>
                </c:pt>
              </c:strCache>
            </c:strRef>
          </c:cat>
          <c:val>
            <c:numRef>
              <c:f>①CO2排出量の現状把握!$BB$43:$BB$45</c:f>
              <c:numCache>
                <c:formatCode>0%</c:formatCode>
                <c:ptCount val="3"/>
                <c:pt idx="0">
                  <c:v>1.5474353008032191E-2</c:v>
                </c:pt>
                <c:pt idx="1">
                  <c:v>2.0047069390006257E-2</c:v>
                </c:pt>
                <c:pt idx="2">
                  <c:v>7.6691398552203183E-3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2951</c:v>
                </c:pt>
                <c:pt idx="1">
                  <c:v>2951</c:v>
                </c:pt>
                <c:pt idx="2">
                  <c:v>2951</c:v>
                </c:pt>
                <c:pt idx="3">
                  <c:v>2951</c:v>
                </c:pt>
                <c:pt idx="4">
                  <c:v>2951</c:v>
                </c:pt>
                <c:pt idx="5">
                  <c:v>4626</c:v>
                </c:pt>
                <c:pt idx="6">
                  <c:v>4626</c:v>
                </c:pt>
                <c:pt idx="7">
                  <c:v>4626</c:v>
                </c:pt>
                <c:pt idx="8">
                  <c:v>4626</c:v>
                </c:pt>
                <c:pt idx="9">
                  <c:v>4626</c:v>
                </c:pt>
                <c:pt idx="10">
                  <c:v>4626</c:v>
                </c:pt>
                <c:pt idx="11">
                  <c:v>5139</c:v>
                </c:pt>
                <c:pt idx="12">
                  <c:v>5139</c:v>
                </c:pt>
                <c:pt idx="13">
                  <c:v>5139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1.2719538508896</c:v>
                </c:pt>
                <c:pt idx="1">
                  <c:v>1.674444361103173</c:v>
                </c:pt>
                <c:pt idx="2">
                  <c:v>1.427576751663554</c:v>
                </c:pt>
                <c:pt idx="3">
                  <c:v>2.128725154222852</c:v>
                </c:pt>
                <c:pt idx="4">
                  <c:v>1.949825404887537</c:v>
                </c:pt>
                <c:pt idx="5">
                  <c:v>1.839432075333624</c:v>
                </c:pt>
                <c:pt idx="6">
                  <c:v>2.1049953982062379</c:v>
                </c:pt>
                <c:pt idx="7">
                  <c:v>2.1054738819039742</c:v>
                </c:pt>
                <c:pt idx="8">
                  <c:v>2.6858683428053691</c:v>
                </c:pt>
                <c:pt idx="9">
                  <c:v>2.5067175248878408</c:v>
                </c:pt>
                <c:pt idx="10">
                  <c:v>2.5042634659417611</c:v>
                </c:pt>
                <c:pt idx="11">
                  <c:v>2.1933760192514411</c:v>
                </c:pt>
                <c:pt idx="12">
                  <c:v>2.4511254558872411</c:v>
                </c:pt>
                <c:pt idx="13">
                  <c:v>2.0665973041022818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13135</c:v>
                </c:pt>
                <c:pt idx="1">
                  <c:v>13010</c:v>
                </c:pt>
                <c:pt idx="2">
                  <c:v>12818</c:v>
                </c:pt>
                <c:pt idx="3">
                  <c:v>12730</c:v>
                </c:pt>
                <c:pt idx="4">
                  <c:v>12711</c:v>
                </c:pt>
                <c:pt idx="5">
                  <c:v>12507</c:v>
                </c:pt>
                <c:pt idx="6">
                  <c:v>12360</c:v>
                </c:pt>
                <c:pt idx="7">
                  <c:v>12314</c:v>
                </c:pt>
                <c:pt idx="8">
                  <c:v>12118</c:v>
                </c:pt>
                <c:pt idx="9">
                  <c:v>12149</c:v>
                </c:pt>
                <c:pt idx="10">
                  <c:v>11963</c:v>
                </c:pt>
                <c:pt idx="11">
                  <c:v>11848</c:v>
                </c:pt>
                <c:pt idx="12">
                  <c:v>11724</c:v>
                </c:pt>
                <c:pt idx="13">
                  <c:v>11543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竜王町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1664</v>
      </c>
      <c r="B9" s="70">
        <v>477</v>
      </c>
      <c r="C9" s="70">
        <v>1</v>
      </c>
      <c r="D9" s="70">
        <v>29</v>
      </c>
      <c r="E9" s="70">
        <v>1990</v>
      </c>
      <c r="F9" s="70" t="s">
        <v>787</v>
      </c>
      <c r="G9" s="70" t="s">
        <v>1665</v>
      </c>
      <c r="H9" s="70" t="s">
        <v>1666</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1667</v>
      </c>
      <c r="B10" s="70">
        <v>478</v>
      </c>
      <c r="C10" s="70">
        <v>2</v>
      </c>
      <c r="D10" s="70">
        <v>29</v>
      </c>
      <c r="E10" s="70">
        <v>2005</v>
      </c>
      <c r="F10" s="70" t="s">
        <v>789</v>
      </c>
      <c r="G10" s="70" t="s">
        <v>1665</v>
      </c>
      <c r="H10" s="70" t="s">
        <v>1666</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1668</v>
      </c>
      <c r="B11" s="70">
        <v>479</v>
      </c>
      <c r="C11" s="70">
        <v>3</v>
      </c>
      <c r="D11" s="70">
        <v>29</v>
      </c>
      <c r="E11" s="70">
        <v>2006</v>
      </c>
      <c r="F11" s="70" t="s">
        <v>790</v>
      </c>
      <c r="G11" s="70" t="s">
        <v>1665</v>
      </c>
      <c r="H11" s="70" t="s">
        <v>1666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1669</v>
      </c>
      <c r="B12" s="70">
        <v>480</v>
      </c>
      <c r="C12" s="70">
        <v>4</v>
      </c>
      <c r="D12" s="70">
        <v>29</v>
      </c>
      <c r="E12" s="70">
        <v>2007</v>
      </c>
      <c r="F12" s="70" t="s">
        <v>791</v>
      </c>
      <c r="G12" s="70" t="s">
        <v>1665</v>
      </c>
      <c r="H12" s="70" t="s">
        <v>1666</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1670</v>
      </c>
      <c r="B13" s="70">
        <v>481</v>
      </c>
      <c r="C13" s="70">
        <v>5</v>
      </c>
      <c r="D13" s="70">
        <v>29</v>
      </c>
      <c r="E13" s="70">
        <v>2008</v>
      </c>
      <c r="F13" s="70" t="s">
        <v>792</v>
      </c>
      <c r="G13" s="70" t="s">
        <v>1665</v>
      </c>
      <c r="H13" s="70" t="s">
        <v>1666</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1671</v>
      </c>
      <c r="B14" s="70">
        <v>482</v>
      </c>
      <c r="C14" s="70">
        <v>6</v>
      </c>
      <c r="D14" s="70">
        <v>29</v>
      </c>
      <c r="E14" s="70">
        <v>2009</v>
      </c>
      <c r="F14" s="70" t="s">
        <v>176</v>
      </c>
      <c r="G14" s="70" t="s">
        <v>1665</v>
      </c>
      <c r="H14" s="70" t="s">
        <v>1666</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1672</v>
      </c>
      <c r="B15" s="70">
        <v>483</v>
      </c>
      <c r="C15" s="70">
        <v>7</v>
      </c>
      <c r="D15" s="70">
        <v>29</v>
      </c>
      <c r="E15" s="70">
        <v>2010</v>
      </c>
      <c r="F15" s="70" t="s">
        <v>177</v>
      </c>
      <c r="G15" s="70" t="s">
        <v>1665</v>
      </c>
      <c r="H15" s="70" t="s">
        <v>1666</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1673</v>
      </c>
      <c r="B16" s="70">
        <v>484</v>
      </c>
      <c r="C16" s="70">
        <v>8</v>
      </c>
      <c r="D16" s="70">
        <v>29</v>
      </c>
      <c r="E16" s="70">
        <v>2011</v>
      </c>
      <c r="F16" s="70" t="s">
        <v>178</v>
      </c>
      <c r="G16" s="70" t="s">
        <v>1665</v>
      </c>
      <c r="H16" s="70" t="s">
        <v>1666</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1674</v>
      </c>
      <c r="B17" s="70">
        <v>485</v>
      </c>
      <c r="C17" s="70">
        <v>9</v>
      </c>
      <c r="D17" s="70">
        <v>29</v>
      </c>
      <c r="E17" s="70">
        <v>2012</v>
      </c>
      <c r="F17" s="70" t="s">
        <v>179</v>
      </c>
      <c r="G17" s="70" t="s">
        <v>1665</v>
      </c>
      <c r="H17" s="70" t="s">
        <v>1666</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1675</v>
      </c>
      <c r="B18" s="70">
        <v>486</v>
      </c>
      <c r="C18" s="70">
        <v>10</v>
      </c>
      <c r="D18" s="70">
        <v>29</v>
      </c>
      <c r="E18" s="70">
        <v>2013</v>
      </c>
      <c r="F18" s="70" t="s">
        <v>180</v>
      </c>
      <c r="G18" s="70" t="s">
        <v>1665</v>
      </c>
      <c r="H18" s="70" t="s">
        <v>1666</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1676</v>
      </c>
      <c r="B19" s="70">
        <v>487</v>
      </c>
      <c r="C19" s="70">
        <v>11</v>
      </c>
      <c r="D19" s="70">
        <v>29</v>
      </c>
      <c r="E19" s="70">
        <v>2014</v>
      </c>
      <c r="F19" s="70" t="s">
        <v>181</v>
      </c>
      <c r="G19" s="70" t="s">
        <v>1665</v>
      </c>
      <c r="H19" s="70" t="s">
        <v>1666</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1677</v>
      </c>
      <c r="B20" s="70">
        <v>488</v>
      </c>
      <c r="C20" s="70">
        <v>12</v>
      </c>
      <c r="D20" s="70">
        <v>29</v>
      </c>
      <c r="E20" s="70">
        <v>2015</v>
      </c>
      <c r="F20" s="70" t="s">
        <v>182</v>
      </c>
      <c r="G20" s="70" t="s">
        <v>1665</v>
      </c>
      <c r="H20" s="70" t="s">
        <v>1666</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1678</v>
      </c>
      <c r="B21" s="70">
        <v>489</v>
      </c>
      <c r="C21" s="70">
        <v>13</v>
      </c>
      <c r="D21" s="70">
        <v>29</v>
      </c>
      <c r="E21" s="70">
        <v>2016</v>
      </c>
      <c r="F21" s="70" t="s">
        <v>155</v>
      </c>
      <c r="G21" s="70" t="s">
        <v>1665</v>
      </c>
      <c r="H21" s="70" t="s">
        <v>1666</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1679</v>
      </c>
      <c r="B22" s="70">
        <v>490</v>
      </c>
      <c r="C22" s="70">
        <v>14</v>
      </c>
      <c r="D22" s="70">
        <v>29</v>
      </c>
      <c r="E22" s="70">
        <v>2017</v>
      </c>
      <c r="F22" s="70" t="s">
        <v>156</v>
      </c>
      <c r="G22" s="70" t="s">
        <v>1665</v>
      </c>
      <c r="H22" s="70" t="s">
        <v>1666</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1680</v>
      </c>
      <c r="B23" s="70">
        <v>491</v>
      </c>
      <c r="C23" s="70">
        <v>15</v>
      </c>
      <c r="D23" s="70">
        <v>29</v>
      </c>
      <c r="E23" s="70">
        <v>2018</v>
      </c>
      <c r="F23" s="70" t="s">
        <v>183</v>
      </c>
      <c r="G23" s="70" t="s">
        <v>1665</v>
      </c>
      <c r="H23" s="70" t="s">
        <v>1666</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1681</v>
      </c>
      <c r="B24" s="70">
        <v>492</v>
      </c>
      <c r="C24" s="70">
        <v>16</v>
      </c>
      <c r="D24" s="70">
        <v>29</v>
      </c>
      <c r="E24" s="70">
        <v>2019</v>
      </c>
      <c r="F24" s="70" t="s">
        <v>158</v>
      </c>
      <c r="G24" s="70" t="s">
        <v>1665</v>
      </c>
      <c r="H24" s="70" t="s">
        <v>1666</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1682</v>
      </c>
      <c r="B25" s="70">
        <v>493</v>
      </c>
      <c r="C25" s="70">
        <v>17</v>
      </c>
      <c r="D25" s="70">
        <v>29</v>
      </c>
      <c r="E25" s="70">
        <v>2020</v>
      </c>
      <c r="F25" s="70" t="s">
        <v>159</v>
      </c>
      <c r="G25" s="70" t="s">
        <v>1665</v>
      </c>
      <c r="H25" s="70" t="s">
        <v>1666</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1683</v>
      </c>
      <c r="B26" s="70">
        <v>493</v>
      </c>
      <c r="C26" s="70">
        <v>18</v>
      </c>
      <c r="D26" s="70">
        <v>29</v>
      </c>
      <c r="E26" s="70">
        <v>2021</v>
      </c>
      <c r="F26" s="70" t="s">
        <v>160</v>
      </c>
      <c r="G26" s="1064" t="s">
        <v>1665</v>
      </c>
      <c r="H26" s="70" t="s">
        <v>1666</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1684</v>
      </c>
      <c r="B27" s="70">
        <v>493</v>
      </c>
      <c r="C27" s="70">
        <v>19</v>
      </c>
      <c r="D27" s="70">
        <v>29</v>
      </c>
      <c r="E27" s="70">
        <v>2022</v>
      </c>
      <c r="F27" s="70" t="s">
        <v>161</v>
      </c>
      <c r="G27" s="1064" t="s">
        <v>1665</v>
      </c>
      <c r="H27" s="70" t="s">
        <v>1666</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1685</v>
      </c>
      <c r="B28" s="70">
        <v>493</v>
      </c>
      <c r="C28" s="70">
        <v>20</v>
      </c>
      <c r="D28" s="70">
        <v>29</v>
      </c>
      <c r="E28" s="70">
        <v>2023</v>
      </c>
      <c r="F28" s="70" t="s">
        <v>1539</v>
      </c>
      <c r="G28" s="70" t="s">
        <v>1665</v>
      </c>
      <c r="H28" s="70" t="s">
        <v>1666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1686</v>
      </c>
      <c r="B29" s="70">
        <v>493</v>
      </c>
      <c r="C29" s="70">
        <v>21</v>
      </c>
      <c r="D29" s="70">
        <v>29</v>
      </c>
      <c r="E29" s="70">
        <v>2024</v>
      </c>
      <c r="F29" s="70" t="s">
        <v>1554</v>
      </c>
      <c r="G29" s="70" t="s">
        <v>1665</v>
      </c>
      <c r="H29" s="70" t="s">
        <v>1666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1687</v>
      </c>
      <c r="B30" s="70">
        <v>137</v>
      </c>
      <c r="C30" s="70">
        <v>1</v>
      </c>
      <c r="D30" s="70">
        <v>9</v>
      </c>
      <c r="E30" s="70">
        <v>1990</v>
      </c>
      <c r="F30" s="70" t="s">
        <v>787</v>
      </c>
      <c r="G30" s="70" t="s">
        <v>1688</v>
      </c>
      <c r="H30" s="70" t="s">
        <v>1689</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1690</v>
      </c>
      <c r="B31" s="70">
        <v>138</v>
      </c>
      <c r="C31" s="70">
        <v>2</v>
      </c>
      <c r="D31" s="70">
        <v>9</v>
      </c>
      <c r="E31" s="70">
        <v>2005</v>
      </c>
      <c r="F31" s="70" t="s">
        <v>789</v>
      </c>
      <c r="G31" s="70" t="s">
        <v>1688</v>
      </c>
      <c r="H31" s="70" t="s">
        <v>1689</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1691</v>
      </c>
      <c r="B32" s="70">
        <v>139</v>
      </c>
      <c r="C32" s="70">
        <v>3</v>
      </c>
      <c r="D32" s="70">
        <v>9</v>
      </c>
      <c r="E32" s="70">
        <v>2006</v>
      </c>
      <c r="F32" s="70" t="s">
        <v>790</v>
      </c>
      <c r="G32" s="70" t="s">
        <v>1688</v>
      </c>
      <c r="H32" s="70" t="s">
        <v>1689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1692</v>
      </c>
      <c r="B33" s="70">
        <v>140</v>
      </c>
      <c r="C33" s="70">
        <v>4</v>
      </c>
      <c r="D33" s="70">
        <v>9</v>
      </c>
      <c r="E33" s="70">
        <v>2007</v>
      </c>
      <c r="F33" s="70" t="s">
        <v>791</v>
      </c>
      <c r="G33" s="70" t="s">
        <v>1688</v>
      </c>
      <c r="H33" s="70" t="s">
        <v>1689</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1693</v>
      </c>
      <c r="B34" s="70">
        <v>141</v>
      </c>
      <c r="C34" s="70">
        <v>5</v>
      </c>
      <c r="D34" s="70">
        <v>9</v>
      </c>
      <c r="E34" s="70">
        <v>2008</v>
      </c>
      <c r="F34" s="70" t="s">
        <v>792</v>
      </c>
      <c r="G34" s="70" t="s">
        <v>1688</v>
      </c>
      <c r="H34" s="70" t="s">
        <v>1689</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1694</v>
      </c>
      <c r="B35" s="70">
        <v>142</v>
      </c>
      <c r="C35" s="70">
        <v>6</v>
      </c>
      <c r="D35" s="70">
        <v>9</v>
      </c>
      <c r="E35" s="70">
        <v>2009</v>
      </c>
      <c r="F35" s="70" t="s">
        <v>176</v>
      </c>
      <c r="G35" s="70" t="s">
        <v>1688</v>
      </c>
      <c r="H35" s="70" t="s">
        <v>1689</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1695</v>
      </c>
      <c r="B36" s="70">
        <v>143</v>
      </c>
      <c r="C36" s="70">
        <v>7</v>
      </c>
      <c r="D36" s="70">
        <v>9</v>
      </c>
      <c r="E36" s="70">
        <v>2010</v>
      </c>
      <c r="F36" s="70" t="s">
        <v>177</v>
      </c>
      <c r="G36" s="70" t="s">
        <v>1688</v>
      </c>
      <c r="H36" s="70" t="s">
        <v>1689</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1696</v>
      </c>
      <c r="B37" s="70">
        <v>144</v>
      </c>
      <c r="C37" s="70">
        <v>8</v>
      </c>
      <c r="D37" s="70">
        <v>9</v>
      </c>
      <c r="E37" s="70">
        <v>2011</v>
      </c>
      <c r="F37" s="70" t="s">
        <v>178</v>
      </c>
      <c r="G37" s="70" t="s">
        <v>1688</v>
      </c>
      <c r="H37" s="70" t="s">
        <v>1689</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1697</v>
      </c>
      <c r="B38" s="70">
        <v>145</v>
      </c>
      <c r="C38" s="70">
        <v>9</v>
      </c>
      <c r="D38" s="70">
        <v>9</v>
      </c>
      <c r="E38" s="70">
        <v>2012</v>
      </c>
      <c r="F38" s="70" t="s">
        <v>179</v>
      </c>
      <c r="G38" s="70" t="s">
        <v>1688</v>
      </c>
      <c r="H38" s="70" t="s">
        <v>1689</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1698</v>
      </c>
      <c r="B39" s="70">
        <v>146</v>
      </c>
      <c r="C39" s="70">
        <v>10</v>
      </c>
      <c r="D39" s="70">
        <v>9</v>
      </c>
      <c r="E39" s="70">
        <v>2013</v>
      </c>
      <c r="F39" s="70" t="s">
        <v>180</v>
      </c>
      <c r="G39" s="70" t="s">
        <v>1688</v>
      </c>
      <c r="H39" s="70" t="s">
        <v>1689</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1699</v>
      </c>
      <c r="B40" s="70">
        <v>147</v>
      </c>
      <c r="C40" s="70">
        <v>11</v>
      </c>
      <c r="D40" s="70">
        <v>9</v>
      </c>
      <c r="E40" s="70">
        <v>2014</v>
      </c>
      <c r="F40" s="70" t="s">
        <v>181</v>
      </c>
      <c r="G40" s="70" t="s">
        <v>1688</v>
      </c>
      <c r="H40" s="70" t="s">
        <v>1689</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1700</v>
      </c>
      <c r="B41" s="70">
        <v>148</v>
      </c>
      <c r="C41" s="70">
        <v>12</v>
      </c>
      <c r="D41" s="70">
        <v>9</v>
      </c>
      <c r="E41" s="70">
        <v>2015</v>
      </c>
      <c r="F41" s="70" t="s">
        <v>182</v>
      </c>
      <c r="G41" s="70" t="s">
        <v>1688</v>
      </c>
      <c r="H41" s="70" t="s">
        <v>1689</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1701</v>
      </c>
      <c r="B42" s="70">
        <v>149</v>
      </c>
      <c r="C42" s="70">
        <v>13</v>
      </c>
      <c r="D42" s="70">
        <v>9</v>
      </c>
      <c r="E42" s="70">
        <v>2016</v>
      </c>
      <c r="F42" s="70" t="s">
        <v>155</v>
      </c>
      <c r="G42" s="70" t="s">
        <v>1688</v>
      </c>
      <c r="H42" s="70" t="s">
        <v>1689</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1702</v>
      </c>
      <c r="B43" s="70">
        <v>150</v>
      </c>
      <c r="C43" s="70">
        <v>14</v>
      </c>
      <c r="D43" s="70">
        <v>9</v>
      </c>
      <c r="E43" s="70">
        <v>2017</v>
      </c>
      <c r="F43" s="70" t="s">
        <v>156</v>
      </c>
      <c r="G43" s="70" t="s">
        <v>1688</v>
      </c>
      <c r="H43" s="70" t="s">
        <v>1689</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1703</v>
      </c>
      <c r="B44" s="70">
        <v>151</v>
      </c>
      <c r="C44" s="70">
        <v>15</v>
      </c>
      <c r="D44" s="70">
        <v>9</v>
      </c>
      <c r="E44" s="70">
        <v>2018</v>
      </c>
      <c r="F44" s="70" t="s">
        <v>183</v>
      </c>
      <c r="G44" s="70" t="s">
        <v>1688</v>
      </c>
      <c r="H44" s="70" t="s">
        <v>1689</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1704</v>
      </c>
      <c r="B45" s="70">
        <v>152</v>
      </c>
      <c r="C45" s="70">
        <v>16</v>
      </c>
      <c r="D45" s="70">
        <v>9</v>
      </c>
      <c r="E45" s="70">
        <v>2019</v>
      </c>
      <c r="F45" s="70" t="s">
        <v>158</v>
      </c>
      <c r="G45" s="1064" t="s">
        <v>1688</v>
      </c>
      <c r="H45" s="70" t="s">
        <v>1689</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1705</v>
      </c>
      <c r="B46" s="70">
        <v>153</v>
      </c>
      <c r="C46" s="70">
        <v>17</v>
      </c>
      <c r="D46" s="70">
        <v>9</v>
      </c>
      <c r="E46" s="70">
        <v>2020</v>
      </c>
      <c r="F46" s="70" t="s">
        <v>159</v>
      </c>
      <c r="G46" s="1064" t="s">
        <v>1688</v>
      </c>
      <c r="H46" s="70" t="s">
        <v>1689</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1706</v>
      </c>
      <c r="B47" s="70">
        <v>153</v>
      </c>
      <c r="C47" s="70">
        <v>18</v>
      </c>
      <c r="D47" s="70">
        <v>9</v>
      </c>
      <c r="E47" s="70">
        <v>2021</v>
      </c>
      <c r="F47" s="70" t="s">
        <v>160</v>
      </c>
      <c r="G47" s="70" t="s">
        <v>1688</v>
      </c>
      <c r="H47" s="70" t="s">
        <v>1689</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1707</v>
      </c>
      <c r="B48" s="70">
        <v>153</v>
      </c>
      <c r="C48" s="70">
        <v>19</v>
      </c>
      <c r="D48" s="70">
        <v>9</v>
      </c>
      <c r="E48" s="70">
        <v>2022</v>
      </c>
      <c r="F48" s="70" t="s">
        <v>161</v>
      </c>
      <c r="G48" s="70" t="s">
        <v>1688</v>
      </c>
      <c r="H48" s="70" t="s">
        <v>1689</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1708</v>
      </c>
      <c r="B49" s="70">
        <v>153</v>
      </c>
      <c r="C49" s="70">
        <v>20</v>
      </c>
      <c r="D49" s="70">
        <v>9</v>
      </c>
      <c r="E49" s="70">
        <v>2023</v>
      </c>
      <c r="F49" s="70" t="s">
        <v>1539</v>
      </c>
      <c r="G49" s="70" t="s">
        <v>1688</v>
      </c>
      <c r="H49" s="70" t="s">
        <v>1689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1709</v>
      </c>
      <c r="B50" s="70">
        <v>153</v>
      </c>
      <c r="C50" s="70">
        <v>21</v>
      </c>
      <c r="D50" s="70">
        <v>9</v>
      </c>
      <c r="E50" s="70">
        <v>2024</v>
      </c>
      <c r="F50" s="70" t="s">
        <v>1554</v>
      </c>
      <c r="G50" s="70" t="s">
        <v>1688</v>
      </c>
      <c r="H50" s="70" t="s">
        <v>1689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1710</v>
      </c>
      <c r="B51" s="70">
        <v>222</v>
      </c>
      <c r="C51" s="70">
        <v>1</v>
      </c>
      <c r="D51" s="70">
        <v>14</v>
      </c>
      <c r="E51" s="70">
        <v>1990</v>
      </c>
      <c r="F51" s="70" t="s">
        <v>787</v>
      </c>
      <c r="G51" s="70" t="s">
        <v>1711</v>
      </c>
      <c r="H51" s="70" t="s">
        <v>1712</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1713</v>
      </c>
      <c r="B52" s="70">
        <v>223</v>
      </c>
      <c r="C52" s="70">
        <v>2</v>
      </c>
      <c r="D52" s="70">
        <v>14</v>
      </c>
      <c r="E52" s="70">
        <v>2005</v>
      </c>
      <c r="F52" s="70" t="s">
        <v>789</v>
      </c>
      <c r="G52" s="70" t="s">
        <v>1711</v>
      </c>
      <c r="H52" s="70" t="s">
        <v>1712</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1714</v>
      </c>
      <c r="B53" s="70">
        <v>224</v>
      </c>
      <c r="C53" s="70">
        <v>3</v>
      </c>
      <c r="D53" s="70">
        <v>14</v>
      </c>
      <c r="E53" s="70">
        <v>2006</v>
      </c>
      <c r="F53" s="70" t="s">
        <v>790</v>
      </c>
      <c r="G53" s="70" t="s">
        <v>1711</v>
      </c>
      <c r="H53" s="70" t="s">
        <v>1712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1715</v>
      </c>
      <c r="B54" s="70">
        <v>225</v>
      </c>
      <c r="C54" s="70">
        <v>4</v>
      </c>
      <c r="D54" s="70">
        <v>14</v>
      </c>
      <c r="E54" s="70">
        <v>2007</v>
      </c>
      <c r="F54" s="70" t="s">
        <v>791</v>
      </c>
      <c r="G54" s="70" t="s">
        <v>1711</v>
      </c>
      <c r="H54" s="70" t="s">
        <v>1712</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1716</v>
      </c>
      <c r="B55" s="70">
        <v>226</v>
      </c>
      <c r="C55" s="70">
        <v>5</v>
      </c>
      <c r="D55" s="70">
        <v>14</v>
      </c>
      <c r="E55" s="70">
        <v>2008</v>
      </c>
      <c r="F55" s="70" t="s">
        <v>792</v>
      </c>
      <c r="G55" s="70" t="s">
        <v>1711</v>
      </c>
      <c r="H55" s="70" t="s">
        <v>1712</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1717</v>
      </c>
      <c r="B56" s="70">
        <v>227</v>
      </c>
      <c r="C56" s="70">
        <v>6</v>
      </c>
      <c r="D56" s="70">
        <v>14</v>
      </c>
      <c r="E56" s="70">
        <v>2009</v>
      </c>
      <c r="F56" s="70" t="s">
        <v>176</v>
      </c>
      <c r="G56" s="70" t="s">
        <v>1711</v>
      </c>
      <c r="H56" s="70" t="s">
        <v>1712</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1718</v>
      </c>
      <c r="B57" s="70">
        <v>228</v>
      </c>
      <c r="C57" s="70">
        <v>7</v>
      </c>
      <c r="D57" s="70">
        <v>14</v>
      </c>
      <c r="E57" s="70">
        <v>2010</v>
      </c>
      <c r="F57" s="70" t="s">
        <v>177</v>
      </c>
      <c r="G57" s="70" t="s">
        <v>1711</v>
      </c>
      <c r="H57" s="70" t="s">
        <v>1712</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1719</v>
      </c>
      <c r="B58" s="70">
        <v>229</v>
      </c>
      <c r="C58" s="70">
        <v>8</v>
      </c>
      <c r="D58" s="70">
        <v>14</v>
      </c>
      <c r="E58" s="70">
        <v>2011</v>
      </c>
      <c r="F58" s="70" t="s">
        <v>178</v>
      </c>
      <c r="G58" s="70" t="s">
        <v>1711</v>
      </c>
      <c r="H58" s="70" t="s">
        <v>1712</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1720</v>
      </c>
      <c r="B59" s="70">
        <v>230</v>
      </c>
      <c r="C59" s="70">
        <v>9</v>
      </c>
      <c r="D59" s="70">
        <v>14</v>
      </c>
      <c r="E59" s="70">
        <v>2012</v>
      </c>
      <c r="F59" s="70" t="s">
        <v>179</v>
      </c>
      <c r="G59" s="70" t="s">
        <v>1711</v>
      </c>
      <c r="H59" s="70" t="s">
        <v>1712</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1721</v>
      </c>
      <c r="B60" s="70">
        <v>231</v>
      </c>
      <c r="C60" s="70">
        <v>10</v>
      </c>
      <c r="D60" s="70">
        <v>14</v>
      </c>
      <c r="E60" s="70">
        <v>2013</v>
      </c>
      <c r="F60" s="70" t="s">
        <v>180</v>
      </c>
      <c r="G60" s="70" t="s">
        <v>1711</v>
      </c>
      <c r="H60" s="70" t="s">
        <v>1712</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1722</v>
      </c>
      <c r="B61" s="70">
        <v>232</v>
      </c>
      <c r="C61" s="70">
        <v>11</v>
      </c>
      <c r="D61" s="70">
        <v>14</v>
      </c>
      <c r="E61" s="70">
        <v>2014</v>
      </c>
      <c r="F61" s="70" t="s">
        <v>181</v>
      </c>
      <c r="G61" s="70" t="s">
        <v>1711</v>
      </c>
      <c r="H61" s="70" t="s">
        <v>1712</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1723</v>
      </c>
      <c r="B62" s="70">
        <v>233</v>
      </c>
      <c r="C62" s="70">
        <v>12</v>
      </c>
      <c r="D62" s="70">
        <v>14</v>
      </c>
      <c r="E62" s="70">
        <v>2015</v>
      </c>
      <c r="F62" s="70" t="s">
        <v>182</v>
      </c>
      <c r="G62" s="70" t="s">
        <v>1711</v>
      </c>
      <c r="H62" s="70" t="s">
        <v>1712</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1724</v>
      </c>
      <c r="B63" s="70">
        <v>234</v>
      </c>
      <c r="C63" s="70">
        <v>13</v>
      </c>
      <c r="D63" s="70">
        <v>14</v>
      </c>
      <c r="E63" s="70">
        <v>2016</v>
      </c>
      <c r="F63" s="70" t="s">
        <v>155</v>
      </c>
      <c r="G63" s="70" t="s">
        <v>1711</v>
      </c>
      <c r="H63" s="70" t="s">
        <v>1712</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1725</v>
      </c>
      <c r="B64" s="70">
        <v>235</v>
      </c>
      <c r="C64" s="70">
        <v>14</v>
      </c>
      <c r="D64" s="70">
        <v>14</v>
      </c>
      <c r="E64" s="70">
        <v>2017</v>
      </c>
      <c r="F64" s="70" t="s">
        <v>156</v>
      </c>
      <c r="G64" s="1064" t="s">
        <v>1711</v>
      </c>
      <c r="H64" s="70" t="s">
        <v>1712</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1726</v>
      </c>
      <c r="B65" s="70">
        <v>236</v>
      </c>
      <c r="C65" s="70">
        <v>15</v>
      </c>
      <c r="D65" s="70">
        <v>14</v>
      </c>
      <c r="E65" s="70">
        <v>2018</v>
      </c>
      <c r="F65" s="70" t="s">
        <v>183</v>
      </c>
      <c r="G65" s="1064" t="s">
        <v>1711</v>
      </c>
      <c r="H65" s="70" t="s">
        <v>1712</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1727</v>
      </c>
      <c r="B66" s="70">
        <v>237</v>
      </c>
      <c r="C66" s="70">
        <v>16</v>
      </c>
      <c r="D66" s="70">
        <v>14</v>
      </c>
      <c r="E66" s="70">
        <v>2019</v>
      </c>
      <c r="F66" s="70" t="s">
        <v>158</v>
      </c>
      <c r="G66" s="70" t="s">
        <v>1711</v>
      </c>
      <c r="H66" s="70" t="s">
        <v>1712</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1728</v>
      </c>
      <c r="B67" s="70">
        <v>238</v>
      </c>
      <c r="C67" s="70">
        <v>17</v>
      </c>
      <c r="D67" s="70">
        <v>14</v>
      </c>
      <c r="E67" s="70">
        <v>2020</v>
      </c>
      <c r="F67" s="70" t="s">
        <v>159</v>
      </c>
      <c r="G67" s="70" t="s">
        <v>1711</v>
      </c>
      <c r="H67" s="70" t="s">
        <v>1712</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1729</v>
      </c>
      <c r="B68" s="70">
        <v>238</v>
      </c>
      <c r="C68" s="70">
        <v>18</v>
      </c>
      <c r="D68" s="70">
        <v>14</v>
      </c>
      <c r="E68" s="70">
        <v>2021</v>
      </c>
      <c r="F68" s="70" t="s">
        <v>160</v>
      </c>
      <c r="G68" s="70" t="s">
        <v>1711</v>
      </c>
      <c r="H68" s="70" t="s">
        <v>1712</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1730</v>
      </c>
      <c r="B69" s="70">
        <v>238</v>
      </c>
      <c r="C69" s="70">
        <v>19</v>
      </c>
      <c r="D69" s="70">
        <v>14</v>
      </c>
      <c r="E69" s="70">
        <v>2022</v>
      </c>
      <c r="F69" s="70" t="s">
        <v>161</v>
      </c>
      <c r="G69" s="70" t="s">
        <v>1711</v>
      </c>
      <c r="H69" s="70" t="s">
        <v>1712</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1731</v>
      </c>
      <c r="B70" s="70">
        <v>238</v>
      </c>
      <c r="C70" s="70">
        <v>20</v>
      </c>
      <c r="D70" s="70">
        <v>14</v>
      </c>
      <c r="E70" s="70">
        <v>2023</v>
      </c>
      <c r="F70" s="70" t="s">
        <v>1539</v>
      </c>
      <c r="G70" s="70" t="s">
        <v>1711</v>
      </c>
      <c r="H70" s="70" t="s">
        <v>1712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1732</v>
      </c>
      <c r="B71" s="70">
        <v>238</v>
      </c>
      <c r="C71" s="70">
        <v>21</v>
      </c>
      <c r="D71" s="70">
        <v>14</v>
      </c>
      <c r="E71" s="70">
        <v>2024</v>
      </c>
      <c r="F71" s="70" t="s">
        <v>1554</v>
      </c>
      <c r="G71" s="70" t="s">
        <v>1711</v>
      </c>
      <c r="H71" s="70" t="s">
        <v>1712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1733</v>
      </c>
      <c r="B72" s="70">
        <v>256</v>
      </c>
      <c r="C72" s="70">
        <v>1</v>
      </c>
      <c r="D72" s="70">
        <v>16</v>
      </c>
      <c r="E72" s="70">
        <v>1990</v>
      </c>
      <c r="F72" s="70" t="s">
        <v>787</v>
      </c>
      <c r="G72" s="70" t="s">
        <v>1734</v>
      </c>
      <c r="H72" s="70" t="s">
        <v>1735</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1736</v>
      </c>
      <c r="B73" s="70">
        <v>257</v>
      </c>
      <c r="C73" s="70">
        <v>2</v>
      </c>
      <c r="D73" s="70">
        <v>16</v>
      </c>
      <c r="E73" s="70">
        <v>2005</v>
      </c>
      <c r="F73" s="70" t="s">
        <v>789</v>
      </c>
      <c r="G73" s="70" t="s">
        <v>1734</v>
      </c>
      <c r="H73" s="70" t="s">
        <v>1735</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1737</v>
      </c>
      <c r="B74" s="70">
        <v>258</v>
      </c>
      <c r="C74" s="70">
        <v>3</v>
      </c>
      <c r="D74" s="70">
        <v>16</v>
      </c>
      <c r="E74" s="70">
        <v>2006</v>
      </c>
      <c r="F74" s="70" t="s">
        <v>790</v>
      </c>
      <c r="G74" s="70" t="s">
        <v>1734</v>
      </c>
      <c r="H74" s="70" t="s">
        <v>1735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1738</v>
      </c>
      <c r="B75" s="70">
        <v>259</v>
      </c>
      <c r="C75" s="70">
        <v>4</v>
      </c>
      <c r="D75" s="70">
        <v>16</v>
      </c>
      <c r="E75" s="70">
        <v>2007</v>
      </c>
      <c r="F75" s="70" t="s">
        <v>791</v>
      </c>
      <c r="G75" s="70" t="s">
        <v>1734</v>
      </c>
      <c r="H75" s="70" t="s">
        <v>1735</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1739</v>
      </c>
      <c r="B76" s="70">
        <v>260</v>
      </c>
      <c r="C76" s="70">
        <v>5</v>
      </c>
      <c r="D76" s="70">
        <v>16</v>
      </c>
      <c r="E76" s="70">
        <v>2008</v>
      </c>
      <c r="F76" s="70" t="s">
        <v>792</v>
      </c>
      <c r="G76" s="70" t="s">
        <v>1734</v>
      </c>
      <c r="H76" s="70" t="s">
        <v>1735</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1740</v>
      </c>
      <c r="B77" s="70">
        <v>261</v>
      </c>
      <c r="C77" s="70">
        <v>6</v>
      </c>
      <c r="D77" s="70">
        <v>16</v>
      </c>
      <c r="E77" s="70">
        <v>2009</v>
      </c>
      <c r="F77" s="70" t="s">
        <v>176</v>
      </c>
      <c r="G77" s="70" t="s">
        <v>1734</v>
      </c>
      <c r="H77" s="70" t="s">
        <v>1735</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1741</v>
      </c>
      <c r="B78" s="70">
        <v>262</v>
      </c>
      <c r="C78" s="70">
        <v>7</v>
      </c>
      <c r="D78" s="70">
        <v>16</v>
      </c>
      <c r="E78" s="70">
        <v>2010</v>
      </c>
      <c r="F78" s="70" t="s">
        <v>177</v>
      </c>
      <c r="G78" s="70" t="s">
        <v>1734</v>
      </c>
      <c r="H78" s="70" t="s">
        <v>1735</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1742</v>
      </c>
      <c r="B79" s="70">
        <v>263</v>
      </c>
      <c r="C79" s="70">
        <v>8</v>
      </c>
      <c r="D79" s="70">
        <v>16</v>
      </c>
      <c r="E79" s="70">
        <v>2011</v>
      </c>
      <c r="F79" s="70" t="s">
        <v>178</v>
      </c>
      <c r="G79" s="70" t="s">
        <v>1734</v>
      </c>
      <c r="H79" s="70" t="s">
        <v>1735</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1743</v>
      </c>
      <c r="B80" s="70">
        <v>264</v>
      </c>
      <c r="C80" s="70">
        <v>9</v>
      </c>
      <c r="D80" s="70">
        <v>16</v>
      </c>
      <c r="E80" s="70">
        <v>2012</v>
      </c>
      <c r="F80" s="70" t="s">
        <v>179</v>
      </c>
      <c r="G80" s="70" t="s">
        <v>1734</v>
      </c>
      <c r="H80" s="70" t="s">
        <v>1735</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1744</v>
      </c>
      <c r="B81" s="70">
        <v>265</v>
      </c>
      <c r="C81" s="70">
        <v>10</v>
      </c>
      <c r="D81" s="70">
        <v>16</v>
      </c>
      <c r="E81" s="70">
        <v>2013</v>
      </c>
      <c r="F81" s="70" t="s">
        <v>180</v>
      </c>
      <c r="G81" s="70" t="s">
        <v>1734</v>
      </c>
      <c r="H81" s="70" t="s">
        <v>1735</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1745</v>
      </c>
      <c r="B82" s="70">
        <v>266</v>
      </c>
      <c r="C82" s="70">
        <v>11</v>
      </c>
      <c r="D82" s="70">
        <v>16</v>
      </c>
      <c r="E82" s="70">
        <v>2014</v>
      </c>
      <c r="F82" s="70" t="s">
        <v>181</v>
      </c>
      <c r="G82" s="70" t="s">
        <v>1734</v>
      </c>
      <c r="H82" s="70" t="s">
        <v>1735</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1746</v>
      </c>
      <c r="B83" s="70">
        <v>267</v>
      </c>
      <c r="C83" s="70">
        <v>12</v>
      </c>
      <c r="D83" s="70">
        <v>16</v>
      </c>
      <c r="E83" s="70">
        <v>2015</v>
      </c>
      <c r="F83" s="70" t="s">
        <v>182</v>
      </c>
      <c r="G83" s="1064" t="s">
        <v>1734</v>
      </c>
      <c r="H83" s="70" t="s">
        <v>1735</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1747</v>
      </c>
      <c r="B84" s="70">
        <v>268</v>
      </c>
      <c r="C84" s="70">
        <v>13</v>
      </c>
      <c r="D84" s="70">
        <v>16</v>
      </c>
      <c r="E84" s="70">
        <v>2016</v>
      </c>
      <c r="F84" s="70" t="s">
        <v>155</v>
      </c>
      <c r="G84" s="1064" t="s">
        <v>1734</v>
      </c>
      <c r="H84" s="70" t="s">
        <v>1735</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1748</v>
      </c>
      <c r="B85" s="70">
        <v>269</v>
      </c>
      <c r="C85" s="70">
        <v>14</v>
      </c>
      <c r="D85" s="70">
        <v>16</v>
      </c>
      <c r="E85" s="70">
        <v>2017</v>
      </c>
      <c r="F85" s="70" t="s">
        <v>156</v>
      </c>
      <c r="G85" s="70" t="s">
        <v>1734</v>
      </c>
      <c r="H85" s="70" t="s">
        <v>1735</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1749</v>
      </c>
      <c r="B86" s="70">
        <v>270</v>
      </c>
      <c r="C86" s="70">
        <v>15</v>
      </c>
      <c r="D86" s="70">
        <v>16</v>
      </c>
      <c r="E86" s="70">
        <v>2018</v>
      </c>
      <c r="F86" s="70" t="s">
        <v>183</v>
      </c>
      <c r="G86" s="70" t="s">
        <v>1734</v>
      </c>
      <c r="H86" s="70" t="s">
        <v>1735</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1750</v>
      </c>
      <c r="B87" s="70">
        <v>271</v>
      </c>
      <c r="C87" s="70">
        <v>16</v>
      </c>
      <c r="D87" s="70">
        <v>16</v>
      </c>
      <c r="E87" s="70">
        <v>2019</v>
      </c>
      <c r="F87" s="70" t="s">
        <v>158</v>
      </c>
      <c r="G87" s="70" t="s">
        <v>1734</v>
      </c>
      <c r="H87" s="70" t="s">
        <v>1735</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1751</v>
      </c>
      <c r="B88" s="70">
        <v>272</v>
      </c>
      <c r="C88" s="70">
        <v>17</v>
      </c>
      <c r="D88" s="70">
        <v>16</v>
      </c>
      <c r="E88" s="70">
        <v>2020</v>
      </c>
      <c r="F88" s="70" t="s">
        <v>159</v>
      </c>
      <c r="G88" s="70" t="s">
        <v>1734</v>
      </c>
      <c r="H88" s="70" t="s">
        <v>1735</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1752</v>
      </c>
      <c r="B89" s="70">
        <v>272</v>
      </c>
      <c r="C89" s="70">
        <v>18</v>
      </c>
      <c r="D89" s="70">
        <v>16</v>
      </c>
      <c r="E89" s="70">
        <v>2021</v>
      </c>
      <c r="F89" s="70" t="s">
        <v>160</v>
      </c>
      <c r="G89" s="70" t="s">
        <v>1734</v>
      </c>
      <c r="H89" s="70" t="s">
        <v>1735</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1753</v>
      </c>
      <c r="B90" s="70">
        <v>272</v>
      </c>
      <c r="C90" s="70">
        <v>19</v>
      </c>
      <c r="D90" s="70">
        <v>16</v>
      </c>
      <c r="E90" s="70">
        <v>2022</v>
      </c>
      <c r="F90" s="70" t="s">
        <v>161</v>
      </c>
      <c r="G90" s="70" t="s">
        <v>1734</v>
      </c>
      <c r="H90" s="70" t="s">
        <v>1735</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1754</v>
      </c>
      <c r="B91" s="70">
        <v>272</v>
      </c>
      <c r="C91" s="70">
        <v>20</v>
      </c>
      <c r="D91" s="70">
        <v>16</v>
      </c>
      <c r="E91" s="70">
        <v>2023</v>
      </c>
      <c r="F91" s="70" t="s">
        <v>1539</v>
      </c>
      <c r="G91" s="70" t="s">
        <v>1734</v>
      </c>
      <c r="H91" s="70" t="s">
        <v>1735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1755</v>
      </c>
      <c r="B92" s="70">
        <v>272</v>
      </c>
      <c r="C92" s="70">
        <v>21</v>
      </c>
      <c r="D92" s="70">
        <v>16</v>
      </c>
      <c r="E92" s="70">
        <v>2024</v>
      </c>
      <c r="F92" s="70" t="s">
        <v>1554</v>
      </c>
      <c r="G92" s="70" t="s">
        <v>1734</v>
      </c>
      <c r="H92" s="70" t="s">
        <v>1735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1756</v>
      </c>
      <c r="B93" s="70">
        <v>341</v>
      </c>
      <c r="C93" s="70">
        <v>1</v>
      </c>
      <c r="D93" s="70">
        <v>21</v>
      </c>
      <c r="E93" s="70">
        <v>1990</v>
      </c>
      <c r="F93" s="70" t="s">
        <v>787</v>
      </c>
      <c r="G93" s="70" t="s">
        <v>1757</v>
      </c>
      <c r="H93" s="70" t="s">
        <v>1758</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1759</v>
      </c>
      <c r="B94" s="70">
        <v>342</v>
      </c>
      <c r="C94" s="70">
        <v>2</v>
      </c>
      <c r="D94" s="70">
        <v>21</v>
      </c>
      <c r="E94" s="70">
        <v>2005</v>
      </c>
      <c r="F94" s="70" t="s">
        <v>789</v>
      </c>
      <c r="G94" s="70" t="s">
        <v>1757</v>
      </c>
      <c r="H94" s="70" t="s">
        <v>1758</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1760</v>
      </c>
      <c r="B95" s="70">
        <v>343</v>
      </c>
      <c r="C95" s="70">
        <v>3</v>
      </c>
      <c r="D95" s="70">
        <v>21</v>
      </c>
      <c r="E95" s="70">
        <v>2006</v>
      </c>
      <c r="F95" s="70" t="s">
        <v>790</v>
      </c>
      <c r="G95" s="70" t="s">
        <v>1757</v>
      </c>
      <c r="H95" s="70" t="s">
        <v>1758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1761</v>
      </c>
      <c r="B96" s="70">
        <v>344</v>
      </c>
      <c r="C96" s="70">
        <v>4</v>
      </c>
      <c r="D96" s="70">
        <v>21</v>
      </c>
      <c r="E96" s="70">
        <v>2007</v>
      </c>
      <c r="F96" s="70" t="s">
        <v>791</v>
      </c>
      <c r="G96" s="70" t="s">
        <v>1757</v>
      </c>
      <c r="H96" s="70" t="s">
        <v>1758</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1762</v>
      </c>
      <c r="B97" s="70">
        <v>345</v>
      </c>
      <c r="C97" s="70">
        <v>5</v>
      </c>
      <c r="D97" s="70">
        <v>21</v>
      </c>
      <c r="E97" s="70">
        <v>2008</v>
      </c>
      <c r="F97" s="70" t="s">
        <v>792</v>
      </c>
      <c r="G97" s="70" t="s">
        <v>1757</v>
      </c>
      <c r="H97" s="70" t="s">
        <v>1758</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1763</v>
      </c>
      <c r="B98" s="70">
        <v>346</v>
      </c>
      <c r="C98" s="70">
        <v>6</v>
      </c>
      <c r="D98" s="70">
        <v>21</v>
      </c>
      <c r="E98" s="70">
        <v>2009</v>
      </c>
      <c r="F98" s="70" t="s">
        <v>176</v>
      </c>
      <c r="G98" s="70" t="s">
        <v>1757</v>
      </c>
      <c r="H98" s="70" t="s">
        <v>1758</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1764</v>
      </c>
      <c r="B99" s="70">
        <v>347</v>
      </c>
      <c r="C99" s="70">
        <v>7</v>
      </c>
      <c r="D99" s="70">
        <v>21</v>
      </c>
      <c r="E99" s="70">
        <v>2010</v>
      </c>
      <c r="F99" s="70" t="s">
        <v>177</v>
      </c>
      <c r="G99" s="70" t="s">
        <v>1757</v>
      </c>
      <c r="H99" s="70" t="s">
        <v>1758</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1765</v>
      </c>
      <c r="B100" s="70">
        <v>348</v>
      </c>
      <c r="C100" s="70">
        <v>8</v>
      </c>
      <c r="D100" s="70">
        <v>21</v>
      </c>
      <c r="E100" s="70">
        <v>2011</v>
      </c>
      <c r="F100" s="70" t="s">
        <v>178</v>
      </c>
      <c r="G100" s="70" t="s">
        <v>1757</v>
      </c>
      <c r="H100" s="70" t="s">
        <v>1758</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1766</v>
      </c>
      <c r="B101" s="70">
        <v>349</v>
      </c>
      <c r="C101" s="70">
        <v>9</v>
      </c>
      <c r="D101" s="70">
        <v>21</v>
      </c>
      <c r="E101" s="70">
        <v>2012</v>
      </c>
      <c r="F101" s="70" t="s">
        <v>179</v>
      </c>
      <c r="G101" s="70" t="s">
        <v>1757</v>
      </c>
      <c r="H101" s="70" t="s">
        <v>1758</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1767</v>
      </c>
      <c r="B102" s="70">
        <v>350</v>
      </c>
      <c r="C102" s="70">
        <v>10</v>
      </c>
      <c r="D102" s="70">
        <v>21</v>
      </c>
      <c r="E102" s="70">
        <v>2013</v>
      </c>
      <c r="F102" s="70" t="s">
        <v>180</v>
      </c>
      <c r="G102" s="1064" t="s">
        <v>1757</v>
      </c>
      <c r="H102" s="70" t="s">
        <v>1758</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1768</v>
      </c>
      <c r="B103" s="70">
        <v>351</v>
      </c>
      <c r="C103" s="70">
        <v>11</v>
      </c>
      <c r="D103" s="70">
        <v>21</v>
      </c>
      <c r="E103" s="70">
        <v>2014</v>
      </c>
      <c r="F103" s="70" t="s">
        <v>181</v>
      </c>
      <c r="G103" s="1064" t="s">
        <v>1757</v>
      </c>
      <c r="H103" s="70" t="s">
        <v>1758</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1769</v>
      </c>
      <c r="B104" s="70">
        <v>352</v>
      </c>
      <c r="C104" s="70">
        <v>12</v>
      </c>
      <c r="D104" s="70">
        <v>21</v>
      </c>
      <c r="E104" s="70">
        <v>2015</v>
      </c>
      <c r="F104" s="70" t="s">
        <v>182</v>
      </c>
      <c r="G104" s="70" t="s">
        <v>1757</v>
      </c>
      <c r="H104" s="70" t="s">
        <v>1758</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1770</v>
      </c>
      <c r="B105" s="70">
        <v>353</v>
      </c>
      <c r="C105" s="70">
        <v>13</v>
      </c>
      <c r="D105" s="70">
        <v>21</v>
      </c>
      <c r="E105" s="70">
        <v>2016</v>
      </c>
      <c r="F105" s="70" t="s">
        <v>155</v>
      </c>
      <c r="G105" s="70" t="s">
        <v>1757</v>
      </c>
      <c r="H105" s="70" t="s">
        <v>1758</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1771</v>
      </c>
      <c r="B106" s="70">
        <v>354</v>
      </c>
      <c r="C106" s="70">
        <v>14</v>
      </c>
      <c r="D106" s="70">
        <v>21</v>
      </c>
      <c r="E106" s="70">
        <v>2017</v>
      </c>
      <c r="F106" s="70" t="s">
        <v>156</v>
      </c>
      <c r="G106" s="70" t="s">
        <v>1757</v>
      </c>
      <c r="H106" s="70" t="s">
        <v>1758</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1772</v>
      </c>
      <c r="B107" s="70">
        <v>355</v>
      </c>
      <c r="C107" s="70">
        <v>15</v>
      </c>
      <c r="D107" s="70">
        <v>21</v>
      </c>
      <c r="E107" s="70">
        <v>2018</v>
      </c>
      <c r="F107" s="70" t="s">
        <v>183</v>
      </c>
      <c r="G107" s="70" t="s">
        <v>1757</v>
      </c>
      <c r="H107" s="70" t="s">
        <v>1758</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1773</v>
      </c>
      <c r="B108" s="70">
        <v>356</v>
      </c>
      <c r="C108" s="70">
        <v>16</v>
      </c>
      <c r="D108" s="70">
        <v>21</v>
      </c>
      <c r="E108" s="70">
        <v>2019</v>
      </c>
      <c r="F108" s="70" t="s">
        <v>158</v>
      </c>
      <c r="G108" s="70" t="s">
        <v>1757</v>
      </c>
      <c r="H108" s="70" t="s">
        <v>1758</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1774</v>
      </c>
      <c r="B109" s="70">
        <v>357</v>
      </c>
      <c r="C109" s="70">
        <v>17</v>
      </c>
      <c r="D109" s="70">
        <v>21</v>
      </c>
      <c r="E109" s="70">
        <v>2020</v>
      </c>
      <c r="F109" s="70" t="s">
        <v>159</v>
      </c>
      <c r="G109" s="70" t="s">
        <v>1757</v>
      </c>
      <c r="H109" s="70" t="s">
        <v>1758</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1775</v>
      </c>
      <c r="B110" s="70">
        <v>357</v>
      </c>
      <c r="C110" s="70">
        <v>18</v>
      </c>
      <c r="D110" s="70">
        <v>21</v>
      </c>
      <c r="E110" s="70">
        <v>2021</v>
      </c>
      <c r="F110" s="70" t="s">
        <v>160</v>
      </c>
      <c r="G110" s="70" t="s">
        <v>1757</v>
      </c>
      <c r="H110" s="70" t="s">
        <v>1758</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1776</v>
      </c>
      <c r="B111" s="70">
        <v>357</v>
      </c>
      <c r="C111" s="70">
        <v>19</v>
      </c>
      <c r="D111" s="70">
        <v>21</v>
      </c>
      <c r="E111" s="70">
        <v>2022</v>
      </c>
      <c r="F111" s="70" t="s">
        <v>161</v>
      </c>
      <c r="G111" s="70" t="s">
        <v>1757</v>
      </c>
      <c r="H111" s="70" t="s">
        <v>1758</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1777</v>
      </c>
      <c r="B112" s="70">
        <v>357</v>
      </c>
      <c r="C112" s="70">
        <v>20</v>
      </c>
      <c r="D112" s="70">
        <v>21</v>
      </c>
      <c r="E112" s="70">
        <v>2023</v>
      </c>
      <c r="F112" s="70" t="s">
        <v>1539</v>
      </c>
      <c r="G112" s="70" t="s">
        <v>1757</v>
      </c>
      <c r="H112" s="70" t="s">
        <v>1758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1778</v>
      </c>
      <c r="B113" s="70">
        <v>357</v>
      </c>
      <c r="C113" s="70">
        <v>21</v>
      </c>
      <c r="D113" s="70">
        <v>21</v>
      </c>
      <c r="E113" s="70">
        <v>2024</v>
      </c>
      <c r="F113" s="70" t="s">
        <v>1554</v>
      </c>
      <c r="G113" s="70" t="s">
        <v>1757</v>
      </c>
      <c r="H113" s="70" t="s">
        <v>1758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1779</v>
      </c>
      <c r="B114" s="70">
        <v>103</v>
      </c>
      <c r="C114" s="70">
        <v>1</v>
      </c>
      <c r="D114" s="70">
        <v>7</v>
      </c>
      <c r="E114" s="70">
        <v>1990</v>
      </c>
      <c r="F114" s="70" t="s">
        <v>787</v>
      </c>
      <c r="G114" s="70" t="s">
        <v>1780</v>
      </c>
      <c r="H114" s="70" t="s">
        <v>1781</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1782</v>
      </c>
      <c r="B115" s="70">
        <v>104</v>
      </c>
      <c r="C115" s="70">
        <v>2</v>
      </c>
      <c r="D115" s="70">
        <v>7</v>
      </c>
      <c r="E115" s="70">
        <v>2005</v>
      </c>
      <c r="F115" s="70" t="s">
        <v>789</v>
      </c>
      <c r="G115" s="70" t="s">
        <v>1780</v>
      </c>
      <c r="H115" s="70" t="s">
        <v>1781</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1783</v>
      </c>
      <c r="B116" s="70">
        <v>105</v>
      </c>
      <c r="C116" s="70">
        <v>3</v>
      </c>
      <c r="D116" s="70">
        <v>7</v>
      </c>
      <c r="E116" s="70">
        <v>2006</v>
      </c>
      <c r="F116" s="70" t="s">
        <v>790</v>
      </c>
      <c r="G116" s="70" t="s">
        <v>1780</v>
      </c>
      <c r="H116" s="70" t="s">
        <v>1781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1784</v>
      </c>
      <c r="B117" s="70">
        <v>106</v>
      </c>
      <c r="C117" s="70">
        <v>4</v>
      </c>
      <c r="D117" s="70">
        <v>7</v>
      </c>
      <c r="E117" s="70">
        <v>2007</v>
      </c>
      <c r="F117" s="70" t="s">
        <v>791</v>
      </c>
      <c r="G117" s="70" t="s">
        <v>1780</v>
      </c>
      <c r="H117" s="70" t="s">
        <v>1781</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1785</v>
      </c>
      <c r="B118" s="70">
        <v>107</v>
      </c>
      <c r="C118" s="70">
        <v>5</v>
      </c>
      <c r="D118" s="70">
        <v>7</v>
      </c>
      <c r="E118" s="70">
        <v>2008</v>
      </c>
      <c r="F118" s="70" t="s">
        <v>792</v>
      </c>
      <c r="G118" s="70" t="s">
        <v>1780</v>
      </c>
      <c r="H118" s="70" t="s">
        <v>1781</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1786</v>
      </c>
      <c r="B119" s="70">
        <v>108</v>
      </c>
      <c r="C119" s="70">
        <v>6</v>
      </c>
      <c r="D119" s="70">
        <v>7</v>
      </c>
      <c r="E119" s="70">
        <v>2009</v>
      </c>
      <c r="F119" s="70" t="s">
        <v>176</v>
      </c>
      <c r="G119" s="70" t="s">
        <v>1780</v>
      </c>
      <c r="H119" s="70" t="s">
        <v>1781</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1787</v>
      </c>
      <c r="B120" s="70">
        <v>109</v>
      </c>
      <c r="C120" s="70">
        <v>7</v>
      </c>
      <c r="D120" s="70">
        <v>7</v>
      </c>
      <c r="E120" s="70">
        <v>2010</v>
      </c>
      <c r="F120" s="70" t="s">
        <v>177</v>
      </c>
      <c r="G120" s="70" t="s">
        <v>1780</v>
      </c>
      <c r="H120" s="70" t="s">
        <v>1781</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1788</v>
      </c>
      <c r="B121" s="70">
        <v>110</v>
      </c>
      <c r="C121" s="70">
        <v>8</v>
      </c>
      <c r="D121" s="70">
        <v>7</v>
      </c>
      <c r="E121" s="70">
        <v>2011</v>
      </c>
      <c r="F121" s="70" t="s">
        <v>178</v>
      </c>
      <c r="G121" s="1064" t="s">
        <v>1780</v>
      </c>
      <c r="H121" s="70" t="s">
        <v>1781</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1789</v>
      </c>
      <c r="B122" s="70">
        <v>111</v>
      </c>
      <c r="C122" s="70">
        <v>9</v>
      </c>
      <c r="D122" s="70">
        <v>7</v>
      </c>
      <c r="E122" s="70">
        <v>2012</v>
      </c>
      <c r="F122" s="70" t="s">
        <v>179</v>
      </c>
      <c r="G122" s="1064" t="s">
        <v>1780</v>
      </c>
      <c r="H122" s="70" t="s">
        <v>1781</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1790</v>
      </c>
      <c r="B123" s="70">
        <v>112</v>
      </c>
      <c r="C123" s="70">
        <v>10</v>
      </c>
      <c r="D123" s="70">
        <v>7</v>
      </c>
      <c r="E123" s="70">
        <v>2013</v>
      </c>
      <c r="F123" s="70" t="s">
        <v>180</v>
      </c>
      <c r="G123" s="70" t="s">
        <v>1780</v>
      </c>
      <c r="H123" s="70" t="s">
        <v>1781</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1791</v>
      </c>
      <c r="B124" s="70">
        <v>113</v>
      </c>
      <c r="C124" s="70">
        <v>11</v>
      </c>
      <c r="D124" s="70">
        <v>7</v>
      </c>
      <c r="E124" s="70">
        <v>2014</v>
      </c>
      <c r="F124" s="70" t="s">
        <v>181</v>
      </c>
      <c r="G124" s="70" t="s">
        <v>1780</v>
      </c>
      <c r="H124" s="70" t="s">
        <v>1781</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1792</v>
      </c>
      <c r="B125" s="70">
        <v>114</v>
      </c>
      <c r="C125" s="70">
        <v>12</v>
      </c>
      <c r="D125" s="70">
        <v>7</v>
      </c>
      <c r="E125" s="70">
        <v>2015</v>
      </c>
      <c r="F125" s="70" t="s">
        <v>182</v>
      </c>
      <c r="G125" s="70" t="s">
        <v>1780</v>
      </c>
      <c r="H125" s="70" t="s">
        <v>1781</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1793</v>
      </c>
      <c r="B126" s="70">
        <v>115</v>
      </c>
      <c r="C126" s="70">
        <v>13</v>
      </c>
      <c r="D126" s="70">
        <v>7</v>
      </c>
      <c r="E126" s="70">
        <v>2016</v>
      </c>
      <c r="F126" s="70" t="s">
        <v>155</v>
      </c>
      <c r="G126" s="70" t="s">
        <v>1780</v>
      </c>
      <c r="H126" s="70" t="s">
        <v>1781</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1794</v>
      </c>
      <c r="B127" s="70">
        <v>116</v>
      </c>
      <c r="C127" s="70">
        <v>14</v>
      </c>
      <c r="D127" s="70">
        <v>7</v>
      </c>
      <c r="E127" s="70">
        <v>2017</v>
      </c>
      <c r="F127" s="70" t="s">
        <v>156</v>
      </c>
      <c r="G127" s="70" t="s">
        <v>1780</v>
      </c>
      <c r="H127" s="70" t="s">
        <v>1781</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1795</v>
      </c>
      <c r="B128" s="70">
        <v>117</v>
      </c>
      <c r="C128" s="70">
        <v>15</v>
      </c>
      <c r="D128" s="70">
        <v>7</v>
      </c>
      <c r="E128" s="70">
        <v>2018</v>
      </c>
      <c r="F128" s="70" t="s">
        <v>183</v>
      </c>
      <c r="G128" s="70" t="s">
        <v>1780</v>
      </c>
      <c r="H128" s="70" t="s">
        <v>1781</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1796</v>
      </c>
      <c r="B129" s="70">
        <v>118</v>
      </c>
      <c r="C129" s="70">
        <v>16</v>
      </c>
      <c r="D129" s="70">
        <v>7</v>
      </c>
      <c r="E129" s="70">
        <v>2019</v>
      </c>
      <c r="F129" s="70" t="s">
        <v>158</v>
      </c>
      <c r="G129" s="70" t="s">
        <v>1780</v>
      </c>
      <c r="H129" s="70" t="s">
        <v>1781</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1797</v>
      </c>
      <c r="B130" s="70">
        <v>119</v>
      </c>
      <c r="C130" s="70">
        <v>17</v>
      </c>
      <c r="D130" s="70">
        <v>7</v>
      </c>
      <c r="E130" s="70">
        <v>2020</v>
      </c>
      <c r="F130" s="70" t="s">
        <v>159</v>
      </c>
      <c r="G130" s="70" t="s">
        <v>1780</v>
      </c>
      <c r="H130" s="70" t="s">
        <v>1781</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1798</v>
      </c>
      <c r="B131" s="70">
        <v>119</v>
      </c>
      <c r="C131" s="70">
        <v>18</v>
      </c>
      <c r="D131" s="70">
        <v>7</v>
      </c>
      <c r="E131" s="70">
        <v>2021</v>
      </c>
      <c r="F131" s="70" t="s">
        <v>160</v>
      </c>
      <c r="G131" s="70" t="s">
        <v>1780</v>
      </c>
      <c r="H131" s="70" t="s">
        <v>1781</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1799</v>
      </c>
      <c r="B132" s="70">
        <v>119</v>
      </c>
      <c r="C132" s="70">
        <v>19</v>
      </c>
      <c r="D132" s="70">
        <v>7</v>
      </c>
      <c r="E132" s="70">
        <v>2022</v>
      </c>
      <c r="F132" s="70" t="s">
        <v>161</v>
      </c>
      <c r="G132" s="70" t="s">
        <v>1780</v>
      </c>
      <c r="H132" s="70" t="s">
        <v>1781</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1800</v>
      </c>
      <c r="B133" s="70">
        <v>119</v>
      </c>
      <c r="C133" s="70">
        <v>20</v>
      </c>
      <c r="D133" s="70">
        <v>7</v>
      </c>
      <c r="E133" s="70">
        <v>2023</v>
      </c>
      <c r="F133" s="70" t="s">
        <v>1539</v>
      </c>
      <c r="G133" s="70" t="s">
        <v>1780</v>
      </c>
      <c r="H133" s="70" t="s">
        <v>1781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1801</v>
      </c>
      <c r="B134" s="70">
        <v>119</v>
      </c>
      <c r="C134" s="70">
        <v>21</v>
      </c>
      <c r="D134" s="70">
        <v>7</v>
      </c>
      <c r="E134" s="70">
        <v>2024</v>
      </c>
      <c r="F134" s="70" t="s">
        <v>1554</v>
      </c>
      <c r="G134" s="70" t="s">
        <v>1780</v>
      </c>
      <c r="H134" s="70" t="s">
        <v>1781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1802</v>
      </c>
      <c r="B135" s="70">
        <v>171</v>
      </c>
      <c r="C135" s="70">
        <v>1</v>
      </c>
      <c r="D135" s="70">
        <v>11</v>
      </c>
      <c r="E135" s="70">
        <v>1990</v>
      </c>
      <c r="F135" s="70" t="s">
        <v>787</v>
      </c>
      <c r="G135" s="70" t="s">
        <v>1803</v>
      </c>
      <c r="H135" s="70" t="s">
        <v>1804</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1805</v>
      </c>
      <c r="B136" s="70">
        <v>172</v>
      </c>
      <c r="C136" s="70">
        <v>2</v>
      </c>
      <c r="D136" s="70">
        <v>11</v>
      </c>
      <c r="E136" s="70">
        <v>2005</v>
      </c>
      <c r="F136" s="70" t="s">
        <v>789</v>
      </c>
      <c r="G136" s="70" t="s">
        <v>1803</v>
      </c>
      <c r="H136" s="70" t="s">
        <v>1804</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1806</v>
      </c>
      <c r="B137" s="70">
        <v>173</v>
      </c>
      <c r="C137" s="70">
        <v>3</v>
      </c>
      <c r="D137" s="70">
        <v>11</v>
      </c>
      <c r="E137" s="70">
        <v>2006</v>
      </c>
      <c r="F137" s="70" t="s">
        <v>790</v>
      </c>
      <c r="G137" s="70" t="s">
        <v>1803</v>
      </c>
      <c r="H137" s="70" t="s">
        <v>1804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1807</v>
      </c>
      <c r="B138" s="70">
        <v>174</v>
      </c>
      <c r="C138" s="70">
        <v>4</v>
      </c>
      <c r="D138" s="70">
        <v>11</v>
      </c>
      <c r="E138" s="70">
        <v>2007</v>
      </c>
      <c r="F138" s="70" t="s">
        <v>791</v>
      </c>
      <c r="G138" s="70" t="s">
        <v>1803</v>
      </c>
      <c r="H138" s="70" t="s">
        <v>1804</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1808</v>
      </c>
      <c r="B139" s="70">
        <v>175</v>
      </c>
      <c r="C139" s="70">
        <v>5</v>
      </c>
      <c r="D139" s="70">
        <v>11</v>
      </c>
      <c r="E139" s="70">
        <v>2008</v>
      </c>
      <c r="F139" s="70" t="s">
        <v>792</v>
      </c>
      <c r="G139" s="70" t="s">
        <v>1803</v>
      </c>
      <c r="H139" s="70" t="s">
        <v>1804</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1809</v>
      </c>
      <c r="B140" s="70">
        <v>176</v>
      </c>
      <c r="C140" s="70">
        <v>6</v>
      </c>
      <c r="D140" s="70">
        <v>11</v>
      </c>
      <c r="E140" s="70">
        <v>2009</v>
      </c>
      <c r="F140" s="70" t="s">
        <v>176</v>
      </c>
      <c r="G140" s="1064" t="s">
        <v>1803</v>
      </c>
      <c r="H140" s="70" t="s">
        <v>1804</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1810</v>
      </c>
      <c r="B141" s="70">
        <v>177</v>
      </c>
      <c r="C141" s="70">
        <v>7</v>
      </c>
      <c r="D141" s="70">
        <v>11</v>
      </c>
      <c r="E141" s="70">
        <v>2010</v>
      </c>
      <c r="F141" s="70" t="s">
        <v>177</v>
      </c>
      <c r="G141" s="1064" t="s">
        <v>1803</v>
      </c>
      <c r="H141" s="70" t="s">
        <v>1804</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1811</v>
      </c>
      <c r="B142" s="70">
        <v>178</v>
      </c>
      <c r="C142" s="70">
        <v>8</v>
      </c>
      <c r="D142" s="70">
        <v>11</v>
      </c>
      <c r="E142" s="70">
        <v>2011</v>
      </c>
      <c r="F142" s="70" t="s">
        <v>178</v>
      </c>
      <c r="G142" s="70" t="s">
        <v>1803</v>
      </c>
      <c r="H142" s="70" t="s">
        <v>1804</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1812</v>
      </c>
      <c r="B143" s="70">
        <v>179</v>
      </c>
      <c r="C143" s="70">
        <v>9</v>
      </c>
      <c r="D143" s="70">
        <v>11</v>
      </c>
      <c r="E143" s="70">
        <v>2012</v>
      </c>
      <c r="F143" s="70" t="s">
        <v>179</v>
      </c>
      <c r="G143" s="70" t="s">
        <v>1803</v>
      </c>
      <c r="H143" s="70" t="s">
        <v>1804</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1813</v>
      </c>
      <c r="B144" s="70">
        <v>180</v>
      </c>
      <c r="C144" s="70">
        <v>10</v>
      </c>
      <c r="D144" s="70">
        <v>11</v>
      </c>
      <c r="E144" s="70">
        <v>2013</v>
      </c>
      <c r="F144" s="70" t="s">
        <v>180</v>
      </c>
      <c r="G144" s="70" t="s">
        <v>1803</v>
      </c>
      <c r="H144" s="70" t="s">
        <v>1804</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1814</v>
      </c>
      <c r="B145" s="70">
        <v>181</v>
      </c>
      <c r="C145" s="70">
        <v>11</v>
      </c>
      <c r="D145" s="70">
        <v>11</v>
      </c>
      <c r="E145" s="70">
        <v>2014</v>
      </c>
      <c r="F145" s="70" t="s">
        <v>181</v>
      </c>
      <c r="G145" s="70" t="s">
        <v>1803</v>
      </c>
      <c r="H145" s="70" t="s">
        <v>1804</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1815</v>
      </c>
      <c r="B146" s="70">
        <v>182</v>
      </c>
      <c r="C146" s="70">
        <v>12</v>
      </c>
      <c r="D146" s="70">
        <v>11</v>
      </c>
      <c r="E146" s="70">
        <v>2015</v>
      </c>
      <c r="F146" s="70" t="s">
        <v>182</v>
      </c>
      <c r="G146" s="70" t="s">
        <v>1803</v>
      </c>
      <c r="H146" s="70" t="s">
        <v>1804</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1816</v>
      </c>
      <c r="B147" s="70">
        <v>183</v>
      </c>
      <c r="C147" s="70">
        <v>13</v>
      </c>
      <c r="D147" s="70">
        <v>11</v>
      </c>
      <c r="E147" s="70">
        <v>2016</v>
      </c>
      <c r="F147" s="70" t="s">
        <v>155</v>
      </c>
      <c r="G147" s="70" t="s">
        <v>1803</v>
      </c>
      <c r="H147" s="70" t="s">
        <v>1804</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1817</v>
      </c>
      <c r="B148" s="70">
        <v>184</v>
      </c>
      <c r="C148" s="70">
        <v>14</v>
      </c>
      <c r="D148" s="70">
        <v>11</v>
      </c>
      <c r="E148" s="70">
        <v>2017</v>
      </c>
      <c r="F148" s="70" t="s">
        <v>156</v>
      </c>
      <c r="G148" s="70" t="s">
        <v>1803</v>
      </c>
      <c r="H148" s="70" t="s">
        <v>1804</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1818</v>
      </c>
      <c r="B149" s="70">
        <v>185</v>
      </c>
      <c r="C149" s="70">
        <v>15</v>
      </c>
      <c r="D149" s="70">
        <v>11</v>
      </c>
      <c r="E149" s="70">
        <v>2018</v>
      </c>
      <c r="F149" s="70" t="s">
        <v>183</v>
      </c>
      <c r="G149" s="70" t="s">
        <v>1803</v>
      </c>
      <c r="H149" s="70" t="s">
        <v>1804</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1819</v>
      </c>
      <c r="B150" s="70">
        <v>186</v>
      </c>
      <c r="C150" s="70">
        <v>16</v>
      </c>
      <c r="D150" s="70">
        <v>11</v>
      </c>
      <c r="E150" s="70">
        <v>2019</v>
      </c>
      <c r="F150" s="70" t="s">
        <v>158</v>
      </c>
      <c r="G150" s="70" t="s">
        <v>1803</v>
      </c>
      <c r="H150" s="70" t="s">
        <v>1804</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1820</v>
      </c>
      <c r="B151" s="70">
        <v>187</v>
      </c>
      <c r="C151" s="70">
        <v>17</v>
      </c>
      <c r="D151" s="70">
        <v>11</v>
      </c>
      <c r="E151" s="70">
        <v>2020</v>
      </c>
      <c r="F151" s="70" t="s">
        <v>159</v>
      </c>
      <c r="G151" s="70" t="s">
        <v>1803</v>
      </c>
      <c r="H151" s="70" t="s">
        <v>1804</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1821</v>
      </c>
      <c r="B152" s="70">
        <v>187</v>
      </c>
      <c r="C152" s="70">
        <v>18</v>
      </c>
      <c r="D152" s="70">
        <v>11</v>
      </c>
      <c r="E152" s="70">
        <v>2021</v>
      </c>
      <c r="F152" s="70" t="s">
        <v>160</v>
      </c>
      <c r="G152" s="70" t="s">
        <v>1803</v>
      </c>
      <c r="H152" s="70" t="s">
        <v>1804</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1822</v>
      </c>
      <c r="B153" s="70">
        <v>187</v>
      </c>
      <c r="C153" s="70">
        <v>19</v>
      </c>
      <c r="D153" s="70">
        <v>11</v>
      </c>
      <c r="E153" s="70">
        <v>2022</v>
      </c>
      <c r="F153" s="70" t="s">
        <v>161</v>
      </c>
      <c r="G153" s="70" t="s">
        <v>1803</v>
      </c>
      <c r="H153" s="70" t="s">
        <v>1804</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1823</v>
      </c>
      <c r="B154" s="70">
        <v>187</v>
      </c>
      <c r="C154" s="70">
        <v>20</v>
      </c>
      <c r="D154" s="70">
        <v>11</v>
      </c>
      <c r="E154" s="70">
        <v>2023</v>
      </c>
      <c r="F154" s="70" t="s">
        <v>1539</v>
      </c>
      <c r="G154" s="70" t="s">
        <v>1803</v>
      </c>
      <c r="H154" s="70" t="s">
        <v>1804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1824</v>
      </c>
      <c r="B155" s="70">
        <v>187</v>
      </c>
      <c r="C155" s="70">
        <v>21</v>
      </c>
      <c r="D155" s="70">
        <v>11</v>
      </c>
      <c r="E155" s="70">
        <v>2024</v>
      </c>
      <c r="F155" s="70" t="s">
        <v>1554</v>
      </c>
      <c r="G155" s="70" t="s">
        <v>1803</v>
      </c>
      <c r="H155" s="70" t="s">
        <v>1804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1825</v>
      </c>
      <c r="B156" s="70">
        <v>120</v>
      </c>
      <c r="C156" s="70">
        <v>1</v>
      </c>
      <c r="D156" s="70">
        <v>8</v>
      </c>
      <c r="E156" s="70">
        <v>1990</v>
      </c>
      <c r="F156" s="70" t="s">
        <v>787</v>
      </c>
      <c r="G156" s="70" t="s">
        <v>1826</v>
      </c>
      <c r="H156" s="70" t="s">
        <v>1827</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1828</v>
      </c>
      <c r="B157" s="70">
        <v>121</v>
      </c>
      <c r="C157" s="70">
        <v>2</v>
      </c>
      <c r="D157" s="70">
        <v>8</v>
      </c>
      <c r="E157" s="70">
        <v>2005</v>
      </c>
      <c r="F157" s="70" t="s">
        <v>789</v>
      </c>
      <c r="G157" s="70" t="s">
        <v>1826</v>
      </c>
      <c r="H157" s="70" t="s">
        <v>1827</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1829</v>
      </c>
      <c r="B158" s="70">
        <v>122</v>
      </c>
      <c r="C158" s="70">
        <v>3</v>
      </c>
      <c r="D158" s="70">
        <v>8</v>
      </c>
      <c r="E158" s="70">
        <v>2006</v>
      </c>
      <c r="F158" s="70" t="s">
        <v>790</v>
      </c>
      <c r="G158" s="1064" t="s">
        <v>1826</v>
      </c>
      <c r="H158" s="70" t="s">
        <v>1827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1830</v>
      </c>
      <c r="B159" s="70">
        <v>123</v>
      </c>
      <c r="C159" s="70">
        <v>4</v>
      </c>
      <c r="D159" s="70">
        <v>8</v>
      </c>
      <c r="E159" s="70">
        <v>2007</v>
      </c>
      <c r="F159" s="70" t="s">
        <v>791</v>
      </c>
      <c r="G159" s="1064" t="s">
        <v>1826</v>
      </c>
      <c r="H159" s="70" t="s">
        <v>1827</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1831</v>
      </c>
      <c r="B160" s="70">
        <v>124</v>
      </c>
      <c r="C160" s="70">
        <v>5</v>
      </c>
      <c r="D160" s="70">
        <v>8</v>
      </c>
      <c r="E160" s="70">
        <v>2008</v>
      </c>
      <c r="F160" s="70" t="s">
        <v>792</v>
      </c>
      <c r="G160" s="70" t="s">
        <v>1826</v>
      </c>
      <c r="H160" s="70" t="s">
        <v>1827</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1832</v>
      </c>
      <c r="B161" s="70">
        <v>125</v>
      </c>
      <c r="C161" s="70">
        <v>6</v>
      </c>
      <c r="D161" s="70">
        <v>8</v>
      </c>
      <c r="E161" s="70">
        <v>2009</v>
      </c>
      <c r="F161" s="70" t="s">
        <v>176</v>
      </c>
      <c r="G161" s="70" t="s">
        <v>1826</v>
      </c>
      <c r="H161" s="70" t="s">
        <v>1827</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1833</v>
      </c>
      <c r="B162" s="70">
        <v>126</v>
      </c>
      <c r="C162" s="70">
        <v>7</v>
      </c>
      <c r="D162" s="70">
        <v>8</v>
      </c>
      <c r="E162" s="70">
        <v>2010</v>
      </c>
      <c r="F162" s="70" t="s">
        <v>177</v>
      </c>
      <c r="G162" s="70" t="s">
        <v>1826</v>
      </c>
      <c r="H162" s="70" t="s">
        <v>1827</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1834</v>
      </c>
      <c r="B163" s="70">
        <v>127</v>
      </c>
      <c r="C163" s="70">
        <v>8</v>
      </c>
      <c r="D163" s="70">
        <v>8</v>
      </c>
      <c r="E163" s="70">
        <v>2011</v>
      </c>
      <c r="F163" s="70" t="s">
        <v>178</v>
      </c>
      <c r="G163" s="70" t="s">
        <v>1826</v>
      </c>
      <c r="H163" s="70" t="s">
        <v>1827</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1835</v>
      </c>
      <c r="B164" s="70">
        <v>128</v>
      </c>
      <c r="C164" s="70">
        <v>9</v>
      </c>
      <c r="D164" s="70">
        <v>8</v>
      </c>
      <c r="E164" s="70">
        <v>2012</v>
      </c>
      <c r="F164" s="70" t="s">
        <v>179</v>
      </c>
      <c r="G164" s="70" t="s">
        <v>1826</v>
      </c>
      <c r="H164" s="70" t="s">
        <v>1827</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1836</v>
      </c>
      <c r="B165" s="70">
        <v>129</v>
      </c>
      <c r="C165" s="70">
        <v>10</v>
      </c>
      <c r="D165" s="70">
        <v>8</v>
      </c>
      <c r="E165" s="70">
        <v>2013</v>
      </c>
      <c r="F165" s="70" t="s">
        <v>180</v>
      </c>
      <c r="G165" s="70" t="s">
        <v>1826</v>
      </c>
      <c r="H165" s="70" t="s">
        <v>1827</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1837</v>
      </c>
      <c r="B166" s="70">
        <v>130</v>
      </c>
      <c r="C166" s="70">
        <v>11</v>
      </c>
      <c r="D166" s="70">
        <v>8</v>
      </c>
      <c r="E166" s="70">
        <v>2014</v>
      </c>
      <c r="F166" s="70" t="s">
        <v>181</v>
      </c>
      <c r="G166" s="70" t="s">
        <v>1826</v>
      </c>
      <c r="H166" s="70" t="s">
        <v>1827</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1838</v>
      </c>
      <c r="B167" s="70">
        <v>131</v>
      </c>
      <c r="C167" s="70">
        <v>12</v>
      </c>
      <c r="D167" s="70">
        <v>8</v>
      </c>
      <c r="E167" s="70">
        <v>2015</v>
      </c>
      <c r="F167" s="70" t="s">
        <v>182</v>
      </c>
      <c r="G167" s="70" t="s">
        <v>1826</v>
      </c>
      <c r="H167" s="70" t="s">
        <v>1827</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1839</v>
      </c>
      <c r="B168" s="70">
        <v>132</v>
      </c>
      <c r="C168" s="70">
        <v>13</v>
      </c>
      <c r="D168" s="70">
        <v>8</v>
      </c>
      <c r="E168" s="70">
        <v>2016</v>
      </c>
      <c r="F168" s="70" t="s">
        <v>155</v>
      </c>
      <c r="G168" s="70" t="s">
        <v>1826</v>
      </c>
      <c r="H168" s="70" t="s">
        <v>1827</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1840</v>
      </c>
      <c r="B169" s="70">
        <v>133</v>
      </c>
      <c r="C169" s="70">
        <v>14</v>
      </c>
      <c r="D169" s="70">
        <v>8</v>
      </c>
      <c r="E169" s="70">
        <v>2017</v>
      </c>
      <c r="F169" s="70" t="s">
        <v>156</v>
      </c>
      <c r="G169" s="70" t="s">
        <v>1826</v>
      </c>
      <c r="H169" s="70" t="s">
        <v>1827</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1841</v>
      </c>
      <c r="B170" s="70">
        <v>134</v>
      </c>
      <c r="C170" s="70">
        <v>15</v>
      </c>
      <c r="D170" s="70">
        <v>8</v>
      </c>
      <c r="E170" s="70">
        <v>2018</v>
      </c>
      <c r="F170" s="70" t="s">
        <v>183</v>
      </c>
      <c r="G170" s="70" t="s">
        <v>1826</v>
      </c>
      <c r="H170" s="70" t="s">
        <v>1827</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1842</v>
      </c>
      <c r="B171" s="70">
        <v>135</v>
      </c>
      <c r="C171" s="70">
        <v>16</v>
      </c>
      <c r="D171" s="70">
        <v>8</v>
      </c>
      <c r="E171" s="70">
        <v>2019</v>
      </c>
      <c r="F171" s="70" t="s">
        <v>158</v>
      </c>
      <c r="G171" s="70" t="s">
        <v>1826</v>
      </c>
      <c r="H171" s="70" t="s">
        <v>1827</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1843</v>
      </c>
      <c r="B172" s="70">
        <v>136</v>
      </c>
      <c r="C172" s="70">
        <v>17</v>
      </c>
      <c r="D172" s="70">
        <v>8</v>
      </c>
      <c r="E172" s="70">
        <v>2020</v>
      </c>
      <c r="F172" s="70" t="s">
        <v>159</v>
      </c>
      <c r="G172" s="70" t="s">
        <v>1826</v>
      </c>
      <c r="H172" s="70" t="s">
        <v>1827</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1844</v>
      </c>
      <c r="B173" s="70">
        <v>136</v>
      </c>
      <c r="C173" s="70">
        <v>18</v>
      </c>
      <c r="D173" s="70">
        <v>8</v>
      </c>
      <c r="E173" s="70">
        <v>2021</v>
      </c>
      <c r="F173" s="70" t="s">
        <v>160</v>
      </c>
      <c r="G173" s="70" t="s">
        <v>1826</v>
      </c>
      <c r="H173" s="70" t="s">
        <v>1827</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1845</v>
      </c>
      <c r="B174" s="70">
        <v>136</v>
      </c>
      <c r="C174" s="70">
        <v>19</v>
      </c>
      <c r="D174" s="70">
        <v>8</v>
      </c>
      <c r="E174" s="70">
        <v>2022</v>
      </c>
      <c r="F174" s="70" t="s">
        <v>161</v>
      </c>
      <c r="G174" s="70" t="s">
        <v>1826</v>
      </c>
      <c r="H174" s="70" t="s">
        <v>1827</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1846</v>
      </c>
      <c r="B175" s="70">
        <v>136</v>
      </c>
      <c r="C175" s="70">
        <v>20</v>
      </c>
      <c r="D175" s="70">
        <v>8</v>
      </c>
      <c r="E175" s="70">
        <v>2023</v>
      </c>
      <c r="F175" s="70" t="s">
        <v>1539</v>
      </c>
      <c r="G175" s="70" t="s">
        <v>1826</v>
      </c>
      <c r="H175" s="70" t="s">
        <v>1827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1847</v>
      </c>
      <c r="B176" s="70">
        <v>136</v>
      </c>
      <c r="C176" s="70">
        <v>21</v>
      </c>
      <c r="D176" s="70">
        <v>8</v>
      </c>
      <c r="E176" s="70">
        <v>2024</v>
      </c>
      <c r="F176" s="70" t="s">
        <v>1554</v>
      </c>
      <c r="G176" s="70" t="s">
        <v>1826</v>
      </c>
      <c r="H176" s="70" t="s">
        <v>1827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1848</v>
      </c>
      <c r="B177" s="70">
        <v>35</v>
      </c>
      <c r="C177" s="70">
        <v>1</v>
      </c>
      <c r="D177" s="70">
        <v>3</v>
      </c>
      <c r="E177" s="70">
        <v>1990</v>
      </c>
      <c r="F177" s="70" t="s">
        <v>787</v>
      </c>
      <c r="G177" s="70" t="s">
        <v>1849</v>
      </c>
      <c r="H177" s="70" t="s">
        <v>1850</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1851</v>
      </c>
      <c r="B178" s="70">
        <v>36</v>
      </c>
      <c r="C178" s="70">
        <v>2</v>
      </c>
      <c r="D178" s="70">
        <v>3</v>
      </c>
      <c r="E178" s="70">
        <v>2005</v>
      </c>
      <c r="F178" s="70" t="s">
        <v>789</v>
      </c>
      <c r="G178" s="1064" t="s">
        <v>1849</v>
      </c>
      <c r="H178" s="70" t="s">
        <v>1850</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1852</v>
      </c>
      <c r="B179" s="70">
        <v>37</v>
      </c>
      <c r="C179" s="70">
        <v>3</v>
      </c>
      <c r="D179" s="70">
        <v>3</v>
      </c>
      <c r="E179" s="70">
        <v>2006</v>
      </c>
      <c r="F179" s="70" t="s">
        <v>790</v>
      </c>
      <c r="G179" s="1064" t="s">
        <v>1849</v>
      </c>
      <c r="H179" s="70" t="s">
        <v>1850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1853</v>
      </c>
      <c r="B180" s="70">
        <v>38</v>
      </c>
      <c r="C180" s="70">
        <v>4</v>
      </c>
      <c r="D180" s="70">
        <v>3</v>
      </c>
      <c r="E180" s="70">
        <v>2007</v>
      </c>
      <c r="F180" s="70" t="s">
        <v>791</v>
      </c>
      <c r="G180" s="70" t="s">
        <v>1849</v>
      </c>
      <c r="H180" s="70" t="s">
        <v>1850</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1854</v>
      </c>
      <c r="B181" s="70">
        <v>39</v>
      </c>
      <c r="C181" s="70">
        <v>5</v>
      </c>
      <c r="D181" s="70">
        <v>3</v>
      </c>
      <c r="E181" s="70">
        <v>2008</v>
      </c>
      <c r="F181" s="70" t="s">
        <v>792</v>
      </c>
      <c r="G181" s="70" t="s">
        <v>1849</v>
      </c>
      <c r="H181" s="70" t="s">
        <v>1850</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1855</v>
      </c>
      <c r="B182" s="70">
        <v>40</v>
      </c>
      <c r="C182" s="70">
        <v>6</v>
      </c>
      <c r="D182" s="70">
        <v>3</v>
      </c>
      <c r="E182" s="70">
        <v>2009</v>
      </c>
      <c r="F182" s="70" t="s">
        <v>176</v>
      </c>
      <c r="G182" s="70" t="s">
        <v>1849</v>
      </c>
      <c r="H182" s="70" t="s">
        <v>1850</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1856</v>
      </c>
      <c r="B183" s="70">
        <v>41</v>
      </c>
      <c r="C183" s="70">
        <v>7</v>
      </c>
      <c r="D183" s="70">
        <v>3</v>
      </c>
      <c r="E183" s="70">
        <v>2010</v>
      </c>
      <c r="F183" s="70" t="s">
        <v>177</v>
      </c>
      <c r="G183" s="70" t="s">
        <v>1849</v>
      </c>
      <c r="H183" s="70" t="s">
        <v>1850</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1857</v>
      </c>
      <c r="B184" s="70">
        <v>42</v>
      </c>
      <c r="C184" s="70">
        <v>8</v>
      </c>
      <c r="D184" s="70">
        <v>3</v>
      </c>
      <c r="E184" s="70">
        <v>2011</v>
      </c>
      <c r="F184" s="70" t="s">
        <v>178</v>
      </c>
      <c r="G184" s="70" t="s">
        <v>1849</v>
      </c>
      <c r="H184" s="70" t="s">
        <v>1850</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1858</v>
      </c>
      <c r="B185" s="70">
        <v>43</v>
      </c>
      <c r="C185" s="70">
        <v>9</v>
      </c>
      <c r="D185" s="70">
        <v>3</v>
      </c>
      <c r="E185" s="70">
        <v>2012</v>
      </c>
      <c r="F185" s="70" t="s">
        <v>179</v>
      </c>
      <c r="G185" s="70" t="s">
        <v>1849</v>
      </c>
      <c r="H185" s="70" t="s">
        <v>1850</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1859</v>
      </c>
      <c r="B186" s="70">
        <v>44</v>
      </c>
      <c r="C186" s="70">
        <v>10</v>
      </c>
      <c r="D186" s="70">
        <v>3</v>
      </c>
      <c r="E186" s="70">
        <v>2013</v>
      </c>
      <c r="F186" s="70" t="s">
        <v>180</v>
      </c>
      <c r="G186" s="70" t="s">
        <v>1849</v>
      </c>
      <c r="H186" s="70" t="s">
        <v>1850</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1860</v>
      </c>
      <c r="B187" s="70">
        <v>45</v>
      </c>
      <c r="C187" s="70">
        <v>11</v>
      </c>
      <c r="D187" s="70">
        <v>3</v>
      </c>
      <c r="E187" s="70">
        <v>2014</v>
      </c>
      <c r="F187" s="70" t="s">
        <v>181</v>
      </c>
      <c r="G187" s="70" t="s">
        <v>1849</v>
      </c>
      <c r="H187" s="70" t="s">
        <v>1850</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1861</v>
      </c>
      <c r="B188" s="70">
        <v>46</v>
      </c>
      <c r="C188" s="70">
        <v>12</v>
      </c>
      <c r="D188" s="70">
        <v>3</v>
      </c>
      <c r="E188" s="70">
        <v>2015</v>
      </c>
      <c r="F188" s="70" t="s">
        <v>182</v>
      </c>
      <c r="G188" s="70" t="s">
        <v>1849</v>
      </c>
      <c r="H188" s="70" t="s">
        <v>1850</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1862</v>
      </c>
      <c r="B189" s="70">
        <v>47</v>
      </c>
      <c r="C189" s="70">
        <v>13</v>
      </c>
      <c r="D189" s="70">
        <v>3</v>
      </c>
      <c r="E189" s="70">
        <v>2016</v>
      </c>
      <c r="F189" s="70" t="s">
        <v>155</v>
      </c>
      <c r="G189" s="70" t="s">
        <v>1849</v>
      </c>
      <c r="H189" s="70" t="s">
        <v>1850</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1863</v>
      </c>
      <c r="B190" s="70">
        <v>48</v>
      </c>
      <c r="C190" s="70">
        <v>14</v>
      </c>
      <c r="D190" s="70">
        <v>3</v>
      </c>
      <c r="E190" s="70">
        <v>2017</v>
      </c>
      <c r="F190" s="70" t="s">
        <v>156</v>
      </c>
      <c r="G190" s="70" t="s">
        <v>1849</v>
      </c>
      <c r="H190" s="70" t="s">
        <v>1850</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1864</v>
      </c>
      <c r="B191" s="70">
        <v>49</v>
      </c>
      <c r="C191" s="70">
        <v>15</v>
      </c>
      <c r="D191" s="70">
        <v>3</v>
      </c>
      <c r="E191" s="70">
        <v>2018</v>
      </c>
      <c r="F191" s="70" t="s">
        <v>183</v>
      </c>
      <c r="G191" s="70" t="s">
        <v>1849</v>
      </c>
      <c r="H191" s="70" t="s">
        <v>1850</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1865</v>
      </c>
      <c r="B192" s="70">
        <v>50</v>
      </c>
      <c r="C192" s="70">
        <v>16</v>
      </c>
      <c r="D192" s="70">
        <v>3</v>
      </c>
      <c r="E192" s="70">
        <v>2019</v>
      </c>
      <c r="F192" s="70" t="s">
        <v>158</v>
      </c>
      <c r="G192" s="70" t="s">
        <v>1849</v>
      </c>
      <c r="H192" s="70" t="s">
        <v>1850</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1866</v>
      </c>
      <c r="B193" s="70">
        <v>51</v>
      </c>
      <c r="C193" s="70">
        <v>17</v>
      </c>
      <c r="D193" s="70">
        <v>3</v>
      </c>
      <c r="E193" s="70">
        <v>2020</v>
      </c>
      <c r="F193" s="70" t="s">
        <v>159</v>
      </c>
      <c r="G193" s="70" t="s">
        <v>1849</v>
      </c>
      <c r="H193" s="70" t="s">
        <v>1850</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1867</v>
      </c>
      <c r="B194" s="70">
        <v>51</v>
      </c>
      <c r="C194" s="70">
        <v>18</v>
      </c>
      <c r="D194" s="70">
        <v>3</v>
      </c>
      <c r="E194" s="70">
        <v>2021</v>
      </c>
      <c r="F194" s="70" t="s">
        <v>160</v>
      </c>
      <c r="G194" s="70" t="s">
        <v>1849</v>
      </c>
      <c r="H194" s="70" t="s">
        <v>1850</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1868</v>
      </c>
      <c r="B195" s="70">
        <v>51</v>
      </c>
      <c r="C195" s="70">
        <v>19</v>
      </c>
      <c r="D195" s="70">
        <v>3</v>
      </c>
      <c r="E195" s="70">
        <v>2022</v>
      </c>
      <c r="F195" s="70" t="s">
        <v>161</v>
      </c>
      <c r="G195" s="70" t="s">
        <v>1849</v>
      </c>
      <c r="H195" s="70" t="s">
        <v>1850</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1869</v>
      </c>
      <c r="B196" s="70">
        <v>51</v>
      </c>
      <c r="C196" s="70">
        <v>20</v>
      </c>
      <c r="D196" s="70">
        <v>3</v>
      </c>
      <c r="E196" s="70">
        <v>2023</v>
      </c>
      <c r="F196" s="70" t="s">
        <v>1539</v>
      </c>
      <c r="G196" s="70" t="s">
        <v>1849</v>
      </c>
      <c r="H196" s="70" t="s">
        <v>1850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1870</v>
      </c>
      <c r="B197" s="70">
        <v>51</v>
      </c>
      <c r="C197" s="70">
        <v>21</v>
      </c>
      <c r="D197" s="70">
        <v>3</v>
      </c>
      <c r="E197" s="70">
        <v>2024</v>
      </c>
      <c r="F197" s="70" t="s">
        <v>1554</v>
      </c>
      <c r="G197" s="1064" t="s">
        <v>1849</v>
      </c>
      <c r="H197" s="70" t="s">
        <v>1850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1871</v>
      </c>
      <c r="B198" s="70">
        <v>392</v>
      </c>
      <c r="C198" s="70">
        <v>1</v>
      </c>
      <c r="D198" s="70">
        <v>24</v>
      </c>
      <c r="E198" s="70">
        <v>1990</v>
      </c>
      <c r="F198" s="70" t="s">
        <v>787</v>
      </c>
      <c r="G198" s="1064" t="s">
        <v>1872</v>
      </c>
      <c r="H198" s="70" t="s">
        <v>1873</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1874</v>
      </c>
      <c r="B199" s="70">
        <v>393</v>
      </c>
      <c r="C199" s="70">
        <v>2</v>
      </c>
      <c r="D199" s="70">
        <v>24</v>
      </c>
      <c r="E199" s="70">
        <v>2005</v>
      </c>
      <c r="F199" s="70" t="s">
        <v>789</v>
      </c>
      <c r="G199" s="70" t="s">
        <v>1872</v>
      </c>
      <c r="H199" s="70" t="s">
        <v>1873</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1875</v>
      </c>
      <c r="B200" s="70">
        <v>394</v>
      </c>
      <c r="C200" s="70">
        <v>3</v>
      </c>
      <c r="D200" s="70">
        <v>24</v>
      </c>
      <c r="E200" s="70">
        <v>2006</v>
      </c>
      <c r="F200" s="70" t="s">
        <v>790</v>
      </c>
      <c r="G200" s="70" t="s">
        <v>1872</v>
      </c>
      <c r="H200" s="70" t="s">
        <v>1873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1876</v>
      </c>
      <c r="B201" s="70">
        <v>395</v>
      </c>
      <c r="C201" s="70">
        <v>4</v>
      </c>
      <c r="D201" s="70">
        <v>24</v>
      </c>
      <c r="E201" s="70">
        <v>2007</v>
      </c>
      <c r="F201" s="70" t="s">
        <v>791</v>
      </c>
      <c r="G201" s="70" t="s">
        <v>1872</v>
      </c>
      <c r="H201" s="70" t="s">
        <v>1873</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1877</v>
      </c>
      <c r="B202" s="70">
        <v>396</v>
      </c>
      <c r="C202" s="70">
        <v>5</v>
      </c>
      <c r="D202" s="70">
        <v>24</v>
      </c>
      <c r="E202" s="70">
        <v>2008</v>
      </c>
      <c r="F202" s="70" t="s">
        <v>792</v>
      </c>
      <c r="G202" s="70" t="s">
        <v>1872</v>
      </c>
      <c r="H202" s="70" t="s">
        <v>1873</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1878</v>
      </c>
      <c r="B203" s="70">
        <v>397</v>
      </c>
      <c r="C203" s="70">
        <v>6</v>
      </c>
      <c r="D203" s="70">
        <v>24</v>
      </c>
      <c r="E203" s="70">
        <v>2009</v>
      </c>
      <c r="F203" s="70" t="s">
        <v>176</v>
      </c>
      <c r="G203" s="70" t="s">
        <v>1872</v>
      </c>
      <c r="H203" s="70" t="s">
        <v>1873</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1879</v>
      </c>
      <c r="B204" s="70">
        <v>398</v>
      </c>
      <c r="C204" s="70">
        <v>7</v>
      </c>
      <c r="D204" s="70">
        <v>24</v>
      </c>
      <c r="E204" s="70">
        <v>2010</v>
      </c>
      <c r="F204" s="70" t="s">
        <v>177</v>
      </c>
      <c r="G204" s="70" t="s">
        <v>1872</v>
      </c>
      <c r="H204" s="70" t="s">
        <v>1873</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1880</v>
      </c>
      <c r="B205" s="70">
        <v>399</v>
      </c>
      <c r="C205" s="70">
        <v>8</v>
      </c>
      <c r="D205" s="70">
        <v>24</v>
      </c>
      <c r="E205" s="70">
        <v>2011</v>
      </c>
      <c r="F205" s="70" t="s">
        <v>178</v>
      </c>
      <c r="G205" s="70" t="s">
        <v>1872</v>
      </c>
      <c r="H205" s="70" t="s">
        <v>1873</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1881</v>
      </c>
      <c r="B206" s="70">
        <v>400</v>
      </c>
      <c r="C206" s="70">
        <v>9</v>
      </c>
      <c r="D206" s="70">
        <v>24</v>
      </c>
      <c r="E206" s="70">
        <v>2012</v>
      </c>
      <c r="F206" s="70" t="s">
        <v>179</v>
      </c>
      <c r="G206" s="70" t="s">
        <v>1872</v>
      </c>
      <c r="H206" s="70" t="s">
        <v>1873</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1882</v>
      </c>
      <c r="B207" s="70">
        <v>401</v>
      </c>
      <c r="C207" s="70">
        <v>10</v>
      </c>
      <c r="D207" s="70">
        <v>24</v>
      </c>
      <c r="E207" s="70">
        <v>2013</v>
      </c>
      <c r="F207" s="70" t="s">
        <v>180</v>
      </c>
      <c r="G207" s="70" t="s">
        <v>1872</v>
      </c>
      <c r="H207" s="70" t="s">
        <v>1873</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1883</v>
      </c>
      <c r="B208" s="70">
        <v>402</v>
      </c>
      <c r="C208" s="70">
        <v>11</v>
      </c>
      <c r="D208" s="70">
        <v>24</v>
      </c>
      <c r="E208" s="70">
        <v>2014</v>
      </c>
      <c r="F208" s="70" t="s">
        <v>181</v>
      </c>
      <c r="G208" s="70" t="s">
        <v>1872</v>
      </c>
      <c r="H208" s="70" t="s">
        <v>1873</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1884</v>
      </c>
      <c r="B209" s="70">
        <v>403</v>
      </c>
      <c r="C209" s="70">
        <v>12</v>
      </c>
      <c r="D209" s="70">
        <v>24</v>
      </c>
      <c r="E209" s="70">
        <v>2015</v>
      </c>
      <c r="F209" s="70" t="s">
        <v>182</v>
      </c>
      <c r="G209" s="70" t="s">
        <v>1872</v>
      </c>
      <c r="H209" s="70" t="s">
        <v>1873</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1885</v>
      </c>
      <c r="B210" s="70">
        <v>404</v>
      </c>
      <c r="C210" s="70">
        <v>13</v>
      </c>
      <c r="D210" s="70">
        <v>24</v>
      </c>
      <c r="E210" s="70">
        <v>2016</v>
      </c>
      <c r="F210" s="70" t="s">
        <v>155</v>
      </c>
      <c r="G210" s="70" t="s">
        <v>1872</v>
      </c>
      <c r="H210" s="70" t="s">
        <v>1873</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1886</v>
      </c>
      <c r="B211" s="70">
        <v>405</v>
      </c>
      <c r="C211" s="70">
        <v>14</v>
      </c>
      <c r="D211" s="70">
        <v>24</v>
      </c>
      <c r="E211" s="70">
        <v>2017</v>
      </c>
      <c r="F211" s="70" t="s">
        <v>156</v>
      </c>
      <c r="G211" s="70" t="s">
        <v>1872</v>
      </c>
      <c r="H211" s="70" t="s">
        <v>1873</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1887</v>
      </c>
      <c r="B212" s="70">
        <v>406</v>
      </c>
      <c r="C212" s="70">
        <v>15</v>
      </c>
      <c r="D212" s="70">
        <v>24</v>
      </c>
      <c r="E212" s="70">
        <v>2018</v>
      </c>
      <c r="F212" s="70" t="s">
        <v>183</v>
      </c>
      <c r="G212" s="70" t="s">
        <v>1872</v>
      </c>
      <c r="H212" s="70" t="s">
        <v>1873</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1888</v>
      </c>
      <c r="B213" s="70">
        <v>407</v>
      </c>
      <c r="C213" s="70">
        <v>16</v>
      </c>
      <c r="D213" s="70">
        <v>24</v>
      </c>
      <c r="E213" s="70">
        <v>2019</v>
      </c>
      <c r="F213" s="70" t="s">
        <v>158</v>
      </c>
      <c r="G213" s="70" t="s">
        <v>1872</v>
      </c>
      <c r="H213" s="70" t="s">
        <v>1873</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1889</v>
      </c>
      <c r="B214" s="70">
        <v>408</v>
      </c>
      <c r="C214" s="70">
        <v>17</v>
      </c>
      <c r="D214" s="70">
        <v>24</v>
      </c>
      <c r="E214" s="70">
        <v>2020</v>
      </c>
      <c r="F214" s="70" t="s">
        <v>159</v>
      </c>
      <c r="G214" s="70" t="s">
        <v>1872</v>
      </c>
      <c r="H214" s="70" t="s">
        <v>1873</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1890</v>
      </c>
      <c r="B215" s="70">
        <v>408</v>
      </c>
      <c r="C215" s="70">
        <v>18</v>
      </c>
      <c r="D215" s="70">
        <v>24</v>
      </c>
      <c r="E215" s="70">
        <v>2021</v>
      </c>
      <c r="F215" s="70" t="s">
        <v>160</v>
      </c>
      <c r="G215" s="70" t="s">
        <v>1872</v>
      </c>
      <c r="H215" s="70" t="s">
        <v>1873</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1891</v>
      </c>
      <c r="B216" s="70">
        <v>408</v>
      </c>
      <c r="C216" s="70">
        <v>19</v>
      </c>
      <c r="D216" s="70">
        <v>24</v>
      </c>
      <c r="E216" s="70">
        <v>2022</v>
      </c>
      <c r="F216" s="70" t="s">
        <v>161</v>
      </c>
      <c r="G216" s="1064" t="s">
        <v>1872</v>
      </c>
      <c r="H216" s="70" t="s">
        <v>1873</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1892</v>
      </c>
      <c r="B217" s="70">
        <v>408</v>
      </c>
      <c r="C217" s="70">
        <v>20</v>
      </c>
      <c r="D217" s="70">
        <v>24</v>
      </c>
      <c r="E217" s="70">
        <v>2023</v>
      </c>
      <c r="F217" s="70" t="s">
        <v>1539</v>
      </c>
      <c r="G217" s="1064" t="s">
        <v>1872</v>
      </c>
      <c r="H217" s="70" t="s">
        <v>1873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1893</v>
      </c>
      <c r="B218" s="70">
        <v>408</v>
      </c>
      <c r="C218" s="70">
        <v>21</v>
      </c>
      <c r="D218" s="70">
        <v>24</v>
      </c>
      <c r="E218" s="70">
        <v>2024</v>
      </c>
      <c r="F218" s="70" t="s">
        <v>1554</v>
      </c>
      <c r="G218" s="70" t="s">
        <v>1872</v>
      </c>
      <c r="H218" s="70" t="s">
        <v>1873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1894</v>
      </c>
      <c r="B219" s="70">
        <v>375</v>
      </c>
      <c r="C219" s="70">
        <v>1</v>
      </c>
      <c r="D219" s="70">
        <v>23</v>
      </c>
      <c r="E219" s="70">
        <v>1990</v>
      </c>
      <c r="F219" s="70" t="s">
        <v>787</v>
      </c>
      <c r="G219" s="70" t="s">
        <v>1895</v>
      </c>
      <c r="H219" s="70" t="s">
        <v>1896</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1897</v>
      </c>
      <c r="B220" s="70">
        <v>376</v>
      </c>
      <c r="C220" s="70">
        <v>2</v>
      </c>
      <c r="D220" s="70">
        <v>23</v>
      </c>
      <c r="E220" s="70">
        <v>2005</v>
      </c>
      <c r="F220" s="70" t="s">
        <v>789</v>
      </c>
      <c r="G220" s="70" t="s">
        <v>1895</v>
      </c>
      <c r="H220" s="70" t="s">
        <v>1896</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1898</v>
      </c>
      <c r="B221" s="70">
        <v>377</v>
      </c>
      <c r="C221" s="70">
        <v>3</v>
      </c>
      <c r="D221" s="70">
        <v>23</v>
      </c>
      <c r="E221" s="70">
        <v>2006</v>
      </c>
      <c r="F221" s="70" t="s">
        <v>790</v>
      </c>
      <c r="G221" s="70" t="s">
        <v>1895</v>
      </c>
      <c r="H221" s="70" t="s">
        <v>1896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1899</v>
      </c>
      <c r="B222" s="70">
        <v>378</v>
      </c>
      <c r="C222" s="70">
        <v>4</v>
      </c>
      <c r="D222" s="70">
        <v>23</v>
      </c>
      <c r="E222" s="70">
        <v>2007</v>
      </c>
      <c r="F222" s="70" t="s">
        <v>791</v>
      </c>
      <c r="G222" s="70" t="s">
        <v>1895</v>
      </c>
      <c r="H222" s="70" t="s">
        <v>1896</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1900</v>
      </c>
      <c r="B223" s="70">
        <v>379</v>
      </c>
      <c r="C223" s="70">
        <v>5</v>
      </c>
      <c r="D223" s="70">
        <v>23</v>
      </c>
      <c r="E223" s="70">
        <v>2008</v>
      </c>
      <c r="F223" s="70" t="s">
        <v>792</v>
      </c>
      <c r="G223" s="70" t="s">
        <v>1895</v>
      </c>
      <c r="H223" s="70" t="s">
        <v>1896</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1901</v>
      </c>
      <c r="B224" s="70">
        <v>380</v>
      </c>
      <c r="C224" s="70">
        <v>6</v>
      </c>
      <c r="D224" s="70">
        <v>23</v>
      </c>
      <c r="E224" s="70">
        <v>2009</v>
      </c>
      <c r="F224" s="70" t="s">
        <v>176</v>
      </c>
      <c r="G224" s="70" t="s">
        <v>1895</v>
      </c>
      <c r="H224" s="70" t="s">
        <v>1896</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1902</v>
      </c>
      <c r="B225" s="70">
        <v>381</v>
      </c>
      <c r="C225" s="70">
        <v>7</v>
      </c>
      <c r="D225" s="70">
        <v>23</v>
      </c>
      <c r="E225" s="70">
        <v>2010</v>
      </c>
      <c r="F225" s="70" t="s">
        <v>177</v>
      </c>
      <c r="G225" s="70" t="s">
        <v>1895</v>
      </c>
      <c r="H225" s="70" t="s">
        <v>1896</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1903</v>
      </c>
      <c r="B226" s="70">
        <v>382</v>
      </c>
      <c r="C226" s="70">
        <v>8</v>
      </c>
      <c r="D226" s="70">
        <v>23</v>
      </c>
      <c r="E226" s="70">
        <v>2011</v>
      </c>
      <c r="F226" s="70" t="s">
        <v>178</v>
      </c>
      <c r="G226" s="70" t="s">
        <v>1895</v>
      </c>
      <c r="H226" s="70" t="s">
        <v>1896</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1904</v>
      </c>
      <c r="B227" s="70">
        <v>383</v>
      </c>
      <c r="C227" s="70">
        <v>9</v>
      </c>
      <c r="D227" s="70">
        <v>23</v>
      </c>
      <c r="E227" s="70">
        <v>2012</v>
      </c>
      <c r="F227" s="70" t="s">
        <v>179</v>
      </c>
      <c r="G227" s="70" t="s">
        <v>1895</v>
      </c>
      <c r="H227" s="70" t="s">
        <v>1896</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1905</v>
      </c>
      <c r="B228" s="70">
        <v>384</v>
      </c>
      <c r="C228" s="70">
        <v>10</v>
      </c>
      <c r="D228" s="70">
        <v>23</v>
      </c>
      <c r="E228" s="70">
        <v>2013</v>
      </c>
      <c r="F228" s="70" t="s">
        <v>180</v>
      </c>
      <c r="G228" s="70" t="s">
        <v>1895</v>
      </c>
      <c r="H228" s="70" t="s">
        <v>1896</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1906</v>
      </c>
      <c r="B229" s="70">
        <v>385</v>
      </c>
      <c r="C229" s="70">
        <v>11</v>
      </c>
      <c r="D229" s="70">
        <v>23</v>
      </c>
      <c r="E229" s="70">
        <v>2014</v>
      </c>
      <c r="F229" s="70" t="s">
        <v>181</v>
      </c>
      <c r="G229" s="70" t="s">
        <v>1895</v>
      </c>
      <c r="H229" s="70" t="s">
        <v>1896</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1907</v>
      </c>
      <c r="B230" s="70">
        <v>386</v>
      </c>
      <c r="C230" s="70">
        <v>12</v>
      </c>
      <c r="D230" s="70">
        <v>23</v>
      </c>
      <c r="E230" s="70">
        <v>2015</v>
      </c>
      <c r="F230" s="70" t="s">
        <v>182</v>
      </c>
      <c r="G230" s="70" t="s">
        <v>1895</v>
      </c>
      <c r="H230" s="70" t="s">
        <v>1896</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1908</v>
      </c>
      <c r="B231" s="70">
        <v>387</v>
      </c>
      <c r="C231" s="70">
        <v>13</v>
      </c>
      <c r="D231" s="70">
        <v>23</v>
      </c>
      <c r="E231" s="70">
        <v>2016</v>
      </c>
      <c r="F231" s="70" t="s">
        <v>155</v>
      </c>
      <c r="G231" s="70" t="s">
        <v>1895</v>
      </c>
      <c r="H231" s="70" t="s">
        <v>1896</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1909</v>
      </c>
      <c r="B232" s="70">
        <v>388</v>
      </c>
      <c r="C232" s="70">
        <v>14</v>
      </c>
      <c r="D232" s="70">
        <v>23</v>
      </c>
      <c r="E232" s="70">
        <v>2017</v>
      </c>
      <c r="F232" s="70" t="s">
        <v>156</v>
      </c>
      <c r="G232" s="70" t="s">
        <v>1895</v>
      </c>
      <c r="H232" s="70" t="s">
        <v>1896</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1910</v>
      </c>
      <c r="B233" s="70">
        <v>389</v>
      </c>
      <c r="C233" s="70">
        <v>15</v>
      </c>
      <c r="D233" s="70">
        <v>23</v>
      </c>
      <c r="E233" s="70">
        <v>2018</v>
      </c>
      <c r="F233" s="70" t="s">
        <v>183</v>
      </c>
      <c r="G233" s="70" t="s">
        <v>1895</v>
      </c>
      <c r="H233" s="70" t="s">
        <v>1896</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1911</v>
      </c>
      <c r="B234" s="70">
        <v>390</v>
      </c>
      <c r="C234" s="70">
        <v>16</v>
      </c>
      <c r="D234" s="70">
        <v>23</v>
      </c>
      <c r="E234" s="70">
        <v>2019</v>
      </c>
      <c r="F234" s="70" t="s">
        <v>158</v>
      </c>
      <c r="G234" s="70" t="s">
        <v>1895</v>
      </c>
      <c r="H234" s="70" t="s">
        <v>1896</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1912</v>
      </c>
      <c r="B235" s="70">
        <v>391</v>
      </c>
      <c r="C235" s="70">
        <v>17</v>
      </c>
      <c r="D235" s="70">
        <v>23</v>
      </c>
      <c r="E235" s="70">
        <v>2020</v>
      </c>
      <c r="F235" s="70" t="s">
        <v>159</v>
      </c>
      <c r="G235" s="1064" t="s">
        <v>1895</v>
      </c>
      <c r="H235" s="70" t="s">
        <v>1896</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1913</v>
      </c>
      <c r="B236" s="70">
        <v>391</v>
      </c>
      <c r="C236" s="70">
        <v>18</v>
      </c>
      <c r="D236" s="70">
        <v>23</v>
      </c>
      <c r="E236" s="70">
        <v>2021</v>
      </c>
      <c r="F236" s="70" t="s">
        <v>160</v>
      </c>
      <c r="G236" s="1064" t="s">
        <v>1895</v>
      </c>
      <c r="H236" s="70" t="s">
        <v>1896</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1914</v>
      </c>
      <c r="B237" s="70">
        <v>391</v>
      </c>
      <c r="C237" s="70">
        <v>19</v>
      </c>
      <c r="D237" s="70">
        <v>23</v>
      </c>
      <c r="E237" s="70">
        <v>2022</v>
      </c>
      <c r="F237" s="70" t="s">
        <v>161</v>
      </c>
      <c r="G237" s="70" t="s">
        <v>1895</v>
      </c>
      <c r="H237" s="70" t="s">
        <v>1896</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1915</v>
      </c>
      <c r="B238" s="70">
        <v>391</v>
      </c>
      <c r="C238" s="70">
        <v>20</v>
      </c>
      <c r="D238" s="70">
        <v>23</v>
      </c>
      <c r="E238" s="70">
        <v>2023</v>
      </c>
      <c r="F238" s="70" t="s">
        <v>1539</v>
      </c>
      <c r="G238" s="70" t="s">
        <v>1895</v>
      </c>
      <c r="H238" s="70" t="s">
        <v>1896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1916</v>
      </c>
      <c r="B239" s="70">
        <v>391</v>
      </c>
      <c r="C239" s="70">
        <v>21</v>
      </c>
      <c r="D239" s="70">
        <v>23</v>
      </c>
      <c r="E239" s="70">
        <v>2024</v>
      </c>
      <c r="F239" s="70" t="s">
        <v>1554</v>
      </c>
      <c r="G239" s="70" t="s">
        <v>1895</v>
      </c>
      <c r="H239" s="70" t="s">
        <v>1896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1917</v>
      </c>
      <c r="B240" s="70">
        <v>239</v>
      </c>
      <c r="C240" s="70">
        <v>1</v>
      </c>
      <c r="D240" s="70">
        <v>15</v>
      </c>
      <c r="E240" s="70">
        <v>1990</v>
      </c>
      <c r="F240" s="70" t="s">
        <v>787</v>
      </c>
      <c r="G240" s="70" t="s">
        <v>1918</v>
      </c>
      <c r="H240" s="70" t="s">
        <v>1919</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1920</v>
      </c>
      <c r="B241" s="70">
        <v>240</v>
      </c>
      <c r="C241" s="70">
        <v>2</v>
      </c>
      <c r="D241" s="70">
        <v>15</v>
      </c>
      <c r="E241" s="70">
        <v>2005</v>
      </c>
      <c r="F241" s="70" t="s">
        <v>789</v>
      </c>
      <c r="G241" s="70" t="s">
        <v>1918</v>
      </c>
      <c r="H241" s="70" t="s">
        <v>1919</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1921</v>
      </c>
      <c r="B242" s="70">
        <v>241</v>
      </c>
      <c r="C242" s="70">
        <v>3</v>
      </c>
      <c r="D242" s="70">
        <v>15</v>
      </c>
      <c r="E242" s="70">
        <v>2006</v>
      </c>
      <c r="F242" s="70" t="s">
        <v>790</v>
      </c>
      <c r="G242" s="70" t="s">
        <v>1918</v>
      </c>
      <c r="H242" s="70" t="s">
        <v>1919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1922</v>
      </c>
      <c r="B243" s="70">
        <v>242</v>
      </c>
      <c r="C243" s="70">
        <v>4</v>
      </c>
      <c r="D243" s="70">
        <v>15</v>
      </c>
      <c r="E243" s="70">
        <v>2007</v>
      </c>
      <c r="F243" s="70" t="s">
        <v>791</v>
      </c>
      <c r="G243" s="70" t="s">
        <v>1918</v>
      </c>
      <c r="H243" s="70" t="s">
        <v>1919</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1923</v>
      </c>
      <c r="B244" s="70">
        <v>243</v>
      </c>
      <c r="C244" s="70">
        <v>5</v>
      </c>
      <c r="D244" s="70">
        <v>15</v>
      </c>
      <c r="E244" s="70">
        <v>2008</v>
      </c>
      <c r="F244" s="70" t="s">
        <v>792</v>
      </c>
      <c r="G244" s="70" t="s">
        <v>1918</v>
      </c>
      <c r="H244" s="70" t="s">
        <v>1919</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1924</v>
      </c>
      <c r="B245" s="70">
        <v>244</v>
      </c>
      <c r="C245" s="70">
        <v>6</v>
      </c>
      <c r="D245" s="70">
        <v>15</v>
      </c>
      <c r="E245" s="70">
        <v>2009</v>
      </c>
      <c r="F245" s="70" t="s">
        <v>176</v>
      </c>
      <c r="G245" s="70" t="s">
        <v>1918</v>
      </c>
      <c r="H245" s="70" t="s">
        <v>1919</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1925</v>
      </c>
      <c r="B246" s="70">
        <v>245</v>
      </c>
      <c r="C246" s="70">
        <v>7</v>
      </c>
      <c r="D246" s="70">
        <v>15</v>
      </c>
      <c r="E246" s="70">
        <v>2010</v>
      </c>
      <c r="F246" s="70" t="s">
        <v>177</v>
      </c>
      <c r="G246" s="70" t="s">
        <v>1918</v>
      </c>
      <c r="H246" s="70" t="s">
        <v>1919</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1926</v>
      </c>
      <c r="B247" s="70">
        <v>246</v>
      </c>
      <c r="C247" s="70">
        <v>8</v>
      </c>
      <c r="D247" s="70">
        <v>15</v>
      </c>
      <c r="E247" s="70">
        <v>2011</v>
      </c>
      <c r="F247" s="70" t="s">
        <v>178</v>
      </c>
      <c r="G247" s="70" t="s">
        <v>1918</v>
      </c>
      <c r="H247" s="70" t="s">
        <v>1919</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1927</v>
      </c>
      <c r="B248" s="70">
        <v>247</v>
      </c>
      <c r="C248" s="70">
        <v>9</v>
      </c>
      <c r="D248" s="70">
        <v>15</v>
      </c>
      <c r="E248" s="70">
        <v>2012</v>
      </c>
      <c r="F248" s="70" t="s">
        <v>179</v>
      </c>
      <c r="G248" s="70" t="s">
        <v>1918</v>
      </c>
      <c r="H248" s="70" t="s">
        <v>1919</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1928</v>
      </c>
      <c r="B249" s="70">
        <v>248</v>
      </c>
      <c r="C249" s="70">
        <v>10</v>
      </c>
      <c r="D249" s="70">
        <v>15</v>
      </c>
      <c r="E249" s="70">
        <v>2013</v>
      </c>
      <c r="F249" s="70" t="s">
        <v>180</v>
      </c>
      <c r="G249" s="70" t="s">
        <v>1918</v>
      </c>
      <c r="H249" s="70" t="s">
        <v>1919</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1929</v>
      </c>
      <c r="B250" s="70">
        <v>249</v>
      </c>
      <c r="C250" s="70">
        <v>11</v>
      </c>
      <c r="D250" s="70">
        <v>15</v>
      </c>
      <c r="E250" s="70">
        <v>2014</v>
      </c>
      <c r="F250" s="70" t="s">
        <v>181</v>
      </c>
      <c r="G250" s="70" t="s">
        <v>1918</v>
      </c>
      <c r="H250" s="70" t="s">
        <v>1919</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1930</v>
      </c>
      <c r="B251" s="70">
        <v>250</v>
      </c>
      <c r="C251" s="70">
        <v>12</v>
      </c>
      <c r="D251" s="70">
        <v>15</v>
      </c>
      <c r="E251" s="70">
        <v>2015</v>
      </c>
      <c r="F251" s="70" t="s">
        <v>182</v>
      </c>
      <c r="G251" s="70" t="s">
        <v>1918</v>
      </c>
      <c r="H251" s="70" t="s">
        <v>1919</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1931</v>
      </c>
      <c r="B252" s="70">
        <v>251</v>
      </c>
      <c r="C252" s="70">
        <v>13</v>
      </c>
      <c r="D252" s="70">
        <v>15</v>
      </c>
      <c r="E252" s="70">
        <v>2016</v>
      </c>
      <c r="F252" s="70" t="s">
        <v>155</v>
      </c>
      <c r="G252" s="70" t="s">
        <v>1918</v>
      </c>
      <c r="H252" s="70" t="s">
        <v>1919</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1932</v>
      </c>
      <c r="B253" s="70">
        <v>252</v>
      </c>
      <c r="C253" s="70">
        <v>14</v>
      </c>
      <c r="D253" s="70">
        <v>15</v>
      </c>
      <c r="E253" s="70">
        <v>2017</v>
      </c>
      <c r="F253" s="70" t="s">
        <v>156</v>
      </c>
      <c r="G253" s="70" t="s">
        <v>1918</v>
      </c>
      <c r="H253" s="70" t="s">
        <v>1919</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1933</v>
      </c>
      <c r="B254" s="70">
        <v>253</v>
      </c>
      <c r="C254" s="70">
        <v>15</v>
      </c>
      <c r="D254" s="70">
        <v>15</v>
      </c>
      <c r="E254" s="70">
        <v>2018</v>
      </c>
      <c r="F254" s="70" t="s">
        <v>183</v>
      </c>
      <c r="G254" s="1064" t="s">
        <v>1918</v>
      </c>
      <c r="H254" s="70" t="s">
        <v>1919</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1934</v>
      </c>
      <c r="B255" s="70">
        <v>254</v>
      </c>
      <c r="C255" s="70">
        <v>16</v>
      </c>
      <c r="D255" s="70">
        <v>15</v>
      </c>
      <c r="E255" s="70">
        <v>2019</v>
      </c>
      <c r="F255" s="70" t="s">
        <v>158</v>
      </c>
      <c r="G255" s="1064" t="s">
        <v>1918</v>
      </c>
      <c r="H255" s="70" t="s">
        <v>1919</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1935</v>
      </c>
      <c r="B256" s="70">
        <v>255</v>
      </c>
      <c r="C256" s="70">
        <v>17</v>
      </c>
      <c r="D256" s="70">
        <v>15</v>
      </c>
      <c r="E256" s="70">
        <v>2020</v>
      </c>
      <c r="F256" s="70" t="s">
        <v>159</v>
      </c>
      <c r="G256" s="70" t="s">
        <v>1918</v>
      </c>
      <c r="H256" s="70" t="s">
        <v>1919</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1936</v>
      </c>
      <c r="B257" s="70">
        <v>255</v>
      </c>
      <c r="C257" s="70">
        <v>18</v>
      </c>
      <c r="D257" s="70">
        <v>15</v>
      </c>
      <c r="E257" s="70">
        <v>2021</v>
      </c>
      <c r="F257" s="70" t="s">
        <v>160</v>
      </c>
      <c r="G257" s="70" t="s">
        <v>1918</v>
      </c>
      <c r="H257" s="70" t="s">
        <v>1919</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1937</v>
      </c>
      <c r="B258" s="70">
        <v>255</v>
      </c>
      <c r="C258" s="70">
        <v>19</v>
      </c>
      <c r="D258" s="70">
        <v>15</v>
      </c>
      <c r="E258" s="70">
        <v>2022</v>
      </c>
      <c r="F258" s="70" t="s">
        <v>161</v>
      </c>
      <c r="G258" s="70" t="s">
        <v>1918</v>
      </c>
      <c r="H258" s="70" t="s">
        <v>1919</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1938</v>
      </c>
      <c r="B259" s="70">
        <v>255</v>
      </c>
      <c r="C259" s="70">
        <v>20</v>
      </c>
      <c r="D259" s="70">
        <v>15</v>
      </c>
      <c r="E259" s="70">
        <v>2023</v>
      </c>
      <c r="F259" s="70" t="s">
        <v>1539</v>
      </c>
      <c r="G259" s="70" t="s">
        <v>1918</v>
      </c>
      <c r="H259" s="70" t="s">
        <v>1919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1939</v>
      </c>
      <c r="B260" s="70">
        <v>255</v>
      </c>
      <c r="C260" s="70">
        <v>21</v>
      </c>
      <c r="D260" s="70">
        <v>15</v>
      </c>
      <c r="E260" s="70">
        <v>2024</v>
      </c>
      <c r="F260" s="70" t="s">
        <v>1554</v>
      </c>
      <c r="G260" s="70" t="s">
        <v>1918</v>
      </c>
      <c r="H260" s="70" t="s">
        <v>1919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1940</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1941</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1942</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1943</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1944</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1945</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1946</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1947</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1948</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1949</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1950</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1951</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1952</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1953</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1954</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1955</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1956</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1957</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1958</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1959</v>
      </c>
      <c r="B282" s="70">
        <v>375</v>
      </c>
      <c r="C282" s="70">
        <v>1</v>
      </c>
      <c r="D282" s="70">
        <v>23</v>
      </c>
      <c r="E282" s="70">
        <v>1990</v>
      </c>
      <c r="F282" s="70" t="s">
        <v>787</v>
      </c>
      <c r="G282" s="70" t="s">
        <v>1960</v>
      </c>
      <c r="H282" s="70" t="s">
        <v>1961</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1962</v>
      </c>
      <c r="B283" s="70">
        <v>376</v>
      </c>
      <c r="C283" s="70">
        <v>2</v>
      </c>
      <c r="D283" s="70">
        <v>23</v>
      </c>
      <c r="E283" s="70">
        <v>2005</v>
      </c>
      <c r="F283" s="70" t="s">
        <v>789</v>
      </c>
      <c r="G283" s="70" t="s">
        <v>1960</v>
      </c>
      <c r="H283" s="70" t="s">
        <v>1961</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1963</v>
      </c>
      <c r="B284" s="70">
        <v>377</v>
      </c>
      <c r="C284" s="70">
        <v>3</v>
      </c>
      <c r="D284" s="70">
        <v>23</v>
      </c>
      <c r="E284" s="70">
        <v>2006</v>
      </c>
      <c r="F284" s="70" t="s">
        <v>790</v>
      </c>
      <c r="G284" s="70" t="s">
        <v>1960</v>
      </c>
      <c r="H284" s="70" t="s">
        <v>1961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1964</v>
      </c>
      <c r="B285" s="70">
        <v>378</v>
      </c>
      <c r="C285" s="70">
        <v>4</v>
      </c>
      <c r="D285" s="70">
        <v>23</v>
      </c>
      <c r="E285" s="70">
        <v>2007</v>
      </c>
      <c r="F285" s="70" t="s">
        <v>791</v>
      </c>
      <c r="G285" s="70" t="s">
        <v>1960</v>
      </c>
      <c r="H285" s="70" t="s">
        <v>1961</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1965</v>
      </c>
      <c r="B286" s="70">
        <v>379</v>
      </c>
      <c r="C286" s="70">
        <v>5</v>
      </c>
      <c r="D286" s="70">
        <v>23</v>
      </c>
      <c r="E286" s="70">
        <v>2008</v>
      </c>
      <c r="F286" s="70" t="s">
        <v>792</v>
      </c>
      <c r="G286" s="70" t="s">
        <v>1960</v>
      </c>
      <c r="H286" s="70" t="s">
        <v>1961</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1966</v>
      </c>
      <c r="B287" s="70">
        <v>380</v>
      </c>
      <c r="C287" s="70">
        <v>6</v>
      </c>
      <c r="D287" s="70">
        <v>23</v>
      </c>
      <c r="E287" s="70">
        <v>2009</v>
      </c>
      <c r="F287" s="70" t="s">
        <v>176</v>
      </c>
      <c r="G287" s="70" t="s">
        <v>1960</v>
      </c>
      <c r="H287" s="70" t="s">
        <v>1961</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1967</v>
      </c>
      <c r="B288" s="70">
        <v>381</v>
      </c>
      <c r="C288" s="70">
        <v>7</v>
      </c>
      <c r="D288" s="70">
        <v>23</v>
      </c>
      <c r="E288" s="70">
        <v>2010</v>
      </c>
      <c r="F288" s="70" t="s">
        <v>177</v>
      </c>
      <c r="G288" s="70" t="s">
        <v>1960</v>
      </c>
      <c r="H288" s="70" t="s">
        <v>1961</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1968</v>
      </c>
      <c r="B289" s="70">
        <v>382</v>
      </c>
      <c r="C289" s="70">
        <v>8</v>
      </c>
      <c r="D289" s="70">
        <v>23</v>
      </c>
      <c r="E289" s="70">
        <v>2011</v>
      </c>
      <c r="F289" s="70" t="s">
        <v>178</v>
      </c>
      <c r="G289" s="70" t="s">
        <v>1960</v>
      </c>
      <c r="H289" s="70" t="s">
        <v>1961</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1969</v>
      </c>
      <c r="B290" s="70">
        <v>383</v>
      </c>
      <c r="C290" s="70">
        <v>9</v>
      </c>
      <c r="D290" s="70">
        <v>23</v>
      </c>
      <c r="E290" s="70">
        <v>2012</v>
      </c>
      <c r="F290" s="70" t="s">
        <v>179</v>
      </c>
      <c r="G290" s="70" t="s">
        <v>1960</v>
      </c>
      <c r="H290" s="70" t="s">
        <v>1961</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1970</v>
      </c>
      <c r="B291" s="70">
        <v>384</v>
      </c>
      <c r="C291" s="70">
        <v>10</v>
      </c>
      <c r="D291" s="70">
        <v>23</v>
      </c>
      <c r="E291" s="70">
        <v>2013</v>
      </c>
      <c r="F291" s="70" t="s">
        <v>180</v>
      </c>
      <c r="G291" s="70" t="s">
        <v>1960</v>
      </c>
      <c r="H291" s="70" t="s">
        <v>1961</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1971</v>
      </c>
      <c r="B292" s="70">
        <v>385</v>
      </c>
      <c r="C292" s="70">
        <v>11</v>
      </c>
      <c r="D292" s="70">
        <v>23</v>
      </c>
      <c r="E292" s="70">
        <v>2014</v>
      </c>
      <c r="F292" s="70" t="s">
        <v>181</v>
      </c>
      <c r="G292" s="1064" t="s">
        <v>1960</v>
      </c>
      <c r="H292" s="70" t="s">
        <v>1961</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1972</v>
      </c>
      <c r="B293" s="70">
        <v>386</v>
      </c>
      <c r="C293" s="70">
        <v>12</v>
      </c>
      <c r="D293" s="70">
        <v>23</v>
      </c>
      <c r="E293" s="70">
        <v>2015</v>
      </c>
      <c r="F293" s="70" t="s">
        <v>182</v>
      </c>
      <c r="G293" s="1064" t="s">
        <v>1960</v>
      </c>
      <c r="H293" s="70" t="s">
        <v>1961</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1973</v>
      </c>
      <c r="B294" s="70">
        <v>387</v>
      </c>
      <c r="C294" s="70">
        <v>13</v>
      </c>
      <c r="D294" s="70">
        <v>23</v>
      </c>
      <c r="E294" s="70">
        <v>2016</v>
      </c>
      <c r="F294" s="70" t="s">
        <v>155</v>
      </c>
      <c r="G294" s="70" t="s">
        <v>1960</v>
      </c>
      <c r="H294" s="70" t="s">
        <v>1961</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1974</v>
      </c>
      <c r="B295" s="70">
        <v>388</v>
      </c>
      <c r="C295" s="70">
        <v>14</v>
      </c>
      <c r="D295" s="70">
        <v>23</v>
      </c>
      <c r="E295" s="70">
        <v>2017</v>
      </c>
      <c r="F295" s="70" t="s">
        <v>156</v>
      </c>
      <c r="G295" s="70" t="s">
        <v>1960</v>
      </c>
      <c r="H295" s="70" t="s">
        <v>1961</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1975</v>
      </c>
      <c r="B296" s="70">
        <v>389</v>
      </c>
      <c r="C296" s="70">
        <v>15</v>
      </c>
      <c r="D296" s="70">
        <v>23</v>
      </c>
      <c r="E296" s="70">
        <v>2018</v>
      </c>
      <c r="F296" s="70" t="s">
        <v>183</v>
      </c>
      <c r="G296" s="70" t="s">
        <v>1960</v>
      </c>
      <c r="H296" s="70" t="s">
        <v>1961</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1976</v>
      </c>
      <c r="B297" s="70">
        <v>390</v>
      </c>
      <c r="C297" s="70">
        <v>16</v>
      </c>
      <c r="D297" s="70">
        <v>23</v>
      </c>
      <c r="E297" s="70">
        <v>2019</v>
      </c>
      <c r="F297" s="70" t="s">
        <v>158</v>
      </c>
      <c r="G297" s="70" t="s">
        <v>1960</v>
      </c>
      <c r="H297" s="70" t="s">
        <v>1961</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1977</v>
      </c>
      <c r="B298" s="70">
        <v>391</v>
      </c>
      <c r="C298" s="70">
        <v>17</v>
      </c>
      <c r="D298" s="70">
        <v>23</v>
      </c>
      <c r="E298" s="70">
        <v>2020</v>
      </c>
      <c r="F298" s="70" t="s">
        <v>159</v>
      </c>
      <c r="G298" s="70" t="s">
        <v>1960</v>
      </c>
      <c r="H298" s="70" t="s">
        <v>1961</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1978</v>
      </c>
      <c r="B299" s="70">
        <v>391</v>
      </c>
      <c r="C299" s="70">
        <v>18</v>
      </c>
      <c r="D299" s="70">
        <v>23</v>
      </c>
      <c r="E299" s="70">
        <v>2021</v>
      </c>
      <c r="F299" s="70" t="s">
        <v>160</v>
      </c>
      <c r="G299" s="70" t="s">
        <v>1960</v>
      </c>
      <c r="H299" s="70" t="s">
        <v>1961</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1979</v>
      </c>
      <c r="B300" s="70">
        <v>391</v>
      </c>
      <c r="C300" s="70">
        <v>19</v>
      </c>
      <c r="D300" s="70">
        <v>23</v>
      </c>
      <c r="E300" s="70">
        <v>2022</v>
      </c>
      <c r="F300" s="70" t="s">
        <v>161</v>
      </c>
      <c r="G300" s="70" t="s">
        <v>1960</v>
      </c>
      <c r="H300" s="70" t="s">
        <v>1961</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1980</v>
      </c>
      <c r="B301" s="70">
        <v>391</v>
      </c>
      <c r="C301" s="70">
        <v>20</v>
      </c>
      <c r="D301" s="70">
        <v>23</v>
      </c>
      <c r="E301" s="70">
        <v>2023</v>
      </c>
      <c r="F301" s="70" t="s">
        <v>1539</v>
      </c>
      <c r="G301" s="70" t="s">
        <v>1960</v>
      </c>
      <c r="H301" s="70" t="s">
        <v>1961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1981</v>
      </c>
      <c r="B302" s="70">
        <v>391</v>
      </c>
      <c r="C302" s="70">
        <v>21</v>
      </c>
      <c r="D302" s="70">
        <v>23</v>
      </c>
      <c r="E302" s="70">
        <v>2024</v>
      </c>
      <c r="F302" s="70" t="s">
        <v>1554</v>
      </c>
      <c r="G302" s="70" t="s">
        <v>1960</v>
      </c>
      <c r="H302" s="70" t="s">
        <v>1961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1982</v>
      </c>
      <c r="B303" s="70">
        <v>69</v>
      </c>
      <c r="C303" s="70">
        <v>1</v>
      </c>
      <c r="D303" s="70">
        <v>5</v>
      </c>
      <c r="E303" s="70">
        <v>1990</v>
      </c>
      <c r="F303" s="70" t="s">
        <v>787</v>
      </c>
      <c r="G303" s="70" t="s">
        <v>1983</v>
      </c>
      <c r="H303" s="70" t="s">
        <v>1984</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1985</v>
      </c>
      <c r="B304" s="70">
        <v>70</v>
      </c>
      <c r="C304" s="70">
        <v>2</v>
      </c>
      <c r="D304" s="70">
        <v>5</v>
      </c>
      <c r="E304" s="70">
        <v>2005</v>
      </c>
      <c r="F304" s="70" t="s">
        <v>789</v>
      </c>
      <c r="G304" s="70" t="s">
        <v>1983</v>
      </c>
      <c r="H304" s="70" t="s">
        <v>1984</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1986</v>
      </c>
      <c r="B305" s="70">
        <v>71</v>
      </c>
      <c r="C305" s="70">
        <v>3</v>
      </c>
      <c r="D305" s="70">
        <v>5</v>
      </c>
      <c r="E305" s="70">
        <v>2006</v>
      </c>
      <c r="F305" s="70" t="s">
        <v>790</v>
      </c>
      <c r="G305" s="70" t="s">
        <v>1983</v>
      </c>
      <c r="H305" s="70" t="s">
        <v>1984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1987</v>
      </c>
      <c r="B306" s="70">
        <v>72</v>
      </c>
      <c r="C306" s="70">
        <v>4</v>
      </c>
      <c r="D306" s="70">
        <v>5</v>
      </c>
      <c r="E306" s="70">
        <v>2007</v>
      </c>
      <c r="F306" s="70" t="s">
        <v>791</v>
      </c>
      <c r="G306" s="70" t="s">
        <v>1983</v>
      </c>
      <c r="H306" s="70" t="s">
        <v>1984</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1988</v>
      </c>
      <c r="B307" s="70">
        <v>73</v>
      </c>
      <c r="C307" s="70">
        <v>5</v>
      </c>
      <c r="D307" s="70">
        <v>5</v>
      </c>
      <c r="E307" s="70">
        <v>2008</v>
      </c>
      <c r="F307" s="70" t="s">
        <v>792</v>
      </c>
      <c r="G307" s="70" t="s">
        <v>1983</v>
      </c>
      <c r="H307" s="70" t="s">
        <v>1984</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1989</v>
      </c>
      <c r="B308" s="70">
        <v>74</v>
      </c>
      <c r="C308" s="70">
        <v>6</v>
      </c>
      <c r="D308" s="70">
        <v>5</v>
      </c>
      <c r="E308" s="70">
        <v>2009</v>
      </c>
      <c r="F308" s="70" t="s">
        <v>176</v>
      </c>
      <c r="G308" s="70" t="s">
        <v>1983</v>
      </c>
      <c r="H308" s="70" t="s">
        <v>1984</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1990</v>
      </c>
      <c r="B309" s="70">
        <v>75</v>
      </c>
      <c r="C309" s="70">
        <v>7</v>
      </c>
      <c r="D309" s="70">
        <v>5</v>
      </c>
      <c r="E309" s="70">
        <v>2010</v>
      </c>
      <c r="F309" s="70" t="s">
        <v>177</v>
      </c>
      <c r="G309" s="70" t="s">
        <v>1983</v>
      </c>
      <c r="H309" s="70" t="s">
        <v>1984</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1991</v>
      </c>
      <c r="B310" s="70">
        <v>76</v>
      </c>
      <c r="C310" s="70">
        <v>8</v>
      </c>
      <c r="D310" s="70">
        <v>5</v>
      </c>
      <c r="E310" s="70">
        <v>2011</v>
      </c>
      <c r="F310" s="70" t="s">
        <v>178</v>
      </c>
      <c r="G310" s="70" t="s">
        <v>1983</v>
      </c>
      <c r="H310" s="70" t="s">
        <v>1984</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1992</v>
      </c>
      <c r="B311" s="70">
        <v>77</v>
      </c>
      <c r="C311" s="70">
        <v>9</v>
      </c>
      <c r="D311" s="70">
        <v>5</v>
      </c>
      <c r="E311" s="70">
        <v>2012</v>
      </c>
      <c r="F311" s="70" t="s">
        <v>179</v>
      </c>
      <c r="G311" s="1064" t="s">
        <v>1983</v>
      </c>
      <c r="H311" s="70" t="s">
        <v>1984</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1993</v>
      </c>
      <c r="B312" s="70">
        <v>78</v>
      </c>
      <c r="C312" s="70">
        <v>10</v>
      </c>
      <c r="D312" s="70">
        <v>5</v>
      </c>
      <c r="E312" s="70">
        <v>2013</v>
      </c>
      <c r="F312" s="70" t="s">
        <v>180</v>
      </c>
      <c r="G312" s="1064" t="s">
        <v>1983</v>
      </c>
      <c r="H312" s="70" t="s">
        <v>1984</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1994</v>
      </c>
      <c r="B313" s="70">
        <v>79</v>
      </c>
      <c r="C313" s="70">
        <v>11</v>
      </c>
      <c r="D313" s="70">
        <v>5</v>
      </c>
      <c r="E313" s="70">
        <v>2014</v>
      </c>
      <c r="F313" s="70" t="s">
        <v>181</v>
      </c>
      <c r="G313" s="70" t="s">
        <v>1983</v>
      </c>
      <c r="H313" s="70" t="s">
        <v>1984</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1995</v>
      </c>
      <c r="B314" s="70">
        <v>80</v>
      </c>
      <c r="C314" s="70">
        <v>12</v>
      </c>
      <c r="D314" s="70">
        <v>5</v>
      </c>
      <c r="E314" s="70">
        <v>2015</v>
      </c>
      <c r="F314" s="70" t="s">
        <v>182</v>
      </c>
      <c r="G314" s="70" t="s">
        <v>1983</v>
      </c>
      <c r="H314" s="70" t="s">
        <v>1984</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1996</v>
      </c>
      <c r="B315" s="70">
        <v>81</v>
      </c>
      <c r="C315" s="70">
        <v>13</v>
      </c>
      <c r="D315" s="70">
        <v>5</v>
      </c>
      <c r="E315" s="70">
        <v>2016</v>
      </c>
      <c r="F315" s="70" t="s">
        <v>155</v>
      </c>
      <c r="G315" s="70" t="s">
        <v>1983</v>
      </c>
      <c r="H315" s="70" t="s">
        <v>1984</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1997</v>
      </c>
      <c r="B316" s="70">
        <v>82</v>
      </c>
      <c r="C316" s="70">
        <v>14</v>
      </c>
      <c r="D316" s="70">
        <v>5</v>
      </c>
      <c r="E316" s="70">
        <v>2017</v>
      </c>
      <c r="F316" s="70" t="s">
        <v>156</v>
      </c>
      <c r="G316" s="70" t="s">
        <v>1983</v>
      </c>
      <c r="H316" s="70" t="s">
        <v>1984</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1998</v>
      </c>
      <c r="B317" s="70">
        <v>83</v>
      </c>
      <c r="C317" s="70">
        <v>15</v>
      </c>
      <c r="D317" s="70">
        <v>5</v>
      </c>
      <c r="E317" s="70">
        <v>2018</v>
      </c>
      <c r="F317" s="70" t="s">
        <v>183</v>
      </c>
      <c r="G317" s="70" t="s">
        <v>1983</v>
      </c>
      <c r="H317" s="70" t="s">
        <v>1984</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1999</v>
      </c>
      <c r="B318" s="70">
        <v>84</v>
      </c>
      <c r="C318" s="70">
        <v>16</v>
      </c>
      <c r="D318" s="70">
        <v>5</v>
      </c>
      <c r="E318" s="70">
        <v>2019</v>
      </c>
      <c r="F318" s="70" t="s">
        <v>158</v>
      </c>
      <c r="G318" s="70" t="s">
        <v>1983</v>
      </c>
      <c r="H318" s="70" t="s">
        <v>1984</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2000</v>
      </c>
      <c r="B319" s="70">
        <v>85</v>
      </c>
      <c r="C319" s="70">
        <v>17</v>
      </c>
      <c r="D319" s="70">
        <v>5</v>
      </c>
      <c r="E319" s="70">
        <v>2020</v>
      </c>
      <c r="F319" s="70" t="s">
        <v>159</v>
      </c>
      <c r="G319" s="70" t="s">
        <v>1983</v>
      </c>
      <c r="H319" s="70" t="s">
        <v>1984</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2001</v>
      </c>
      <c r="B320" s="70">
        <v>85</v>
      </c>
      <c r="C320" s="70">
        <v>18</v>
      </c>
      <c r="D320" s="70">
        <v>5</v>
      </c>
      <c r="E320" s="70">
        <v>2021</v>
      </c>
      <c r="F320" s="70" t="s">
        <v>160</v>
      </c>
      <c r="G320" s="70" t="s">
        <v>1983</v>
      </c>
      <c r="H320" s="70" t="s">
        <v>1984</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2002</v>
      </c>
      <c r="B321" s="70">
        <v>85</v>
      </c>
      <c r="C321" s="70">
        <v>19</v>
      </c>
      <c r="D321" s="70">
        <v>5</v>
      </c>
      <c r="E321" s="70">
        <v>2022</v>
      </c>
      <c r="F321" s="70" t="s">
        <v>161</v>
      </c>
      <c r="G321" s="70" t="s">
        <v>1983</v>
      </c>
      <c r="H321" s="70" t="s">
        <v>1984</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2003</v>
      </c>
      <c r="B322" s="70">
        <v>85</v>
      </c>
      <c r="C322" s="70">
        <v>20</v>
      </c>
      <c r="D322" s="70">
        <v>5</v>
      </c>
      <c r="E322" s="70">
        <v>2023</v>
      </c>
      <c r="F322" s="70" t="s">
        <v>1539</v>
      </c>
      <c r="G322" s="70" t="s">
        <v>1983</v>
      </c>
      <c r="H322" s="70" t="s">
        <v>1984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2004</v>
      </c>
      <c r="B323" s="70">
        <v>85</v>
      </c>
      <c r="C323" s="70">
        <v>21</v>
      </c>
      <c r="D323" s="70">
        <v>5</v>
      </c>
      <c r="E323" s="70">
        <v>2024</v>
      </c>
      <c r="F323" s="70" t="s">
        <v>1554</v>
      </c>
      <c r="G323" s="70" t="s">
        <v>1983</v>
      </c>
      <c r="H323" s="70" t="s">
        <v>1984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2005</v>
      </c>
      <c r="B324" s="70">
        <v>324</v>
      </c>
      <c r="C324" s="70">
        <v>1</v>
      </c>
      <c r="D324" s="70">
        <v>20</v>
      </c>
      <c r="E324" s="70">
        <v>1990</v>
      </c>
      <c r="F324" s="70" t="s">
        <v>787</v>
      </c>
      <c r="G324" s="70" t="s">
        <v>1637</v>
      </c>
      <c r="H324" s="70" t="s">
        <v>1638</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2006</v>
      </c>
      <c r="B325" s="70">
        <v>325</v>
      </c>
      <c r="C325" s="70">
        <v>2</v>
      </c>
      <c r="D325" s="70">
        <v>20</v>
      </c>
      <c r="E325" s="70">
        <v>2005</v>
      </c>
      <c r="F325" s="70" t="s">
        <v>789</v>
      </c>
      <c r="G325" s="70" t="s">
        <v>1637</v>
      </c>
      <c r="H325" s="70" t="s">
        <v>1638</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2007</v>
      </c>
      <c r="B326" s="70">
        <v>326</v>
      </c>
      <c r="C326" s="70">
        <v>3</v>
      </c>
      <c r="D326" s="70">
        <v>20</v>
      </c>
      <c r="E326" s="70">
        <v>2006</v>
      </c>
      <c r="F326" s="70" t="s">
        <v>790</v>
      </c>
      <c r="G326" s="70" t="s">
        <v>1637</v>
      </c>
      <c r="H326" s="70" t="s">
        <v>1638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2008</v>
      </c>
      <c r="B327" s="70">
        <v>327</v>
      </c>
      <c r="C327" s="70">
        <v>4</v>
      </c>
      <c r="D327" s="70">
        <v>20</v>
      </c>
      <c r="E327" s="70">
        <v>2007</v>
      </c>
      <c r="F327" s="70" t="s">
        <v>791</v>
      </c>
      <c r="G327" s="70" t="s">
        <v>1637</v>
      </c>
      <c r="H327" s="70" t="s">
        <v>1638</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2009</v>
      </c>
      <c r="B328" s="70">
        <v>328</v>
      </c>
      <c r="C328" s="70">
        <v>5</v>
      </c>
      <c r="D328" s="70">
        <v>20</v>
      </c>
      <c r="E328" s="70">
        <v>2008</v>
      </c>
      <c r="F328" s="70" t="s">
        <v>792</v>
      </c>
      <c r="G328" s="70" t="s">
        <v>1637</v>
      </c>
      <c r="H328" s="70" t="s">
        <v>1638</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2010</v>
      </c>
      <c r="B329" s="70">
        <v>329</v>
      </c>
      <c r="C329" s="70">
        <v>6</v>
      </c>
      <c r="D329" s="70">
        <v>20</v>
      </c>
      <c r="E329" s="70">
        <v>2009</v>
      </c>
      <c r="F329" s="70" t="s">
        <v>176</v>
      </c>
      <c r="G329" s="1064" t="s">
        <v>1637</v>
      </c>
      <c r="H329" s="70" t="s">
        <v>1638</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2011</v>
      </c>
      <c r="B330" s="70">
        <v>330</v>
      </c>
      <c r="C330" s="70">
        <v>7</v>
      </c>
      <c r="D330" s="70">
        <v>20</v>
      </c>
      <c r="E330" s="70">
        <v>2010</v>
      </c>
      <c r="F330" s="70" t="s">
        <v>177</v>
      </c>
      <c r="G330" s="1064" t="s">
        <v>1637</v>
      </c>
      <c r="H330" s="70" t="s">
        <v>1638</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2012</v>
      </c>
      <c r="B331" s="70">
        <v>331</v>
      </c>
      <c r="C331" s="70">
        <v>8</v>
      </c>
      <c r="D331" s="70">
        <v>20</v>
      </c>
      <c r="E331" s="70">
        <v>2011</v>
      </c>
      <c r="F331" s="70" t="s">
        <v>178</v>
      </c>
      <c r="G331" s="70" t="s">
        <v>1637</v>
      </c>
      <c r="H331" s="70" t="s">
        <v>1638</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2013</v>
      </c>
      <c r="B332" s="70">
        <v>332</v>
      </c>
      <c r="C332" s="70">
        <v>9</v>
      </c>
      <c r="D332" s="70">
        <v>20</v>
      </c>
      <c r="E332" s="70">
        <v>2012</v>
      </c>
      <c r="F332" s="70" t="s">
        <v>179</v>
      </c>
      <c r="G332" s="70" t="s">
        <v>1637</v>
      </c>
      <c r="H332" s="70" t="s">
        <v>1638</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2014</v>
      </c>
      <c r="B333" s="70">
        <v>333</v>
      </c>
      <c r="C333" s="70">
        <v>10</v>
      </c>
      <c r="D333" s="70">
        <v>20</v>
      </c>
      <c r="E333" s="70">
        <v>2013</v>
      </c>
      <c r="F333" s="70" t="s">
        <v>180</v>
      </c>
      <c r="G333" s="70" t="s">
        <v>1637</v>
      </c>
      <c r="H333" s="70" t="s">
        <v>1638</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2015</v>
      </c>
      <c r="B334" s="70">
        <v>334</v>
      </c>
      <c r="C334" s="70">
        <v>11</v>
      </c>
      <c r="D334" s="70">
        <v>20</v>
      </c>
      <c r="E334" s="70">
        <v>2014</v>
      </c>
      <c r="F334" s="70" t="s">
        <v>181</v>
      </c>
      <c r="G334" s="70" t="s">
        <v>1637</v>
      </c>
      <c r="H334" s="70" t="s">
        <v>1638</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2016</v>
      </c>
      <c r="B335" s="70">
        <v>335</v>
      </c>
      <c r="C335" s="70">
        <v>12</v>
      </c>
      <c r="D335" s="70">
        <v>20</v>
      </c>
      <c r="E335" s="70">
        <v>2015</v>
      </c>
      <c r="F335" s="70" t="s">
        <v>182</v>
      </c>
      <c r="G335" s="70" t="s">
        <v>1637</v>
      </c>
      <c r="H335" s="70" t="s">
        <v>1638</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2017</v>
      </c>
      <c r="B336" s="70">
        <v>336</v>
      </c>
      <c r="C336" s="70">
        <v>13</v>
      </c>
      <c r="D336" s="70">
        <v>20</v>
      </c>
      <c r="E336" s="70">
        <v>2016</v>
      </c>
      <c r="F336" s="70" t="s">
        <v>155</v>
      </c>
      <c r="G336" s="70" t="s">
        <v>1637</v>
      </c>
      <c r="H336" s="70" t="s">
        <v>1638</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2018</v>
      </c>
      <c r="B337" s="70">
        <v>337</v>
      </c>
      <c r="C337" s="70">
        <v>14</v>
      </c>
      <c r="D337" s="70">
        <v>20</v>
      </c>
      <c r="E337" s="70">
        <v>2017</v>
      </c>
      <c r="F337" s="70" t="s">
        <v>156</v>
      </c>
      <c r="G337" s="70" t="s">
        <v>1637</v>
      </c>
      <c r="H337" s="70" t="s">
        <v>1638</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2019</v>
      </c>
      <c r="B338" s="70">
        <v>338</v>
      </c>
      <c r="C338" s="70">
        <v>15</v>
      </c>
      <c r="D338" s="70">
        <v>20</v>
      </c>
      <c r="E338" s="70">
        <v>2018</v>
      </c>
      <c r="F338" s="70" t="s">
        <v>183</v>
      </c>
      <c r="G338" s="70" t="s">
        <v>1637</v>
      </c>
      <c r="H338" s="70" t="s">
        <v>1638</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2020</v>
      </c>
      <c r="B339" s="70">
        <v>339</v>
      </c>
      <c r="C339" s="70">
        <v>16</v>
      </c>
      <c r="D339" s="70">
        <v>20</v>
      </c>
      <c r="E339" s="70">
        <v>2019</v>
      </c>
      <c r="F339" s="70" t="s">
        <v>158</v>
      </c>
      <c r="G339" s="70" t="s">
        <v>1637</v>
      </c>
      <c r="H339" s="70" t="s">
        <v>1638</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2021</v>
      </c>
      <c r="B340" s="70">
        <v>340</v>
      </c>
      <c r="C340" s="70">
        <v>17</v>
      </c>
      <c r="D340" s="70">
        <v>20</v>
      </c>
      <c r="E340" s="70">
        <v>2020</v>
      </c>
      <c r="F340" s="70" t="s">
        <v>159</v>
      </c>
      <c r="G340" s="70" t="s">
        <v>1637</v>
      </c>
      <c r="H340" s="70" t="s">
        <v>1638</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2022</v>
      </c>
      <c r="B341" s="70">
        <v>340</v>
      </c>
      <c r="C341" s="70">
        <v>18</v>
      </c>
      <c r="D341" s="70">
        <v>20</v>
      </c>
      <c r="E341" s="70">
        <v>2021</v>
      </c>
      <c r="F341" s="70" t="s">
        <v>160</v>
      </c>
      <c r="G341" s="70" t="s">
        <v>1637</v>
      </c>
      <c r="H341" s="70" t="s">
        <v>1638</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1642</v>
      </c>
      <c r="B342" s="70">
        <v>340</v>
      </c>
      <c r="C342" s="70">
        <v>19</v>
      </c>
      <c r="D342" s="70">
        <v>20</v>
      </c>
      <c r="E342" s="70">
        <v>2022</v>
      </c>
      <c r="F342" s="70" t="s">
        <v>161</v>
      </c>
      <c r="G342" s="70" t="s">
        <v>1637</v>
      </c>
      <c r="H342" s="70" t="s">
        <v>1638</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340</v>
      </c>
      <c r="C343" s="70">
        <v>20</v>
      </c>
      <c r="D343" s="70">
        <v>20</v>
      </c>
      <c r="E343" s="70">
        <v>2023</v>
      </c>
      <c r="F343" s="70" t="s">
        <v>1539</v>
      </c>
      <c r="G343" s="70" t="s">
        <v>1637</v>
      </c>
      <c r="H343" s="70" t="s">
        <v>1638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1636</v>
      </c>
      <c r="B344" s="70">
        <v>340</v>
      </c>
      <c r="C344" s="70">
        <v>21</v>
      </c>
      <c r="D344" s="70">
        <v>20</v>
      </c>
      <c r="E344" s="70">
        <v>2024</v>
      </c>
      <c r="F344" s="70" t="s">
        <v>1554</v>
      </c>
      <c r="G344" s="70" t="s">
        <v>1637</v>
      </c>
      <c r="H344" s="70" t="s">
        <v>1638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2024</v>
      </c>
      <c r="B345" s="70">
        <v>239</v>
      </c>
      <c r="C345" s="70">
        <v>1</v>
      </c>
      <c r="D345" s="70">
        <v>15</v>
      </c>
      <c r="E345" s="70">
        <v>1990</v>
      </c>
      <c r="F345" s="70" t="s">
        <v>787</v>
      </c>
      <c r="G345" s="70" t="s">
        <v>2025</v>
      </c>
      <c r="H345" s="70" t="s">
        <v>2026</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2027</v>
      </c>
      <c r="B346" s="70">
        <v>240</v>
      </c>
      <c r="C346" s="70">
        <v>2</v>
      </c>
      <c r="D346" s="70">
        <v>15</v>
      </c>
      <c r="E346" s="70">
        <v>2005</v>
      </c>
      <c r="F346" s="70" t="s">
        <v>789</v>
      </c>
      <c r="G346" s="70" t="s">
        <v>2025</v>
      </c>
      <c r="H346" s="70" t="s">
        <v>2026</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2028</v>
      </c>
      <c r="B347" s="70">
        <v>241</v>
      </c>
      <c r="C347" s="70">
        <v>3</v>
      </c>
      <c r="D347" s="70">
        <v>15</v>
      </c>
      <c r="E347" s="70">
        <v>2006</v>
      </c>
      <c r="F347" s="70" t="s">
        <v>790</v>
      </c>
      <c r="G347" s="70" t="s">
        <v>2025</v>
      </c>
      <c r="H347" s="70" t="s">
        <v>2026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2029</v>
      </c>
      <c r="B348" s="70">
        <v>242</v>
      </c>
      <c r="C348" s="70">
        <v>4</v>
      </c>
      <c r="D348" s="70">
        <v>15</v>
      </c>
      <c r="E348" s="70">
        <v>2007</v>
      </c>
      <c r="F348" s="70" t="s">
        <v>791</v>
      </c>
      <c r="G348" s="70" t="s">
        <v>2025</v>
      </c>
      <c r="H348" s="70" t="s">
        <v>2026</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2030</v>
      </c>
      <c r="B349" s="70">
        <v>243</v>
      </c>
      <c r="C349" s="70">
        <v>5</v>
      </c>
      <c r="D349" s="70">
        <v>15</v>
      </c>
      <c r="E349" s="70">
        <v>2008</v>
      </c>
      <c r="F349" s="70" t="s">
        <v>792</v>
      </c>
      <c r="G349" s="1064" t="s">
        <v>2025</v>
      </c>
      <c r="H349" s="70" t="s">
        <v>2026</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2031</v>
      </c>
      <c r="B350" s="70">
        <v>244</v>
      </c>
      <c r="C350" s="70">
        <v>6</v>
      </c>
      <c r="D350" s="70">
        <v>15</v>
      </c>
      <c r="E350" s="70">
        <v>2009</v>
      </c>
      <c r="F350" s="70" t="s">
        <v>176</v>
      </c>
      <c r="G350" s="1064" t="s">
        <v>2025</v>
      </c>
      <c r="H350" s="70" t="s">
        <v>2026</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2032</v>
      </c>
      <c r="B351" s="70">
        <v>245</v>
      </c>
      <c r="C351" s="70">
        <v>7</v>
      </c>
      <c r="D351" s="70">
        <v>15</v>
      </c>
      <c r="E351" s="70">
        <v>2010</v>
      </c>
      <c r="F351" s="70" t="s">
        <v>177</v>
      </c>
      <c r="G351" s="70" t="s">
        <v>2025</v>
      </c>
      <c r="H351" s="70" t="s">
        <v>2026</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2033</v>
      </c>
      <c r="B352" s="70">
        <v>246</v>
      </c>
      <c r="C352" s="70">
        <v>8</v>
      </c>
      <c r="D352" s="70">
        <v>15</v>
      </c>
      <c r="E352" s="70">
        <v>2011</v>
      </c>
      <c r="F352" s="70" t="s">
        <v>178</v>
      </c>
      <c r="G352" s="70" t="s">
        <v>2025</v>
      </c>
      <c r="H352" s="70" t="s">
        <v>2026</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2034</v>
      </c>
      <c r="B353" s="70">
        <v>247</v>
      </c>
      <c r="C353" s="70">
        <v>9</v>
      </c>
      <c r="D353" s="70">
        <v>15</v>
      </c>
      <c r="E353" s="70">
        <v>2012</v>
      </c>
      <c r="F353" s="70" t="s">
        <v>179</v>
      </c>
      <c r="G353" s="70" t="s">
        <v>2025</v>
      </c>
      <c r="H353" s="70" t="s">
        <v>2026</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2035</v>
      </c>
      <c r="B354" s="70">
        <v>248</v>
      </c>
      <c r="C354" s="70">
        <v>10</v>
      </c>
      <c r="D354" s="70">
        <v>15</v>
      </c>
      <c r="E354" s="70">
        <v>2013</v>
      </c>
      <c r="F354" s="70" t="s">
        <v>180</v>
      </c>
      <c r="G354" s="70" t="s">
        <v>2025</v>
      </c>
      <c r="H354" s="70" t="s">
        <v>2026</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2036</v>
      </c>
      <c r="B355" s="70">
        <v>249</v>
      </c>
      <c r="C355" s="70">
        <v>11</v>
      </c>
      <c r="D355" s="70">
        <v>15</v>
      </c>
      <c r="E355" s="70">
        <v>2014</v>
      </c>
      <c r="F355" s="70" t="s">
        <v>181</v>
      </c>
      <c r="G355" s="70" t="s">
        <v>2025</v>
      </c>
      <c r="H355" s="70" t="s">
        <v>2026</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2037</v>
      </c>
      <c r="B356" s="70">
        <v>250</v>
      </c>
      <c r="C356" s="70">
        <v>12</v>
      </c>
      <c r="D356" s="70">
        <v>15</v>
      </c>
      <c r="E356" s="70">
        <v>2015</v>
      </c>
      <c r="F356" s="70" t="s">
        <v>182</v>
      </c>
      <c r="G356" s="70" t="s">
        <v>2025</v>
      </c>
      <c r="H356" s="70" t="s">
        <v>2026</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2038</v>
      </c>
      <c r="B357" s="70">
        <v>251</v>
      </c>
      <c r="C357" s="70">
        <v>13</v>
      </c>
      <c r="D357" s="70">
        <v>15</v>
      </c>
      <c r="E357" s="70">
        <v>2016</v>
      </c>
      <c r="F357" s="70" t="s">
        <v>155</v>
      </c>
      <c r="G357" s="70" t="s">
        <v>2025</v>
      </c>
      <c r="H357" s="70" t="s">
        <v>2026</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2039</v>
      </c>
      <c r="B358" s="70">
        <v>252</v>
      </c>
      <c r="C358" s="70">
        <v>14</v>
      </c>
      <c r="D358" s="70">
        <v>15</v>
      </c>
      <c r="E358" s="70">
        <v>2017</v>
      </c>
      <c r="F358" s="70" t="s">
        <v>156</v>
      </c>
      <c r="G358" s="70" t="s">
        <v>2025</v>
      </c>
      <c r="H358" s="70" t="s">
        <v>2026</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2040</v>
      </c>
      <c r="B359" s="70">
        <v>253</v>
      </c>
      <c r="C359" s="70">
        <v>15</v>
      </c>
      <c r="D359" s="70">
        <v>15</v>
      </c>
      <c r="E359" s="70">
        <v>2018</v>
      </c>
      <c r="F359" s="70" t="s">
        <v>183</v>
      </c>
      <c r="G359" s="70" t="s">
        <v>2025</v>
      </c>
      <c r="H359" s="70" t="s">
        <v>2026</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2041</v>
      </c>
      <c r="B360" s="70">
        <v>254</v>
      </c>
      <c r="C360" s="70">
        <v>16</v>
      </c>
      <c r="D360" s="70">
        <v>15</v>
      </c>
      <c r="E360" s="70">
        <v>2019</v>
      </c>
      <c r="F360" s="70" t="s">
        <v>158</v>
      </c>
      <c r="G360" s="70" t="s">
        <v>2025</v>
      </c>
      <c r="H360" s="70" t="s">
        <v>2026</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2042</v>
      </c>
      <c r="B361" s="70">
        <v>255</v>
      </c>
      <c r="C361" s="70">
        <v>17</v>
      </c>
      <c r="D361" s="70">
        <v>15</v>
      </c>
      <c r="E361" s="70">
        <v>2020</v>
      </c>
      <c r="F361" s="70" t="s">
        <v>159</v>
      </c>
      <c r="G361" s="70" t="s">
        <v>2025</v>
      </c>
      <c r="H361" s="70" t="s">
        <v>2026</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2043</v>
      </c>
      <c r="B362" s="70">
        <v>255</v>
      </c>
      <c r="C362" s="70">
        <v>18</v>
      </c>
      <c r="D362" s="70">
        <v>15</v>
      </c>
      <c r="E362" s="70">
        <v>2021</v>
      </c>
      <c r="F362" s="70" t="s">
        <v>160</v>
      </c>
      <c r="G362" s="70" t="s">
        <v>2025</v>
      </c>
      <c r="H362" s="70" t="s">
        <v>2026</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2044</v>
      </c>
      <c r="B363" s="70">
        <v>255</v>
      </c>
      <c r="C363" s="70">
        <v>19</v>
      </c>
      <c r="D363" s="70">
        <v>15</v>
      </c>
      <c r="E363" s="70">
        <v>2022</v>
      </c>
      <c r="F363" s="70" t="s">
        <v>161</v>
      </c>
      <c r="G363" s="70" t="s">
        <v>2025</v>
      </c>
      <c r="H363" s="70" t="s">
        <v>2026</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2045</v>
      </c>
      <c r="B364" s="70">
        <v>255</v>
      </c>
      <c r="C364" s="70">
        <v>20</v>
      </c>
      <c r="D364" s="70">
        <v>15</v>
      </c>
      <c r="E364" s="70">
        <v>2023</v>
      </c>
      <c r="F364" s="70" t="s">
        <v>1539</v>
      </c>
      <c r="G364" s="70" t="s">
        <v>2025</v>
      </c>
      <c r="H364" s="70" t="s">
        <v>2026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2046</v>
      </c>
      <c r="B365" s="70">
        <v>255</v>
      </c>
      <c r="C365" s="70">
        <v>21</v>
      </c>
      <c r="D365" s="70">
        <v>15</v>
      </c>
      <c r="E365" s="70">
        <v>2024</v>
      </c>
      <c r="F365" s="70" t="s">
        <v>1554</v>
      </c>
      <c r="G365" s="70" t="s">
        <v>2025</v>
      </c>
      <c r="H365" s="70" t="s">
        <v>2026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2047</v>
      </c>
      <c r="B366" s="70">
        <v>409</v>
      </c>
      <c r="C366" s="70">
        <v>1</v>
      </c>
      <c r="D366" s="70">
        <v>25</v>
      </c>
      <c r="E366" s="70">
        <v>1990</v>
      </c>
      <c r="F366" s="70" t="s">
        <v>787</v>
      </c>
      <c r="G366" s="70" t="s">
        <v>2048</v>
      </c>
      <c r="H366" s="70" t="s">
        <v>2049</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2050</v>
      </c>
      <c r="B367" s="70">
        <v>410</v>
      </c>
      <c r="C367" s="70">
        <v>2</v>
      </c>
      <c r="D367" s="70">
        <v>25</v>
      </c>
      <c r="E367" s="70">
        <v>2005</v>
      </c>
      <c r="F367" s="70" t="s">
        <v>789</v>
      </c>
      <c r="G367" s="70" t="s">
        <v>2048</v>
      </c>
      <c r="H367" s="70" t="s">
        <v>2049</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2051</v>
      </c>
      <c r="B368" s="70">
        <v>411</v>
      </c>
      <c r="C368" s="70">
        <v>3</v>
      </c>
      <c r="D368" s="70">
        <v>25</v>
      </c>
      <c r="E368" s="70">
        <v>2006</v>
      </c>
      <c r="F368" s="70" t="s">
        <v>790</v>
      </c>
      <c r="G368" s="1064" t="s">
        <v>2048</v>
      </c>
      <c r="H368" s="70" t="s">
        <v>2049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2052</v>
      </c>
      <c r="B369" s="70">
        <v>412</v>
      </c>
      <c r="C369" s="70">
        <v>4</v>
      </c>
      <c r="D369" s="70">
        <v>25</v>
      </c>
      <c r="E369" s="70">
        <v>2007</v>
      </c>
      <c r="F369" s="70" t="s">
        <v>791</v>
      </c>
      <c r="G369" s="1064" t="s">
        <v>2048</v>
      </c>
      <c r="H369" s="70" t="s">
        <v>2049</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2053</v>
      </c>
      <c r="B370" s="70">
        <v>413</v>
      </c>
      <c r="C370" s="70">
        <v>5</v>
      </c>
      <c r="D370" s="70">
        <v>25</v>
      </c>
      <c r="E370" s="70">
        <v>2008</v>
      </c>
      <c r="F370" s="70" t="s">
        <v>792</v>
      </c>
      <c r="G370" s="70" t="s">
        <v>2048</v>
      </c>
      <c r="H370" s="70" t="s">
        <v>2049</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2054</v>
      </c>
      <c r="B371" s="70">
        <v>414</v>
      </c>
      <c r="C371" s="70">
        <v>6</v>
      </c>
      <c r="D371" s="70">
        <v>25</v>
      </c>
      <c r="E371" s="70">
        <v>2009</v>
      </c>
      <c r="F371" s="70" t="s">
        <v>176</v>
      </c>
      <c r="G371" s="70" t="s">
        <v>2048</v>
      </c>
      <c r="H371" s="70" t="s">
        <v>2049</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2055</v>
      </c>
      <c r="B372" s="70">
        <v>415</v>
      </c>
      <c r="C372" s="70">
        <v>7</v>
      </c>
      <c r="D372" s="70">
        <v>25</v>
      </c>
      <c r="E372" s="70">
        <v>2010</v>
      </c>
      <c r="F372" s="70" t="s">
        <v>177</v>
      </c>
      <c r="G372" s="70" t="s">
        <v>2048</v>
      </c>
      <c r="H372" s="70" t="s">
        <v>2049</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2056</v>
      </c>
      <c r="B373" s="70">
        <v>416</v>
      </c>
      <c r="C373" s="70">
        <v>8</v>
      </c>
      <c r="D373" s="70">
        <v>25</v>
      </c>
      <c r="E373" s="70">
        <v>2011</v>
      </c>
      <c r="F373" s="70" t="s">
        <v>178</v>
      </c>
      <c r="G373" s="70" t="s">
        <v>2048</v>
      </c>
      <c r="H373" s="70" t="s">
        <v>2049</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2057</v>
      </c>
      <c r="B374" s="70">
        <v>417</v>
      </c>
      <c r="C374" s="70">
        <v>9</v>
      </c>
      <c r="D374" s="70">
        <v>25</v>
      </c>
      <c r="E374" s="70">
        <v>2012</v>
      </c>
      <c r="F374" s="70" t="s">
        <v>179</v>
      </c>
      <c r="G374" s="70" t="s">
        <v>2048</v>
      </c>
      <c r="H374" s="70" t="s">
        <v>2049</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2058</v>
      </c>
      <c r="B375" s="70">
        <v>418</v>
      </c>
      <c r="C375" s="70">
        <v>10</v>
      </c>
      <c r="D375" s="70">
        <v>25</v>
      </c>
      <c r="E375" s="70">
        <v>2013</v>
      </c>
      <c r="F375" s="70" t="s">
        <v>180</v>
      </c>
      <c r="G375" s="70" t="s">
        <v>2048</v>
      </c>
      <c r="H375" s="70" t="s">
        <v>2049</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2059</v>
      </c>
      <c r="B376" s="70">
        <v>419</v>
      </c>
      <c r="C376" s="70">
        <v>11</v>
      </c>
      <c r="D376" s="70">
        <v>25</v>
      </c>
      <c r="E376" s="70">
        <v>2014</v>
      </c>
      <c r="F376" s="70" t="s">
        <v>181</v>
      </c>
      <c r="G376" s="70" t="s">
        <v>2048</v>
      </c>
      <c r="H376" s="70" t="s">
        <v>2049</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2060</v>
      </c>
      <c r="B377" s="70">
        <v>420</v>
      </c>
      <c r="C377" s="70">
        <v>12</v>
      </c>
      <c r="D377" s="70">
        <v>25</v>
      </c>
      <c r="E377" s="70">
        <v>2015</v>
      </c>
      <c r="F377" s="70" t="s">
        <v>182</v>
      </c>
      <c r="G377" s="70" t="s">
        <v>2048</v>
      </c>
      <c r="H377" s="70" t="s">
        <v>2049</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2061</v>
      </c>
      <c r="B378" s="70">
        <v>421</v>
      </c>
      <c r="C378" s="70">
        <v>13</v>
      </c>
      <c r="D378" s="70">
        <v>25</v>
      </c>
      <c r="E378" s="70">
        <v>2016</v>
      </c>
      <c r="F378" s="70" t="s">
        <v>155</v>
      </c>
      <c r="G378" s="70" t="s">
        <v>2048</v>
      </c>
      <c r="H378" s="70" t="s">
        <v>2049</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2062</v>
      </c>
      <c r="B379" s="70">
        <v>422</v>
      </c>
      <c r="C379" s="70">
        <v>14</v>
      </c>
      <c r="D379" s="70">
        <v>25</v>
      </c>
      <c r="E379" s="70">
        <v>2017</v>
      </c>
      <c r="F379" s="70" t="s">
        <v>156</v>
      </c>
      <c r="G379" s="70" t="s">
        <v>2048</v>
      </c>
      <c r="H379" s="70" t="s">
        <v>2049</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2063</v>
      </c>
      <c r="B380" s="70">
        <v>423</v>
      </c>
      <c r="C380" s="70">
        <v>15</v>
      </c>
      <c r="D380" s="70">
        <v>25</v>
      </c>
      <c r="E380" s="70">
        <v>2018</v>
      </c>
      <c r="F380" s="70" t="s">
        <v>183</v>
      </c>
      <c r="G380" s="70" t="s">
        <v>2048</v>
      </c>
      <c r="H380" s="70" t="s">
        <v>2049</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2064</v>
      </c>
      <c r="B381" s="70">
        <v>424</v>
      </c>
      <c r="C381" s="70">
        <v>16</v>
      </c>
      <c r="D381" s="70">
        <v>25</v>
      </c>
      <c r="E381" s="70">
        <v>2019</v>
      </c>
      <c r="F381" s="70" t="s">
        <v>158</v>
      </c>
      <c r="G381" s="70" t="s">
        <v>2048</v>
      </c>
      <c r="H381" s="70" t="s">
        <v>2049</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2065</v>
      </c>
      <c r="B382" s="70">
        <v>425</v>
      </c>
      <c r="C382" s="70">
        <v>17</v>
      </c>
      <c r="D382" s="70">
        <v>25</v>
      </c>
      <c r="E382" s="70">
        <v>2020</v>
      </c>
      <c r="F382" s="70" t="s">
        <v>159</v>
      </c>
      <c r="G382" s="70" t="s">
        <v>2048</v>
      </c>
      <c r="H382" s="70" t="s">
        <v>2049</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2066</v>
      </c>
      <c r="B383" s="70">
        <v>425</v>
      </c>
      <c r="C383" s="70">
        <v>18</v>
      </c>
      <c r="D383" s="70">
        <v>25</v>
      </c>
      <c r="E383" s="70">
        <v>2021</v>
      </c>
      <c r="F383" s="70" t="s">
        <v>160</v>
      </c>
      <c r="G383" s="70" t="s">
        <v>2048</v>
      </c>
      <c r="H383" s="70" t="s">
        <v>2049</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2067</v>
      </c>
      <c r="B384" s="70">
        <v>425</v>
      </c>
      <c r="C384" s="70">
        <v>19</v>
      </c>
      <c r="D384" s="70">
        <v>25</v>
      </c>
      <c r="E384" s="70">
        <v>2022</v>
      </c>
      <c r="F384" s="70" t="s">
        <v>161</v>
      </c>
      <c r="G384" s="70" t="s">
        <v>2048</v>
      </c>
      <c r="H384" s="70" t="s">
        <v>2049</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2068</v>
      </c>
      <c r="B385" s="70">
        <v>425</v>
      </c>
      <c r="C385" s="70">
        <v>20</v>
      </c>
      <c r="D385" s="70">
        <v>25</v>
      </c>
      <c r="E385" s="70">
        <v>2023</v>
      </c>
      <c r="F385" s="70" t="s">
        <v>1539</v>
      </c>
      <c r="G385" s="70" t="s">
        <v>2048</v>
      </c>
      <c r="H385" s="70" t="s">
        <v>2049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2069</v>
      </c>
      <c r="B386" s="70">
        <v>425</v>
      </c>
      <c r="C386" s="70">
        <v>21</v>
      </c>
      <c r="D386" s="70">
        <v>25</v>
      </c>
      <c r="E386" s="70">
        <v>2024</v>
      </c>
      <c r="F386" s="70" t="s">
        <v>1554</v>
      </c>
      <c r="G386" s="1064" t="s">
        <v>2048</v>
      </c>
      <c r="H386" s="70" t="s">
        <v>2049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2070</v>
      </c>
      <c r="B387" s="70">
        <v>290</v>
      </c>
      <c r="C387" s="70">
        <v>1</v>
      </c>
      <c r="D387" s="70">
        <v>18</v>
      </c>
      <c r="E387" s="70">
        <v>1990</v>
      </c>
      <c r="F387" s="70" t="s">
        <v>787</v>
      </c>
      <c r="G387" s="1064" t="s">
        <v>2071</v>
      </c>
      <c r="H387" s="70" t="s">
        <v>2072</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2073</v>
      </c>
      <c r="B388" s="70">
        <v>291</v>
      </c>
      <c r="C388" s="70">
        <v>2</v>
      </c>
      <c r="D388" s="70">
        <v>18</v>
      </c>
      <c r="E388" s="70">
        <v>2005</v>
      </c>
      <c r="F388" s="70" t="s">
        <v>789</v>
      </c>
      <c r="G388" s="70" t="s">
        <v>2071</v>
      </c>
      <c r="H388" s="70" t="s">
        <v>2072</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2074</v>
      </c>
      <c r="B389" s="70">
        <v>292</v>
      </c>
      <c r="C389" s="70">
        <v>3</v>
      </c>
      <c r="D389" s="70">
        <v>18</v>
      </c>
      <c r="E389" s="70">
        <v>2006</v>
      </c>
      <c r="F389" s="70" t="s">
        <v>790</v>
      </c>
      <c r="G389" s="70" t="s">
        <v>2071</v>
      </c>
      <c r="H389" s="70" t="s">
        <v>2072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2075</v>
      </c>
      <c r="B390" s="70">
        <v>293</v>
      </c>
      <c r="C390" s="70">
        <v>4</v>
      </c>
      <c r="D390" s="70">
        <v>18</v>
      </c>
      <c r="E390" s="70">
        <v>2007</v>
      </c>
      <c r="F390" s="70" t="s">
        <v>791</v>
      </c>
      <c r="G390" s="70" t="s">
        <v>2071</v>
      </c>
      <c r="H390" s="70" t="s">
        <v>2072</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2076</v>
      </c>
      <c r="B391" s="70">
        <v>294</v>
      </c>
      <c r="C391" s="70">
        <v>5</v>
      </c>
      <c r="D391" s="70">
        <v>18</v>
      </c>
      <c r="E391" s="70">
        <v>2008</v>
      </c>
      <c r="F391" s="70" t="s">
        <v>792</v>
      </c>
      <c r="G391" s="70" t="s">
        <v>2071</v>
      </c>
      <c r="H391" s="70" t="s">
        <v>2072</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2077</v>
      </c>
      <c r="B392" s="70">
        <v>295</v>
      </c>
      <c r="C392" s="70">
        <v>6</v>
      </c>
      <c r="D392" s="70">
        <v>18</v>
      </c>
      <c r="E392" s="70">
        <v>2009</v>
      </c>
      <c r="F392" s="70" t="s">
        <v>176</v>
      </c>
      <c r="G392" s="70" t="s">
        <v>2071</v>
      </c>
      <c r="H392" s="70" t="s">
        <v>2072</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2078</v>
      </c>
      <c r="B393" s="70">
        <v>296</v>
      </c>
      <c r="C393" s="70">
        <v>7</v>
      </c>
      <c r="D393" s="70">
        <v>18</v>
      </c>
      <c r="E393" s="70">
        <v>2010</v>
      </c>
      <c r="F393" s="70" t="s">
        <v>177</v>
      </c>
      <c r="G393" s="70" t="s">
        <v>2071</v>
      </c>
      <c r="H393" s="70" t="s">
        <v>2072</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2079</v>
      </c>
      <c r="B394" s="70">
        <v>297</v>
      </c>
      <c r="C394" s="70">
        <v>8</v>
      </c>
      <c r="D394" s="70">
        <v>18</v>
      </c>
      <c r="E394" s="70">
        <v>2011</v>
      </c>
      <c r="F394" s="70" t="s">
        <v>178</v>
      </c>
      <c r="G394" s="70" t="s">
        <v>2071</v>
      </c>
      <c r="H394" s="70" t="s">
        <v>2072</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2080</v>
      </c>
      <c r="B395" s="70">
        <v>298</v>
      </c>
      <c r="C395" s="70">
        <v>9</v>
      </c>
      <c r="D395" s="70">
        <v>18</v>
      </c>
      <c r="E395" s="70">
        <v>2012</v>
      </c>
      <c r="F395" s="70" t="s">
        <v>179</v>
      </c>
      <c r="G395" s="70" t="s">
        <v>2071</v>
      </c>
      <c r="H395" s="70" t="s">
        <v>2072</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2081</v>
      </c>
      <c r="B396" s="70">
        <v>299</v>
      </c>
      <c r="C396" s="70">
        <v>10</v>
      </c>
      <c r="D396" s="70">
        <v>18</v>
      </c>
      <c r="E396" s="70">
        <v>2013</v>
      </c>
      <c r="F396" s="70" t="s">
        <v>180</v>
      </c>
      <c r="G396" s="70" t="s">
        <v>2071</v>
      </c>
      <c r="H396" s="70" t="s">
        <v>2072</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2082</v>
      </c>
      <c r="B397" s="70">
        <v>300</v>
      </c>
      <c r="C397" s="70">
        <v>11</v>
      </c>
      <c r="D397" s="70">
        <v>18</v>
      </c>
      <c r="E397" s="70">
        <v>2014</v>
      </c>
      <c r="F397" s="70" t="s">
        <v>181</v>
      </c>
      <c r="G397" s="70" t="s">
        <v>2071</v>
      </c>
      <c r="H397" s="70" t="s">
        <v>2072</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2083</v>
      </c>
      <c r="B398" s="70">
        <v>301</v>
      </c>
      <c r="C398" s="70">
        <v>12</v>
      </c>
      <c r="D398" s="70">
        <v>18</v>
      </c>
      <c r="E398" s="70">
        <v>2015</v>
      </c>
      <c r="F398" s="70" t="s">
        <v>182</v>
      </c>
      <c r="G398" s="70" t="s">
        <v>2071</v>
      </c>
      <c r="H398" s="70" t="s">
        <v>2072</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2084</v>
      </c>
      <c r="B399" s="70">
        <v>302</v>
      </c>
      <c r="C399" s="70">
        <v>13</v>
      </c>
      <c r="D399" s="70">
        <v>18</v>
      </c>
      <c r="E399" s="70">
        <v>2016</v>
      </c>
      <c r="F399" s="70" t="s">
        <v>155</v>
      </c>
      <c r="G399" s="70" t="s">
        <v>2071</v>
      </c>
      <c r="H399" s="70" t="s">
        <v>2072</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2085</v>
      </c>
      <c r="B400" s="70">
        <v>303</v>
      </c>
      <c r="C400" s="70">
        <v>14</v>
      </c>
      <c r="D400" s="70">
        <v>18</v>
      </c>
      <c r="E400" s="70">
        <v>2017</v>
      </c>
      <c r="F400" s="70" t="s">
        <v>156</v>
      </c>
      <c r="G400" s="70" t="s">
        <v>2071</v>
      </c>
      <c r="H400" s="70" t="s">
        <v>2072</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2086</v>
      </c>
      <c r="B401" s="70">
        <v>304</v>
      </c>
      <c r="C401" s="70">
        <v>15</v>
      </c>
      <c r="D401" s="70">
        <v>18</v>
      </c>
      <c r="E401" s="70">
        <v>2018</v>
      </c>
      <c r="F401" s="70" t="s">
        <v>183</v>
      </c>
      <c r="G401" s="70" t="s">
        <v>2071</v>
      </c>
      <c r="H401" s="70" t="s">
        <v>2072</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2087</v>
      </c>
      <c r="B402" s="70">
        <v>305</v>
      </c>
      <c r="C402" s="70">
        <v>16</v>
      </c>
      <c r="D402" s="70">
        <v>18</v>
      </c>
      <c r="E402" s="70">
        <v>2019</v>
      </c>
      <c r="F402" s="70" t="s">
        <v>158</v>
      </c>
      <c r="G402" s="70" t="s">
        <v>2071</v>
      </c>
      <c r="H402" s="70" t="s">
        <v>2072</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2088</v>
      </c>
      <c r="B403" s="70">
        <v>306</v>
      </c>
      <c r="C403" s="70">
        <v>17</v>
      </c>
      <c r="D403" s="70">
        <v>18</v>
      </c>
      <c r="E403" s="70">
        <v>2020</v>
      </c>
      <c r="F403" s="70" t="s">
        <v>159</v>
      </c>
      <c r="G403" s="70" t="s">
        <v>2071</v>
      </c>
      <c r="H403" s="70" t="s">
        <v>2072</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2089</v>
      </c>
      <c r="B404" s="70">
        <v>306</v>
      </c>
      <c r="C404" s="70">
        <v>18</v>
      </c>
      <c r="D404" s="70">
        <v>18</v>
      </c>
      <c r="E404" s="70">
        <v>2021</v>
      </c>
      <c r="F404" s="70" t="s">
        <v>160</v>
      </c>
      <c r="G404" s="70" t="s">
        <v>2071</v>
      </c>
      <c r="H404" s="70" t="s">
        <v>2072</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2090</v>
      </c>
      <c r="B405" s="70">
        <v>306</v>
      </c>
      <c r="C405" s="70">
        <v>19</v>
      </c>
      <c r="D405" s="70">
        <v>18</v>
      </c>
      <c r="E405" s="70">
        <v>2022</v>
      </c>
      <c r="F405" s="70" t="s">
        <v>161</v>
      </c>
      <c r="G405" s="70" t="s">
        <v>2071</v>
      </c>
      <c r="H405" s="70" t="s">
        <v>2072</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2091</v>
      </c>
      <c r="B406" s="70">
        <v>306</v>
      </c>
      <c r="C406" s="70">
        <v>20</v>
      </c>
      <c r="D406" s="70">
        <v>18</v>
      </c>
      <c r="E406" s="70">
        <v>2023</v>
      </c>
      <c r="F406" s="70" t="s">
        <v>1539</v>
      </c>
      <c r="G406" s="1064" t="s">
        <v>2071</v>
      </c>
      <c r="H406" s="70" t="s">
        <v>2072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2092</v>
      </c>
      <c r="B407" s="70">
        <v>306</v>
      </c>
      <c r="C407" s="70">
        <v>21</v>
      </c>
      <c r="D407" s="70">
        <v>18</v>
      </c>
      <c r="E407" s="70">
        <v>2024</v>
      </c>
      <c r="F407" s="70" t="s">
        <v>1554</v>
      </c>
      <c r="G407" s="1064" t="s">
        <v>2071</v>
      </c>
      <c r="H407" s="70" t="s">
        <v>2072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2093</v>
      </c>
      <c r="B408" s="70">
        <v>188</v>
      </c>
      <c r="C408" s="70">
        <v>1</v>
      </c>
      <c r="D408" s="70">
        <v>12</v>
      </c>
      <c r="E408" s="70">
        <v>1990</v>
      </c>
      <c r="F408" s="70" t="s">
        <v>787</v>
      </c>
      <c r="G408" s="70" t="s">
        <v>2094</v>
      </c>
      <c r="H408" s="70" t="s">
        <v>2095</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2096</v>
      </c>
      <c r="B409" s="70">
        <v>189</v>
      </c>
      <c r="C409" s="70">
        <v>2</v>
      </c>
      <c r="D409" s="70">
        <v>12</v>
      </c>
      <c r="E409" s="70">
        <v>2005</v>
      </c>
      <c r="F409" s="70" t="s">
        <v>789</v>
      </c>
      <c r="G409" s="70" t="s">
        <v>2094</v>
      </c>
      <c r="H409" s="70" t="s">
        <v>2095</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2097</v>
      </c>
      <c r="B410" s="70">
        <v>190</v>
      </c>
      <c r="C410" s="70">
        <v>3</v>
      </c>
      <c r="D410" s="70">
        <v>12</v>
      </c>
      <c r="E410" s="70">
        <v>2006</v>
      </c>
      <c r="F410" s="70" t="s">
        <v>790</v>
      </c>
      <c r="G410" s="70" t="s">
        <v>2094</v>
      </c>
      <c r="H410" s="70" t="s">
        <v>2095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2098</v>
      </c>
      <c r="B411" s="70">
        <v>191</v>
      </c>
      <c r="C411" s="70">
        <v>4</v>
      </c>
      <c r="D411" s="70">
        <v>12</v>
      </c>
      <c r="E411" s="70">
        <v>2007</v>
      </c>
      <c r="F411" s="70" t="s">
        <v>791</v>
      </c>
      <c r="G411" s="70" t="s">
        <v>2094</v>
      </c>
      <c r="H411" s="70" t="s">
        <v>2095</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2099</v>
      </c>
      <c r="B412" s="70">
        <v>192</v>
      </c>
      <c r="C412" s="70">
        <v>5</v>
      </c>
      <c r="D412" s="70">
        <v>12</v>
      </c>
      <c r="E412" s="70">
        <v>2008</v>
      </c>
      <c r="F412" s="70" t="s">
        <v>792</v>
      </c>
      <c r="G412" s="70" t="s">
        <v>2094</v>
      </c>
      <c r="H412" s="70" t="s">
        <v>2095</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2100</v>
      </c>
      <c r="B413" s="70">
        <v>193</v>
      </c>
      <c r="C413" s="70">
        <v>6</v>
      </c>
      <c r="D413" s="70">
        <v>12</v>
      </c>
      <c r="E413" s="70">
        <v>2009</v>
      </c>
      <c r="F413" s="70" t="s">
        <v>176</v>
      </c>
      <c r="G413" s="70" t="s">
        <v>2094</v>
      </c>
      <c r="H413" s="70" t="s">
        <v>2095</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2101</v>
      </c>
      <c r="B414" s="70">
        <v>194</v>
      </c>
      <c r="C414" s="70">
        <v>7</v>
      </c>
      <c r="D414" s="70">
        <v>12</v>
      </c>
      <c r="E414" s="70">
        <v>2010</v>
      </c>
      <c r="F414" s="70" t="s">
        <v>177</v>
      </c>
      <c r="G414" s="70" t="s">
        <v>2094</v>
      </c>
      <c r="H414" s="70" t="s">
        <v>2095</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2102</v>
      </c>
      <c r="B415" s="70">
        <v>195</v>
      </c>
      <c r="C415" s="70">
        <v>8</v>
      </c>
      <c r="D415" s="70">
        <v>12</v>
      </c>
      <c r="E415" s="70">
        <v>2011</v>
      </c>
      <c r="F415" s="70" t="s">
        <v>178</v>
      </c>
      <c r="G415" s="70" t="s">
        <v>2094</v>
      </c>
      <c r="H415" s="70" t="s">
        <v>2095</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2103</v>
      </c>
      <c r="B416" s="70">
        <v>196</v>
      </c>
      <c r="C416" s="70">
        <v>9</v>
      </c>
      <c r="D416" s="70">
        <v>12</v>
      </c>
      <c r="E416" s="70">
        <v>2012</v>
      </c>
      <c r="F416" s="70" t="s">
        <v>179</v>
      </c>
      <c r="G416" s="70" t="s">
        <v>2094</v>
      </c>
      <c r="H416" s="70" t="s">
        <v>2095</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2104</v>
      </c>
      <c r="B417" s="70">
        <v>197</v>
      </c>
      <c r="C417" s="70">
        <v>10</v>
      </c>
      <c r="D417" s="70">
        <v>12</v>
      </c>
      <c r="E417" s="70">
        <v>2013</v>
      </c>
      <c r="F417" s="70" t="s">
        <v>180</v>
      </c>
      <c r="G417" s="70" t="s">
        <v>2094</v>
      </c>
      <c r="H417" s="70" t="s">
        <v>2095</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2105</v>
      </c>
      <c r="B418" s="70">
        <v>198</v>
      </c>
      <c r="C418" s="70">
        <v>11</v>
      </c>
      <c r="D418" s="70">
        <v>12</v>
      </c>
      <c r="E418" s="70">
        <v>2014</v>
      </c>
      <c r="F418" s="70" t="s">
        <v>181</v>
      </c>
      <c r="G418" s="70" t="s">
        <v>2094</v>
      </c>
      <c r="H418" s="70" t="s">
        <v>2095</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2106</v>
      </c>
      <c r="B419" s="70">
        <v>199</v>
      </c>
      <c r="C419" s="70">
        <v>12</v>
      </c>
      <c r="D419" s="70">
        <v>12</v>
      </c>
      <c r="E419" s="70">
        <v>2015</v>
      </c>
      <c r="F419" s="70" t="s">
        <v>182</v>
      </c>
      <c r="G419" s="70" t="s">
        <v>2094</v>
      </c>
      <c r="H419" s="70" t="s">
        <v>2095</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2107</v>
      </c>
      <c r="B420" s="70">
        <v>200</v>
      </c>
      <c r="C420" s="70">
        <v>13</v>
      </c>
      <c r="D420" s="70">
        <v>12</v>
      </c>
      <c r="E420" s="70">
        <v>2016</v>
      </c>
      <c r="F420" s="70" t="s">
        <v>155</v>
      </c>
      <c r="G420" s="70" t="s">
        <v>2094</v>
      </c>
      <c r="H420" s="70" t="s">
        <v>2095</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2108</v>
      </c>
      <c r="B421" s="70">
        <v>201</v>
      </c>
      <c r="C421" s="70">
        <v>14</v>
      </c>
      <c r="D421" s="70">
        <v>12</v>
      </c>
      <c r="E421" s="70">
        <v>2017</v>
      </c>
      <c r="F421" s="70" t="s">
        <v>156</v>
      </c>
      <c r="G421" s="70" t="s">
        <v>2094</v>
      </c>
      <c r="H421" s="70" t="s">
        <v>2095</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2109</v>
      </c>
      <c r="B422" s="70">
        <v>202</v>
      </c>
      <c r="C422" s="70">
        <v>15</v>
      </c>
      <c r="D422" s="70">
        <v>12</v>
      </c>
      <c r="E422" s="70">
        <v>2018</v>
      </c>
      <c r="F422" s="70" t="s">
        <v>183</v>
      </c>
      <c r="G422" s="70" t="s">
        <v>2094</v>
      </c>
      <c r="H422" s="70" t="s">
        <v>2095</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2110</v>
      </c>
      <c r="B423" s="70">
        <v>203</v>
      </c>
      <c r="C423" s="70">
        <v>16</v>
      </c>
      <c r="D423" s="70">
        <v>12</v>
      </c>
      <c r="E423" s="70">
        <v>2019</v>
      </c>
      <c r="F423" s="70" t="s">
        <v>158</v>
      </c>
      <c r="G423" s="70" t="s">
        <v>2094</v>
      </c>
      <c r="H423" s="70" t="s">
        <v>2095</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2111</v>
      </c>
      <c r="B424" s="70">
        <v>204</v>
      </c>
      <c r="C424" s="70">
        <v>17</v>
      </c>
      <c r="D424" s="70">
        <v>12</v>
      </c>
      <c r="E424" s="70">
        <v>2020</v>
      </c>
      <c r="F424" s="70" t="s">
        <v>159</v>
      </c>
      <c r="G424" s="70" t="s">
        <v>2094</v>
      </c>
      <c r="H424" s="70" t="s">
        <v>2095</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2112</v>
      </c>
      <c r="B425" s="70">
        <v>204</v>
      </c>
      <c r="C425" s="70">
        <v>18</v>
      </c>
      <c r="D425" s="70">
        <v>12</v>
      </c>
      <c r="E425" s="70">
        <v>2021</v>
      </c>
      <c r="F425" s="70" t="s">
        <v>160</v>
      </c>
      <c r="G425" s="1064" t="s">
        <v>2094</v>
      </c>
      <c r="H425" s="70" t="s">
        <v>2095</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2113</v>
      </c>
      <c r="B426" s="70">
        <v>204</v>
      </c>
      <c r="C426" s="70">
        <v>19</v>
      </c>
      <c r="D426" s="70">
        <v>12</v>
      </c>
      <c r="E426" s="70">
        <v>2022</v>
      </c>
      <c r="F426" s="70" t="s">
        <v>161</v>
      </c>
      <c r="G426" s="1064" t="s">
        <v>2094</v>
      </c>
      <c r="H426" s="70" t="s">
        <v>2095</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2114</v>
      </c>
      <c r="B427" s="70">
        <v>204</v>
      </c>
      <c r="C427" s="70">
        <v>20</v>
      </c>
      <c r="D427" s="70">
        <v>12</v>
      </c>
      <c r="E427" s="70">
        <v>2023</v>
      </c>
      <c r="F427" s="70" t="s">
        <v>1539</v>
      </c>
      <c r="G427" s="70" t="s">
        <v>2094</v>
      </c>
      <c r="H427" s="70" t="s">
        <v>2095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2115</v>
      </c>
      <c r="B428" s="70">
        <v>204</v>
      </c>
      <c r="C428" s="70">
        <v>21</v>
      </c>
      <c r="D428" s="70">
        <v>12</v>
      </c>
      <c r="E428" s="70">
        <v>2024</v>
      </c>
      <c r="F428" s="70" t="s">
        <v>1554</v>
      </c>
      <c r="G428" s="70" t="s">
        <v>2094</v>
      </c>
      <c r="H428" s="70" t="s">
        <v>2095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2116</v>
      </c>
      <c r="B429" s="70">
        <v>358</v>
      </c>
      <c r="C429" s="70">
        <v>1</v>
      </c>
      <c r="D429" s="70">
        <v>22</v>
      </c>
      <c r="E429" s="70">
        <v>1990</v>
      </c>
      <c r="F429" s="70" t="s">
        <v>787</v>
      </c>
      <c r="G429" s="70" t="s">
        <v>2117</v>
      </c>
      <c r="H429" s="70" t="s">
        <v>2118</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2119</v>
      </c>
      <c r="B430" s="70">
        <v>359</v>
      </c>
      <c r="C430" s="70">
        <v>2</v>
      </c>
      <c r="D430" s="70">
        <v>22</v>
      </c>
      <c r="E430" s="70">
        <v>2005</v>
      </c>
      <c r="F430" s="70" t="s">
        <v>789</v>
      </c>
      <c r="G430" s="70" t="s">
        <v>2117</v>
      </c>
      <c r="H430" s="70" t="s">
        <v>2118</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2120</v>
      </c>
      <c r="B431" s="70">
        <v>360</v>
      </c>
      <c r="C431" s="70">
        <v>3</v>
      </c>
      <c r="D431" s="70">
        <v>22</v>
      </c>
      <c r="E431" s="70">
        <v>2006</v>
      </c>
      <c r="F431" s="70" t="s">
        <v>790</v>
      </c>
      <c r="G431" s="70" t="s">
        <v>2117</v>
      </c>
      <c r="H431" s="70" t="s">
        <v>2118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2121</v>
      </c>
      <c r="B432" s="70">
        <v>361</v>
      </c>
      <c r="C432" s="70">
        <v>4</v>
      </c>
      <c r="D432" s="70">
        <v>22</v>
      </c>
      <c r="E432" s="70">
        <v>2007</v>
      </c>
      <c r="F432" s="70" t="s">
        <v>791</v>
      </c>
      <c r="G432" s="70" t="s">
        <v>2117</v>
      </c>
      <c r="H432" s="70" t="s">
        <v>2118</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2122</v>
      </c>
      <c r="B433" s="70">
        <v>362</v>
      </c>
      <c r="C433" s="70">
        <v>5</v>
      </c>
      <c r="D433" s="70">
        <v>22</v>
      </c>
      <c r="E433" s="70">
        <v>2008</v>
      </c>
      <c r="F433" s="70" t="s">
        <v>792</v>
      </c>
      <c r="G433" s="70" t="s">
        <v>2117</v>
      </c>
      <c r="H433" s="70" t="s">
        <v>2118</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2123</v>
      </c>
      <c r="B434" s="70">
        <v>363</v>
      </c>
      <c r="C434" s="70">
        <v>6</v>
      </c>
      <c r="D434" s="70">
        <v>22</v>
      </c>
      <c r="E434" s="70">
        <v>2009</v>
      </c>
      <c r="F434" s="70" t="s">
        <v>176</v>
      </c>
      <c r="G434" s="70" t="s">
        <v>2117</v>
      </c>
      <c r="H434" s="70" t="s">
        <v>2118</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2124</v>
      </c>
      <c r="B435" s="70">
        <v>364</v>
      </c>
      <c r="C435" s="70">
        <v>7</v>
      </c>
      <c r="D435" s="70">
        <v>22</v>
      </c>
      <c r="E435" s="70">
        <v>2010</v>
      </c>
      <c r="F435" s="70" t="s">
        <v>177</v>
      </c>
      <c r="G435" s="70" t="s">
        <v>2117</v>
      </c>
      <c r="H435" s="70" t="s">
        <v>2118</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2125</v>
      </c>
      <c r="B436" s="70">
        <v>365</v>
      </c>
      <c r="C436" s="70">
        <v>8</v>
      </c>
      <c r="D436" s="70">
        <v>22</v>
      </c>
      <c r="E436" s="70">
        <v>2011</v>
      </c>
      <c r="F436" s="70" t="s">
        <v>178</v>
      </c>
      <c r="G436" s="70" t="s">
        <v>2117</v>
      </c>
      <c r="H436" s="70" t="s">
        <v>2118</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2126</v>
      </c>
      <c r="B437" s="70">
        <v>366</v>
      </c>
      <c r="C437" s="70">
        <v>9</v>
      </c>
      <c r="D437" s="70">
        <v>22</v>
      </c>
      <c r="E437" s="70">
        <v>2012</v>
      </c>
      <c r="F437" s="70" t="s">
        <v>179</v>
      </c>
      <c r="G437" s="70" t="s">
        <v>2117</v>
      </c>
      <c r="H437" s="70" t="s">
        <v>2118</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2127</v>
      </c>
      <c r="B438" s="70">
        <v>367</v>
      </c>
      <c r="C438" s="70">
        <v>10</v>
      </c>
      <c r="D438" s="70">
        <v>22</v>
      </c>
      <c r="E438" s="70">
        <v>2013</v>
      </c>
      <c r="F438" s="70" t="s">
        <v>180</v>
      </c>
      <c r="G438" s="70" t="s">
        <v>2117</v>
      </c>
      <c r="H438" s="70" t="s">
        <v>2118</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2128</v>
      </c>
      <c r="B439" s="70">
        <v>368</v>
      </c>
      <c r="C439" s="70">
        <v>11</v>
      </c>
      <c r="D439" s="70">
        <v>22</v>
      </c>
      <c r="E439" s="70">
        <v>2014</v>
      </c>
      <c r="F439" s="70" t="s">
        <v>181</v>
      </c>
      <c r="G439" s="70" t="s">
        <v>2117</v>
      </c>
      <c r="H439" s="70" t="s">
        <v>2118</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2129</v>
      </c>
      <c r="B440" s="70">
        <v>369</v>
      </c>
      <c r="C440" s="70">
        <v>12</v>
      </c>
      <c r="D440" s="70">
        <v>22</v>
      </c>
      <c r="E440" s="70">
        <v>2015</v>
      </c>
      <c r="F440" s="70" t="s">
        <v>182</v>
      </c>
      <c r="G440" s="70" t="s">
        <v>2117</v>
      </c>
      <c r="H440" s="70" t="s">
        <v>2118</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2130</v>
      </c>
      <c r="B441" s="70">
        <v>370</v>
      </c>
      <c r="C441" s="70">
        <v>13</v>
      </c>
      <c r="D441" s="70">
        <v>22</v>
      </c>
      <c r="E441" s="70">
        <v>2016</v>
      </c>
      <c r="F441" s="70" t="s">
        <v>155</v>
      </c>
      <c r="G441" s="70" t="s">
        <v>2117</v>
      </c>
      <c r="H441" s="70" t="s">
        <v>2118</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2131</v>
      </c>
      <c r="B442" s="70">
        <v>371</v>
      </c>
      <c r="C442" s="70">
        <v>14</v>
      </c>
      <c r="D442" s="70">
        <v>22</v>
      </c>
      <c r="E442" s="70">
        <v>2017</v>
      </c>
      <c r="F442" s="70" t="s">
        <v>156</v>
      </c>
      <c r="G442" s="70" t="s">
        <v>2117</v>
      </c>
      <c r="H442" s="70" t="s">
        <v>2118</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2132</v>
      </c>
      <c r="B443" s="70">
        <v>372</v>
      </c>
      <c r="C443" s="70">
        <v>15</v>
      </c>
      <c r="D443" s="70">
        <v>22</v>
      </c>
      <c r="E443" s="70">
        <v>2018</v>
      </c>
      <c r="F443" s="70" t="s">
        <v>183</v>
      </c>
      <c r="G443" s="70" t="s">
        <v>2117</v>
      </c>
      <c r="H443" s="70" t="s">
        <v>2118</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2133</v>
      </c>
      <c r="B444" s="70">
        <v>373</v>
      </c>
      <c r="C444" s="70">
        <v>16</v>
      </c>
      <c r="D444" s="70">
        <v>22</v>
      </c>
      <c r="E444" s="70">
        <v>2019</v>
      </c>
      <c r="F444" s="70" t="s">
        <v>158</v>
      </c>
      <c r="G444" s="1064" t="s">
        <v>2117</v>
      </c>
      <c r="H444" s="70" t="s">
        <v>2118</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2134</v>
      </c>
      <c r="B445" s="70">
        <v>374</v>
      </c>
      <c r="C445" s="70">
        <v>17</v>
      </c>
      <c r="D445" s="70">
        <v>22</v>
      </c>
      <c r="E445" s="70">
        <v>2020</v>
      </c>
      <c r="F445" s="70" t="s">
        <v>159</v>
      </c>
      <c r="G445" s="1064" t="s">
        <v>2117</v>
      </c>
      <c r="H445" s="70" t="s">
        <v>2118</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2135</v>
      </c>
      <c r="B446" s="70">
        <v>374</v>
      </c>
      <c r="C446" s="70">
        <v>18</v>
      </c>
      <c r="D446" s="70">
        <v>22</v>
      </c>
      <c r="E446" s="70">
        <v>2021</v>
      </c>
      <c r="F446" s="70" t="s">
        <v>160</v>
      </c>
      <c r="G446" s="70" t="s">
        <v>2117</v>
      </c>
      <c r="H446" s="70" t="s">
        <v>2118</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2136</v>
      </c>
      <c r="B447" s="70">
        <v>374</v>
      </c>
      <c r="C447" s="70">
        <v>19</v>
      </c>
      <c r="D447" s="70">
        <v>22</v>
      </c>
      <c r="E447" s="70">
        <v>2022</v>
      </c>
      <c r="F447" s="70" t="s">
        <v>161</v>
      </c>
      <c r="G447" s="70" t="s">
        <v>2117</v>
      </c>
      <c r="H447" s="70" t="s">
        <v>2118</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2137</v>
      </c>
      <c r="B448" s="70">
        <v>374</v>
      </c>
      <c r="C448" s="70">
        <v>20</v>
      </c>
      <c r="D448" s="70">
        <v>22</v>
      </c>
      <c r="E448" s="70">
        <v>2023</v>
      </c>
      <c r="F448" s="70" t="s">
        <v>1539</v>
      </c>
      <c r="G448" s="70" t="s">
        <v>2117</v>
      </c>
      <c r="H448" s="70" t="s">
        <v>2118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2138</v>
      </c>
      <c r="B449" s="70">
        <v>374</v>
      </c>
      <c r="C449" s="70">
        <v>21</v>
      </c>
      <c r="D449" s="70">
        <v>22</v>
      </c>
      <c r="E449" s="70">
        <v>2024</v>
      </c>
      <c r="F449" s="70" t="s">
        <v>1554</v>
      </c>
      <c r="G449" s="70" t="s">
        <v>2117</v>
      </c>
      <c r="H449" s="70" t="s">
        <v>2118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2139</v>
      </c>
      <c r="B450" s="70">
        <v>460</v>
      </c>
      <c r="C450" s="70">
        <v>1</v>
      </c>
      <c r="D450" s="70">
        <v>28</v>
      </c>
      <c r="E450" s="70">
        <v>1990</v>
      </c>
      <c r="F450" s="70" t="s">
        <v>787</v>
      </c>
      <c r="G450" s="70" t="s">
        <v>2140</v>
      </c>
      <c r="H450" s="70" t="s">
        <v>2141</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461</v>
      </c>
      <c r="C451" s="70">
        <v>2</v>
      </c>
      <c r="D451" s="70">
        <v>28</v>
      </c>
      <c r="E451" s="70">
        <v>2005</v>
      </c>
      <c r="F451" s="70" t="s">
        <v>789</v>
      </c>
      <c r="G451" s="70" t="s">
        <v>2140</v>
      </c>
      <c r="H451" s="70" t="s">
        <v>2141</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462</v>
      </c>
      <c r="C452" s="70">
        <v>3</v>
      </c>
      <c r="D452" s="70">
        <v>28</v>
      </c>
      <c r="E452" s="70">
        <v>2006</v>
      </c>
      <c r="F452" s="70" t="s">
        <v>790</v>
      </c>
      <c r="G452" s="70" t="s">
        <v>2140</v>
      </c>
      <c r="H452" s="70" t="s">
        <v>2141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463</v>
      </c>
      <c r="C453" s="70">
        <v>4</v>
      </c>
      <c r="D453" s="70">
        <v>28</v>
      </c>
      <c r="E453" s="70">
        <v>2007</v>
      </c>
      <c r="F453" s="70" t="s">
        <v>791</v>
      </c>
      <c r="G453" s="70" t="s">
        <v>2140</v>
      </c>
      <c r="H453" s="70" t="s">
        <v>2141</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464</v>
      </c>
      <c r="C454" s="70">
        <v>5</v>
      </c>
      <c r="D454" s="70">
        <v>28</v>
      </c>
      <c r="E454" s="70">
        <v>2008</v>
      </c>
      <c r="F454" s="70" t="s">
        <v>792</v>
      </c>
      <c r="G454" s="70" t="s">
        <v>2140</v>
      </c>
      <c r="H454" s="70" t="s">
        <v>2141</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465</v>
      </c>
      <c r="C455" s="70">
        <v>6</v>
      </c>
      <c r="D455" s="70">
        <v>28</v>
      </c>
      <c r="E455" s="70">
        <v>2009</v>
      </c>
      <c r="F455" s="70" t="s">
        <v>176</v>
      </c>
      <c r="G455" s="70" t="s">
        <v>2140</v>
      </c>
      <c r="H455" s="70" t="s">
        <v>2141</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2147</v>
      </c>
      <c r="B456" s="70">
        <v>466</v>
      </c>
      <c r="C456" s="70">
        <v>7</v>
      </c>
      <c r="D456" s="70">
        <v>28</v>
      </c>
      <c r="E456" s="70">
        <v>2010</v>
      </c>
      <c r="F456" s="70" t="s">
        <v>177</v>
      </c>
      <c r="G456" s="70" t="s">
        <v>2140</v>
      </c>
      <c r="H456" s="70" t="s">
        <v>2141</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2148</v>
      </c>
      <c r="B457" s="70">
        <v>467</v>
      </c>
      <c r="C457" s="70">
        <v>8</v>
      </c>
      <c r="D457" s="70">
        <v>28</v>
      </c>
      <c r="E457" s="70">
        <v>2011</v>
      </c>
      <c r="F457" s="70" t="s">
        <v>178</v>
      </c>
      <c r="G457" s="70" t="s">
        <v>2140</v>
      </c>
      <c r="H457" s="70" t="s">
        <v>2141</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2149</v>
      </c>
      <c r="B458" s="70">
        <v>468</v>
      </c>
      <c r="C458" s="70">
        <v>9</v>
      </c>
      <c r="D458" s="70">
        <v>28</v>
      </c>
      <c r="E458" s="70">
        <v>2012</v>
      </c>
      <c r="F458" s="70" t="s">
        <v>179</v>
      </c>
      <c r="G458" s="70" t="s">
        <v>2140</v>
      </c>
      <c r="H458" s="70" t="s">
        <v>2141</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2150</v>
      </c>
      <c r="B459" s="70">
        <v>469</v>
      </c>
      <c r="C459" s="70">
        <v>10</v>
      </c>
      <c r="D459" s="70">
        <v>28</v>
      </c>
      <c r="E459" s="70">
        <v>2013</v>
      </c>
      <c r="F459" s="70" t="s">
        <v>180</v>
      </c>
      <c r="G459" s="70" t="s">
        <v>2140</v>
      </c>
      <c r="H459" s="70" t="s">
        <v>2141</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2151</v>
      </c>
      <c r="B460" s="70">
        <v>470</v>
      </c>
      <c r="C460" s="70">
        <v>11</v>
      </c>
      <c r="D460" s="70">
        <v>28</v>
      </c>
      <c r="E460" s="70">
        <v>2014</v>
      </c>
      <c r="F460" s="70" t="s">
        <v>181</v>
      </c>
      <c r="G460" s="70" t="s">
        <v>2140</v>
      </c>
      <c r="H460" s="70" t="s">
        <v>2141</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2152</v>
      </c>
      <c r="B461" s="70">
        <v>471</v>
      </c>
      <c r="C461" s="70">
        <v>12</v>
      </c>
      <c r="D461" s="70">
        <v>28</v>
      </c>
      <c r="E461" s="70">
        <v>2015</v>
      </c>
      <c r="F461" s="70" t="s">
        <v>182</v>
      </c>
      <c r="G461" s="70" t="s">
        <v>2140</v>
      </c>
      <c r="H461" s="70" t="s">
        <v>2141</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2153</v>
      </c>
      <c r="B462" s="70">
        <v>472</v>
      </c>
      <c r="C462" s="70">
        <v>13</v>
      </c>
      <c r="D462" s="70">
        <v>28</v>
      </c>
      <c r="E462" s="70">
        <v>2016</v>
      </c>
      <c r="F462" s="70" t="s">
        <v>155</v>
      </c>
      <c r="G462" s="1064" t="s">
        <v>2140</v>
      </c>
      <c r="H462" s="70" t="s">
        <v>2141</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2154</v>
      </c>
      <c r="B463" s="70">
        <v>473</v>
      </c>
      <c r="C463" s="70">
        <v>14</v>
      </c>
      <c r="D463" s="70">
        <v>28</v>
      </c>
      <c r="E463" s="70">
        <v>2017</v>
      </c>
      <c r="F463" s="70" t="s">
        <v>156</v>
      </c>
      <c r="G463" s="1064" t="s">
        <v>2140</v>
      </c>
      <c r="H463" s="70" t="s">
        <v>2141</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2155</v>
      </c>
      <c r="B464" s="70">
        <v>474</v>
      </c>
      <c r="C464" s="70">
        <v>15</v>
      </c>
      <c r="D464" s="70">
        <v>28</v>
      </c>
      <c r="E464" s="70">
        <v>2018</v>
      </c>
      <c r="F464" s="70" t="s">
        <v>183</v>
      </c>
      <c r="G464" s="70" t="s">
        <v>2140</v>
      </c>
      <c r="H464" s="70" t="s">
        <v>2141</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2156</v>
      </c>
      <c r="B465" s="70">
        <v>475</v>
      </c>
      <c r="C465" s="70">
        <v>16</v>
      </c>
      <c r="D465" s="70">
        <v>28</v>
      </c>
      <c r="E465" s="70">
        <v>2019</v>
      </c>
      <c r="F465" s="70" t="s">
        <v>158</v>
      </c>
      <c r="G465" s="70" t="s">
        <v>2140</v>
      </c>
      <c r="H465" s="70" t="s">
        <v>2141</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2157</v>
      </c>
      <c r="B466" s="70">
        <v>476</v>
      </c>
      <c r="C466" s="70">
        <v>17</v>
      </c>
      <c r="D466" s="70">
        <v>28</v>
      </c>
      <c r="E466" s="70">
        <v>2020</v>
      </c>
      <c r="F466" s="70" t="s">
        <v>159</v>
      </c>
      <c r="G466" s="70" t="s">
        <v>2140</v>
      </c>
      <c r="H466" s="70" t="s">
        <v>2141</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2158</v>
      </c>
      <c r="B467" s="70">
        <v>476</v>
      </c>
      <c r="C467" s="70">
        <v>18</v>
      </c>
      <c r="D467" s="70">
        <v>28</v>
      </c>
      <c r="E467" s="70">
        <v>2021</v>
      </c>
      <c r="F467" s="70" t="s">
        <v>160</v>
      </c>
      <c r="G467" s="70" t="s">
        <v>2140</v>
      </c>
      <c r="H467" s="70" t="s">
        <v>2141</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2159</v>
      </c>
      <c r="B468" s="70">
        <v>476</v>
      </c>
      <c r="C468" s="70">
        <v>19</v>
      </c>
      <c r="D468" s="70">
        <v>28</v>
      </c>
      <c r="E468" s="70">
        <v>2022</v>
      </c>
      <c r="F468" s="70" t="s">
        <v>161</v>
      </c>
      <c r="G468" s="70" t="s">
        <v>2140</v>
      </c>
      <c r="H468" s="70" t="s">
        <v>2141</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476</v>
      </c>
      <c r="C469" s="70">
        <v>20</v>
      </c>
      <c r="D469" s="70">
        <v>28</v>
      </c>
      <c r="E469" s="70">
        <v>2023</v>
      </c>
      <c r="F469" s="70" t="s">
        <v>1539</v>
      </c>
      <c r="G469" s="70" t="s">
        <v>2140</v>
      </c>
      <c r="H469" s="70" t="s">
        <v>2141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476</v>
      </c>
      <c r="C470" s="70">
        <v>21</v>
      </c>
      <c r="D470" s="70">
        <v>28</v>
      </c>
      <c r="E470" s="70">
        <v>2024</v>
      </c>
      <c r="F470" s="70" t="s">
        <v>1554</v>
      </c>
      <c r="G470" s="70" t="s">
        <v>2140</v>
      </c>
      <c r="H470" s="70" t="s">
        <v>2141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120</v>
      </c>
      <c r="C471" s="70">
        <v>1</v>
      </c>
      <c r="D471" s="70">
        <v>8</v>
      </c>
      <c r="E471" s="70">
        <v>1990</v>
      </c>
      <c r="F471" s="70" t="s">
        <v>787</v>
      </c>
      <c r="G471" s="70" t="s">
        <v>2163</v>
      </c>
      <c r="H471" s="70" t="s">
        <v>2164</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2165</v>
      </c>
      <c r="B472" s="70">
        <v>121</v>
      </c>
      <c r="C472" s="70">
        <v>2</v>
      </c>
      <c r="D472" s="70">
        <v>8</v>
      </c>
      <c r="E472" s="70">
        <v>2005</v>
      </c>
      <c r="F472" s="70" t="s">
        <v>789</v>
      </c>
      <c r="G472" s="70" t="s">
        <v>2163</v>
      </c>
      <c r="H472" s="70" t="s">
        <v>2164</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2166</v>
      </c>
      <c r="B473" s="70">
        <v>122</v>
      </c>
      <c r="C473" s="70">
        <v>3</v>
      </c>
      <c r="D473" s="70">
        <v>8</v>
      </c>
      <c r="E473" s="70">
        <v>2006</v>
      </c>
      <c r="F473" s="70" t="s">
        <v>790</v>
      </c>
      <c r="G473" s="70" t="s">
        <v>2163</v>
      </c>
      <c r="H473" s="70" t="s">
        <v>2164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2167</v>
      </c>
      <c r="B474" s="70">
        <v>123</v>
      </c>
      <c r="C474" s="70">
        <v>4</v>
      </c>
      <c r="D474" s="70">
        <v>8</v>
      </c>
      <c r="E474" s="70">
        <v>2007</v>
      </c>
      <c r="F474" s="70" t="s">
        <v>791</v>
      </c>
      <c r="G474" s="70" t="s">
        <v>2163</v>
      </c>
      <c r="H474" s="70" t="s">
        <v>2164</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2168</v>
      </c>
      <c r="B475" s="70">
        <v>124</v>
      </c>
      <c r="C475" s="70">
        <v>5</v>
      </c>
      <c r="D475" s="70">
        <v>8</v>
      </c>
      <c r="E475" s="70">
        <v>2008</v>
      </c>
      <c r="F475" s="70" t="s">
        <v>792</v>
      </c>
      <c r="G475" s="70" t="s">
        <v>2163</v>
      </c>
      <c r="H475" s="70" t="s">
        <v>2164</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2169</v>
      </c>
      <c r="B476" s="70">
        <v>125</v>
      </c>
      <c r="C476" s="70">
        <v>6</v>
      </c>
      <c r="D476" s="70">
        <v>8</v>
      </c>
      <c r="E476" s="70">
        <v>2009</v>
      </c>
      <c r="F476" s="70" t="s">
        <v>176</v>
      </c>
      <c r="G476" s="70" t="s">
        <v>2163</v>
      </c>
      <c r="H476" s="70" t="s">
        <v>2164</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2170</v>
      </c>
      <c r="B477" s="70">
        <v>126</v>
      </c>
      <c r="C477" s="70">
        <v>7</v>
      </c>
      <c r="D477" s="70">
        <v>8</v>
      </c>
      <c r="E477" s="70">
        <v>2010</v>
      </c>
      <c r="F477" s="70" t="s">
        <v>177</v>
      </c>
      <c r="G477" s="70" t="s">
        <v>2163</v>
      </c>
      <c r="H477" s="70" t="s">
        <v>2164</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2171</v>
      </c>
      <c r="B478" s="70">
        <v>127</v>
      </c>
      <c r="C478" s="70">
        <v>8</v>
      </c>
      <c r="D478" s="70">
        <v>8</v>
      </c>
      <c r="E478" s="70">
        <v>2011</v>
      </c>
      <c r="F478" s="70" t="s">
        <v>178</v>
      </c>
      <c r="G478" s="70" t="s">
        <v>2163</v>
      </c>
      <c r="H478" s="70" t="s">
        <v>2164</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2172</v>
      </c>
      <c r="B479" s="70">
        <v>128</v>
      </c>
      <c r="C479" s="70">
        <v>9</v>
      </c>
      <c r="D479" s="70">
        <v>8</v>
      </c>
      <c r="E479" s="70">
        <v>2012</v>
      </c>
      <c r="F479" s="70" t="s">
        <v>179</v>
      </c>
      <c r="G479" s="70" t="s">
        <v>2163</v>
      </c>
      <c r="H479" s="70" t="s">
        <v>2164</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2173</v>
      </c>
      <c r="B480" s="70">
        <v>129</v>
      </c>
      <c r="C480" s="70">
        <v>10</v>
      </c>
      <c r="D480" s="70">
        <v>8</v>
      </c>
      <c r="E480" s="70">
        <v>2013</v>
      </c>
      <c r="F480" s="70" t="s">
        <v>180</v>
      </c>
      <c r="G480" s="70" t="s">
        <v>2163</v>
      </c>
      <c r="H480" s="70" t="s">
        <v>2164</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2174</v>
      </c>
      <c r="B481" s="70">
        <v>130</v>
      </c>
      <c r="C481" s="70">
        <v>11</v>
      </c>
      <c r="D481" s="70">
        <v>8</v>
      </c>
      <c r="E481" s="70">
        <v>2014</v>
      </c>
      <c r="F481" s="70" t="s">
        <v>181</v>
      </c>
      <c r="G481" s="70" t="s">
        <v>2163</v>
      </c>
      <c r="H481" s="70" t="s">
        <v>2164</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2175</v>
      </c>
      <c r="B482" s="70">
        <v>131</v>
      </c>
      <c r="C482" s="70">
        <v>12</v>
      </c>
      <c r="D482" s="70">
        <v>8</v>
      </c>
      <c r="E482" s="70">
        <v>2015</v>
      </c>
      <c r="F482" s="70" t="s">
        <v>182</v>
      </c>
      <c r="G482" s="1064" t="s">
        <v>2163</v>
      </c>
      <c r="H482" s="70" t="s">
        <v>2164</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2176</v>
      </c>
      <c r="B483" s="70">
        <v>132</v>
      </c>
      <c r="C483" s="70">
        <v>13</v>
      </c>
      <c r="D483" s="70">
        <v>8</v>
      </c>
      <c r="E483" s="70">
        <v>2016</v>
      </c>
      <c r="F483" s="70" t="s">
        <v>155</v>
      </c>
      <c r="G483" s="1064" t="s">
        <v>2163</v>
      </c>
      <c r="H483" s="70" t="s">
        <v>2164</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2177</v>
      </c>
      <c r="B484" s="70">
        <v>133</v>
      </c>
      <c r="C484" s="70">
        <v>14</v>
      </c>
      <c r="D484" s="70">
        <v>8</v>
      </c>
      <c r="E484" s="70">
        <v>2017</v>
      </c>
      <c r="F484" s="70" t="s">
        <v>156</v>
      </c>
      <c r="G484" s="70" t="s">
        <v>2163</v>
      </c>
      <c r="H484" s="70" t="s">
        <v>2164</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2178</v>
      </c>
      <c r="B485" s="70">
        <v>134</v>
      </c>
      <c r="C485" s="70">
        <v>15</v>
      </c>
      <c r="D485" s="70">
        <v>8</v>
      </c>
      <c r="E485" s="70">
        <v>2018</v>
      </c>
      <c r="F485" s="70" t="s">
        <v>183</v>
      </c>
      <c r="G485" s="70" t="s">
        <v>2163</v>
      </c>
      <c r="H485" s="70" t="s">
        <v>2164</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2179</v>
      </c>
      <c r="B486" s="70">
        <v>135</v>
      </c>
      <c r="C486" s="70">
        <v>16</v>
      </c>
      <c r="D486" s="70">
        <v>8</v>
      </c>
      <c r="E486" s="70">
        <v>2019</v>
      </c>
      <c r="F486" s="70" t="s">
        <v>158</v>
      </c>
      <c r="G486" s="70" t="s">
        <v>2163</v>
      </c>
      <c r="H486" s="70" t="s">
        <v>2164</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2180</v>
      </c>
      <c r="B487" s="70">
        <v>136</v>
      </c>
      <c r="C487" s="70">
        <v>17</v>
      </c>
      <c r="D487" s="70">
        <v>8</v>
      </c>
      <c r="E487" s="70">
        <v>2020</v>
      </c>
      <c r="F487" s="70" t="s">
        <v>159</v>
      </c>
      <c r="G487" s="70" t="s">
        <v>2163</v>
      </c>
      <c r="H487" s="70" t="s">
        <v>2164</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2181</v>
      </c>
      <c r="B488" s="70">
        <v>136</v>
      </c>
      <c r="C488" s="70">
        <v>18</v>
      </c>
      <c r="D488" s="70">
        <v>8</v>
      </c>
      <c r="E488" s="70">
        <v>2021</v>
      </c>
      <c r="F488" s="70" t="s">
        <v>160</v>
      </c>
      <c r="G488" s="70" t="s">
        <v>2163</v>
      </c>
      <c r="H488" s="70" t="s">
        <v>2164</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2182</v>
      </c>
      <c r="B489" s="70">
        <v>136</v>
      </c>
      <c r="C489" s="70">
        <v>19</v>
      </c>
      <c r="D489" s="70">
        <v>8</v>
      </c>
      <c r="E489" s="70">
        <v>2022</v>
      </c>
      <c r="F489" s="70" t="s">
        <v>161</v>
      </c>
      <c r="G489" s="70" t="s">
        <v>2163</v>
      </c>
      <c r="H489" s="70" t="s">
        <v>2164</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2183</v>
      </c>
      <c r="B490" s="70">
        <v>136</v>
      </c>
      <c r="C490" s="70">
        <v>20</v>
      </c>
      <c r="D490" s="70">
        <v>8</v>
      </c>
      <c r="E490" s="70">
        <v>2023</v>
      </c>
      <c r="F490" s="70" t="s">
        <v>1539</v>
      </c>
      <c r="G490" s="70" t="s">
        <v>2163</v>
      </c>
      <c r="H490" s="70" t="s">
        <v>2164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2184</v>
      </c>
      <c r="B491" s="70">
        <v>136</v>
      </c>
      <c r="C491" s="70">
        <v>21</v>
      </c>
      <c r="D491" s="70">
        <v>8</v>
      </c>
      <c r="E491" s="70">
        <v>2024</v>
      </c>
      <c r="F491" s="70" t="s">
        <v>1554</v>
      </c>
      <c r="G491" s="70" t="s">
        <v>2163</v>
      </c>
      <c r="H491" s="70" t="s">
        <v>2164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2185</v>
      </c>
      <c r="B492" s="70">
        <v>137</v>
      </c>
      <c r="C492" s="70">
        <v>1</v>
      </c>
      <c r="D492" s="70">
        <v>9</v>
      </c>
      <c r="E492" s="70">
        <v>1990</v>
      </c>
      <c r="F492" s="70" t="s">
        <v>787</v>
      </c>
      <c r="G492" s="70" t="s">
        <v>2186</v>
      </c>
      <c r="H492" s="70" t="s">
        <v>2187</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2188</v>
      </c>
      <c r="B493" s="70">
        <v>138</v>
      </c>
      <c r="C493" s="70">
        <v>2</v>
      </c>
      <c r="D493" s="70">
        <v>9</v>
      </c>
      <c r="E493" s="70">
        <v>2005</v>
      </c>
      <c r="F493" s="70" t="s">
        <v>789</v>
      </c>
      <c r="G493" s="70" t="s">
        <v>2186</v>
      </c>
      <c r="H493" s="70" t="s">
        <v>2187</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2189</v>
      </c>
      <c r="B494" s="70">
        <v>139</v>
      </c>
      <c r="C494" s="70">
        <v>3</v>
      </c>
      <c r="D494" s="70">
        <v>9</v>
      </c>
      <c r="E494" s="70">
        <v>2006</v>
      </c>
      <c r="F494" s="70" t="s">
        <v>790</v>
      </c>
      <c r="G494" s="70" t="s">
        <v>2186</v>
      </c>
      <c r="H494" s="70" t="s">
        <v>2187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2190</v>
      </c>
      <c r="B495" s="70">
        <v>140</v>
      </c>
      <c r="C495" s="70">
        <v>4</v>
      </c>
      <c r="D495" s="70">
        <v>9</v>
      </c>
      <c r="E495" s="70">
        <v>2007</v>
      </c>
      <c r="F495" s="70" t="s">
        <v>791</v>
      </c>
      <c r="G495" s="70" t="s">
        <v>2186</v>
      </c>
      <c r="H495" s="70" t="s">
        <v>2187</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2191</v>
      </c>
      <c r="B496" s="70">
        <v>141</v>
      </c>
      <c r="C496" s="70">
        <v>5</v>
      </c>
      <c r="D496" s="70">
        <v>9</v>
      </c>
      <c r="E496" s="70">
        <v>2008</v>
      </c>
      <c r="F496" s="70" t="s">
        <v>792</v>
      </c>
      <c r="G496" s="70" t="s">
        <v>2186</v>
      </c>
      <c r="H496" s="70" t="s">
        <v>2187</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2192</v>
      </c>
      <c r="B497" s="70">
        <v>142</v>
      </c>
      <c r="C497" s="70">
        <v>6</v>
      </c>
      <c r="D497" s="70">
        <v>9</v>
      </c>
      <c r="E497" s="70">
        <v>2009</v>
      </c>
      <c r="F497" s="70" t="s">
        <v>176</v>
      </c>
      <c r="G497" s="70" t="s">
        <v>2186</v>
      </c>
      <c r="H497" s="70" t="s">
        <v>2187</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2193</v>
      </c>
      <c r="B498" s="70">
        <v>143</v>
      </c>
      <c r="C498" s="70">
        <v>7</v>
      </c>
      <c r="D498" s="70">
        <v>9</v>
      </c>
      <c r="E498" s="70">
        <v>2010</v>
      </c>
      <c r="F498" s="70" t="s">
        <v>177</v>
      </c>
      <c r="G498" s="70" t="s">
        <v>2186</v>
      </c>
      <c r="H498" s="70" t="s">
        <v>2187</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2194</v>
      </c>
      <c r="B499" s="70">
        <v>144</v>
      </c>
      <c r="C499" s="70">
        <v>8</v>
      </c>
      <c r="D499" s="70">
        <v>9</v>
      </c>
      <c r="E499" s="70">
        <v>2011</v>
      </c>
      <c r="F499" s="70" t="s">
        <v>178</v>
      </c>
      <c r="G499" s="70" t="s">
        <v>2186</v>
      </c>
      <c r="H499" s="70" t="s">
        <v>2187</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2195</v>
      </c>
      <c r="B500" s="70">
        <v>145</v>
      </c>
      <c r="C500" s="70">
        <v>9</v>
      </c>
      <c r="D500" s="70">
        <v>9</v>
      </c>
      <c r="E500" s="70">
        <v>2012</v>
      </c>
      <c r="F500" s="70" t="s">
        <v>179</v>
      </c>
      <c r="G500" s="70" t="s">
        <v>2186</v>
      </c>
      <c r="H500" s="70" t="s">
        <v>2187</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2196</v>
      </c>
      <c r="B501" s="70">
        <v>146</v>
      </c>
      <c r="C501" s="70">
        <v>10</v>
      </c>
      <c r="D501" s="70">
        <v>9</v>
      </c>
      <c r="E501" s="70">
        <v>2013</v>
      </c>
      <c r="F501" s="70" t="s">
        <v>180</v>
      </c>
      <c r="G501" s="1064" t="s">
        <v>2186</v>
      </c>
      <c r="H501" s="70" t="s">
        <v>2187</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2197</v>
      </c>
      <c r="B502" s="70">
        <v>147</v>
      </c>
      <c r="C502" s="70">
        <v>11</v>
      </c>
      <c r="D502" s="70">
        <v>9</v>
      </c>
      <c r="E502" s="70">
        <v>2014</v>
      </c>
      <c r="F502" s="70" t="s">
        <v>181</v>
      </c>
      <c r="G502" s="1064" t="s">
        <v>2186</v>
      </c>
      <c r="H502" s="70" t="s">
        <v>2187</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2198</v>
      </c>
      <c r="B503" s="70">
        <v>148</v>
      </c>
      <c r="C503" s="70">
        <v>12</v>
      </c>
      <c r="D503" s="70">
        <v>9</v>
      </c>
      <c r="E503" s="70">
        <v>2015</v>
      </c>
      <c r="F503" s="70" t="s">
        <v>182</v>
      </c>
      <c r="G503" s="70" t="s">
        <v>2186</v>
      </c>
      <c r="H503" s="70" t="s">
        <v>2187</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2199</v>
      </c>
      <c r="B504" s="70">
        <v>149</v>
      </c>
      <c r="C504" s="70">
        <v>13</v>
      </c>
      <c r="D504" s="70">
        <v>9</v>
      </c>
      <c r="E504" s="70">
        <v>2016</v>
      </c>
      <c r="F504" s="70" t="s">
        <v>155</v>
      </c>
      <c r="G504" s="70" t="s">
        <v>2186</v>
      </c>
      <c r="H504" s="70" t="s">
        <v>2187</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2200</v>
      </c>
      <c r="B505" s="70">
        <v>150</v>
      </c>
      <c r="C505" s="70">
        <v>14</v>
      </c>
      <c r="D505" s="70">
        <v>9</v>
      </c>
      <c r="E505" s="70">
        <v>2017</v>
      </c>
      <c r="F505" s="70" t="s">
        <v>156</v>
      </c>
      <c r="G505" s="70" t="s">
        <v>2186</v>
      </c>
      <c r="H505" s="70" t="s">
        <v>2187</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2201</v>
      </c>
      <c r="B506" s="70">
        <v>151</v>
      </c>
      <c r="C506" s="70">
        <v>15</v>
      </c>
      <c r="D506" s="70">
        <v>9</v>
      </c>
      <c r="E506" s="70">
        <v>2018</v>
      </c>
      <c r="F506" s="70" t="s">
        <v>183</v>
      </c>
      <c r="G506" s="70" t="s">
        <v>2186</v>
      </c>
      <c r="H506" s="70" t="s">
        <v>2187</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2202</v>
      </c>
      <c r="B507" s="70">
        <v>152</v>
      </c>
      <c r="C507" s="70">
        <v>16</v>
      </c>
      <c r="D507" s="70">
        <v>9</v>
      </c>
      <c r="E507" s="70">
        <v>2019</v>
      </c>
      <c r="F507" s="70" t="s">
        <v>158</v>
      </c>
      <c r="G507" s="70" t="s">
        <v>2186</v>
      </c>
      <c r="H507" s="70" t="s">
        <v>2187</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2203</v>
      </c>
      <c r="B508" s="70">
        <v>153</v>
      </c>
      <c r="C508" s="70">
        <v>17</v>
      </c>
      <c r="D508" s="70">
        <v>9</v>
      </c>
      <c r="E508" s="70">
        <v>2020</v>
      </c>
      <c r="F508" s="70" t="s">
        <v>159</v>
      </c>
      <c r="G508" s="70" t="s">
        <v>2186</v>
      </c>
      <c r="H508" s="70" t="s">
        <v>2187</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2204</v>
      </c>
      <c r="B509" s="70">
        <v>153</v>
      </c>
      <c r="C509" s="70">
        <v>18</v>
      </c>
      <c r="D509" s="70">
        <v>9</v>
      </c>
      <c r="E509" s="70">
        <v>2021</v>
      </c>
      <c r="F509" s="70" t="s">
        <v>160</v>
      </c>
      <c r="G509" s="70" t="s">
        <v>2186</v>
      </c>
      <c r="H509" s="70" t="s">
        <v>2187</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2205</v>
      </c>
      <c r="B510" s="70">
        <v>153</v>
      </c>
      <c r="C510" s="70">
        <v>19</v>
      </c>
      <c r="D510" s="70">
        <v>9</v>
      </c>
      <c r="E510" s="70">
        <v>2022</v>
      </c>
      <c r="F510" s="70" t="s">
        <v>161</v>
      </c>
      <c r="G510" s="70" t="s">
        <v>2186</v>
      </c>
      <c r="H510" s="70" t="s">
        <v>2187</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2206</v>
      </c>
      <c r="B511" s="70">
        <v>153</v>
      </c>
      <c r="C511" s="70">
        <v>20</v>
      </c>
      <c r="D511" s="70">
        <v>9</v>
      </c>
      <c r="E511" s="70">
        <v>2023</v>
      </c>
      <c r="F511" s="70" t="s">
        <v>1539</v>
      </c>
      <c r="G511" s="70" t="s">
        <v>2186</v>
      </c>
      <c r="H511" s="70" t="s">
        <v>2187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2207</v>
      </c>
      <c r="B512" s="70">
        <v>153</v>
      </c>
      <c r="C512" s="70">
        <v>21</v>
      </c>
      <c r="D512" s="70">
        <v>9</v>
      </c>
      <c r="E512" s="70">
        <v>2024</v>
      </c>
      <c r="F512" s="70" t="s">
        <v>1554</v>
      </c>
      <c r="G512" s="70" t="s">
        <v>2186</v>
      </c>
      <c r="H512" s="70" t="s">
        <v>2187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2208</v>
      </c>
      <c r="B513" s="70">
        <v>426</v>
      </c>
      <c r="C513" s="70">
        <v>1</v>
      </c>
      <c r="D513" s="70">
        <v>26</v>
      </c>
      <c r="E513" s="70">
        <v>1990</v>
      </c>
      <c r="F513" s="70" t="s">
        <v>787</v>
      </c>
      <c r="G513" s="70" t="s">
        <v>1640</v>
      </c>
      <c r="H513" s="70" t="s">
        <v>1641</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2209</v>
      </c>
      <c r="B514" s="70">
        <v>427</v>
      </c>
      <c r="C514" s="70">
        <v>2</v>
      </c>
      <c r="D514" s="70">
        <v>26</v>
      </c>
      <c r="E514" s="70">
        <v>2005</v>
      </c>
      <c r="F514" s="70" t="s">
        <v>789</v>
      </c>
      <c r="G514" s="70" t="s">
        <v>1640</v>
      </c>
      <c r="H514" s="70" t="s">
        <v>1641</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2210</v>
      </c>
      <c r="B515" s="70">
        <v>428</v>
      </c>
      <c r="C515" s="70">
        <v>3</v>
      </c>
      <c r="D515" s="70">
        <v>26</v>
      </c>
      <c r="E515" s="70">
        <v>2006</v>
      </c>
      <c r="F515" s="70" t="s">
        <v>790</v>
      </c>
      <c r="G515" s="70" t="s">
        <v>1640</v>
      </c>
      <c r="H515" s="70" t="s">
        <v>1641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2211</v>
      </c>
      <c r="B516" s="70">
        <v>429</v>
      </c>
      <c r="C516" s="70">
        <v>4</v>
      </c>
      <c r="D516" s="70">
        <v>26</v>
      </c>
      <c r="E516" s="70">
        <v>2007</v>
      </c>
      <c r="F516" s="70" t="s">
        <v>791</v>
      </c>
      <c r="G516" s="70" t="s">
        <v>1640</v>
      </c>
      <c r="H516" s="70" t="s">
        <v>1641</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2212</v>
      </c>
      <c r="B517" s="70">
        <v>430</v>
      </c>
      <c r="C517" s="70">
        <v>5</v>
      </c>
      <c r="D517" s="70">
        <v>26</v>
      </c>
      <c r="E517" s="70">
        <v>2008</v>
      </c>
      <c r="F517" s="70" t="s">
        <v>792</v>
      </c>
      <c r="G517" s="70" t="s">
        <v>1640</v>
      </c>
      <c r="H517" s="70" t="s">
        <v>1641</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2213</v>
      </c>
      <c r="B518" s="70">
        <v>431</v>
      </c>
      <c r="C518" s="70">
        <v>6</v>
      </c>
      <c r="D518" s="70">
        <v>26</v>
      </c>
      <c r="E518" s="70">
        <v>2009</v>
      </c>
      <c r="F518" s="70" t="s">
        <v>176</v>
      </c>
      <c r="G518" s="70" t="s">
        <v>1640</v>
      </c>
      <c r="H518" s="70" t="s">
        <v>1641</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2214</v>
      </c>
      <c r="B519" s="70">
        <v>432</v>
      </c>
      <c r="C519" s="70">
        <v>7</v>
      </c>
      <c r="D519" s="70">
        <v>26</v>
      </c>
      <c r="E519" s="70">
        <v>2010</v>
      </c>
      <c r="F519" s="70" t="s">
        <v>177</v>
      </c>
      <c r="G519" s="70" t="s">
        <v>1640</v>
      </c>
      <c r="H519" s="70" t="s">
        <v>1641</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2215</v>
      </c>
      <c r="B520" s="70">
        <v>433</v>
      </c>
      <c r="C520" s="70">
        <v>8</v>
      </c>
      <c r="D520" s="70">
        <v>26</v>
      </c>
      <c r="E520" s="70">
        <v>2011</v>
      </c>
      <c r="F520" s="70" t="s">
        <v>178</v>
      </c>
      <c r="G520" s="1064" t="s">
        <v>1640</v>
      </c>
      <c r="H520" s="70" t="s">
        <v>1641</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2216</v>
      </c>
      <c r="B521" s="70">
        <v>434</v>
      </c>
      <c r="C521" s="70">
        <v>9</v>
      </c>
      <c r="D521" s="70">
        <v>26</v>
      </c>
      <c r="E521" s="70">
        <v>2012</v>
      </c>
      <c r="F521" s="70" t="s">
        <v>179</v>
      </c>
      <c r="G521" s="1064" t="s">
        <v>1640</v>
      </c>
      <c r="H521" s="70" t="s">
        <v>1641</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2217</v>
      </c>
      <c r="B522" s="70">
        <v>435</v>
      </c>
      <c r="C522" s="70">
        <v>10</v>
      </c>
      <c r="D522" s="70">
        <v>26</v>
      </c>
      <c r="E522" s="70">
        <v>2013</v>
      </c>
      <c r="F522" s="70" t="s">
        <v>180</v>
      </c>
      <c r="G522" s="70" t="s">
        <v>1640</v>
      </c>
      <c r="H522" s="70" t="s">
        <v>1641</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2218</v>
      </c>
      <c r="B523" s="70">
        <v>436</v>
      </c>
      <c r="C523" s="70">
        <v>11</v>
      </c>
      <c r="D523" s="70">
        <v>26</v>
      </c>
      <c r="E523" s="70">
        <v>2014</v>
      </c>
      <c r="F523" s="70" t="s">
        <v>181</v>
      </c>
      <c r="G523" s="70" t="s">
        <v>1640</v>
      </c>
      <c r="H523" s="70" t="s">
        <v>1641</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2219</v>
      </c>
      <c r="B524" s="70">
        <v>437</v>
      </c>
      <c r="C524" s="70">
        <v>12</v>
      </c>
      <c r="D524" s="70">
        <v>26</v>
      </c>
      <c r="E524" s="70">
        <v>2015</v>
      </c>
      <c r="F524" s="70" t="s">
        <v>182</v>
      </c>
      <c r="G524" s="70" t="s">
        <v>1640</v>
      </c>
      <c r="H524" s="70" t="s">
        <v>1641</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2220</v>
      </c>
      <c r="B525" s="70">
        <v>438</v>
      </c>
      <c r="C525" s="70">
        <v>13</v>
      </c>
      <c r="D525" s="70">
        <v>26</v>
      </c>
      <c r="E525" s="70">
        <v>2016</v>
      </c>
      <c r="F525" s="70" t="s">
        <v>155</v>
      </c>
      <c r="G525" s="70" t="s">
        <v>1640</v>
      </c>
      <c r="H525" s="70" t="s">
        <v>1641</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2221</v>
      </c>
      <c r="B526" s="70">
        <v>439</v>
      </c>
      <c r="C526" s="70">
        <v>14</v>
      </c>
      <c r="D526" s="70">
        <v>26</v>
      </c>
      <c r="E526" s="70">
        <v>2017</v>
      </c>
      <c r="F526" s="70" t="s">
        <v>156</v>
      </c>
      <c r="G526" s="70" t="s">
        <v>1640</v>
      </c>
      <c r="H526" s="70" t="s">
        <v>1641</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2222</v>
      </c>
      <c r="B527" s="70">
        <v>440</v>
      </c>
      <c r="C527" s="70">
        <v>15</v>
      </c>
      <c r="D527" s="70">
        <v>26</v>
      </c>
      <c r="E527" s="70">
        <v>2018</v>
      </c>
      <c r="F527" s="70" t="s">
        <v>183</v>
      </c>
      <c r="G527" s="70" t="s">
        <v>1640</v>
      </c>
      <c r="H527" s="70" t="s">
        <v>1641</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2223</v>
      </c>
      <c r="B528" s="70">
        <v>441</v>
      </c>
      <c r="C528" s="70">
        <v>16</v>
      </c>
      <c r="D528" s="70">
        <v>26</v>
      </c>
      <c r="E528" s="70">
        <v>2019</v>
      </c>
      <c r="F528" s="70" t="s">
        <v>158</v>
      </c>
      <c r="G528" s="70" t="s">
        <v>1640</v>
      </c>
      <c r="H528" s="70" t="s">
        <v>1641</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2224</v>
      </c>
      <c r="B529" s="70">
        <v>442</v>
      </c>
      <c r="C529" s="70">
        <v>17</v>
      </c>
      <c r="D529" s="70">
        <v>26</v>
      </c>
      <c r="E529" s="70">
        <v>2020</v>
      </c>
      <c r="F529" s="70" t="s">
        <v>159</v>
      </c>
      <c r="G529" s="70" t="s">
        <v>1640</v>
      </c>
      <c r="H529" s="70" t="s">
        <v>1641</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2225</v>
      </c>
      <c r="B530" s="70">
        <v>442</v>
      </c>
      <c r="C530" s="70">
        <v>18</v>
      </c>
      <c r="D530" s="70">
        <v>26</v>
      </c>
      <c r="E530" s="70">
        <v>2021</v>
      </c>
      <c r="F530" s="70" t="s">
        <v>160</v>
      </c>
      <c r="G530" s="70" t="s">
        <v>1640</v>
      </c>
      <c r="H530" s="70" t="s">
        <v>1641</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1643</v>
      </c>
      <c r="B531" s="70">
        <v>442</v>
      </c>
      <c r="C531" s="70">
        <v>19</v>
      </c>
      <c r="D531" s="70">
        <v>26</v>
      </c>
      <c r="E531" s="70">
        <v>2022</v>
      </c>
      <c r="F531" s="70" t="s">
        <v>161</v>
      </c>
      <c r="G531" s="70" t="s">
        <v>1640</v>
      </c>
      <c r="H531" s="70" t="s">
        <v>1641</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2226</v>
      </c>
      <c r="B532" s="70">
        <v>442</v>
      </c>
      <c r="C532" s="70">
        <v>20</v>
      </c>
      <c r="D532" s="70">
        <v>26</v>
      </c>
      <c r="E532" s="70">
        <v>2023</v>
      </c>
      <c r="F532" s="70" t="s">
        <v>1539</v>
      </c>
      <c r="G532" s="70" t="s">
        <v>1640</v>
      </c>
      <c r="H532" s="70" t="s">
        <v>1641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1639</v>
      </c>
      <c r="B533" s="70">
        <v>442</v>
      </c>
      <c r="C533" s="70">
        <v>21</v>
      </c>
      <c r="D533" s="70">
        <v>26</v>
      </c>
      <c r="E533" s="70">
        <v>2024</v>
      </c>
      <c r="F533" s="70" t="s">
        <v>1554</v>
      </c>
      <c r="G533" s="70" t="s">
        <v>1640</v>
      </c>
      <c r="H533" s="70" t="s">
        <v>1641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2228</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2229</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2230</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2231</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2232</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2233</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2234</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2235</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2236</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2237</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2238</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2239</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2240</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2241</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2242</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2243</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2244</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2245</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443</v>
      </c>
      <c r="C555" s="70">
        <v>1</v>
      </c>
      <c r="D555" s="70">
        <v>27</v>
      </c>
      <c r="E555" s="70">
        <v>1990</v>
      </c>
      <c r="F555" s="70" t="s">
        <v>787</v>
      </c>
      <c r="G555" s="70" t="s">
        <v>2247</v>
      </c>
      <c r="H555" s="70" t="s">
        <v>2248</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444</v>
      </c>
      <c r="C556" s="70">
        <v>2</v>
      </c>
      <c r="D556" s="70">
        <v>27</v>
      </c>
      <c r="E556" s="70">
        <v>2005</v>
      </c>
      <c r="F556" s="70" t="s">
        <v>789</v>
      </c>
      <c r="G556" s="70" t="s">
        <v>2247</v>
      </c>
      <c r="H556" s="70" t="s">
        <v>2248</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445</v>
      </c>
      <c r="C557" s="70">
        <v>3</v>
      </c>
      <c r="D557" s="70">
        <v>27</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446</v>
      </c>
      <c r="C558" s="70">
        <v>4</v>
      </c>
      <c r="D558" s="70">
        <v>27</v>
      </c>
      <c r="E558" s="70">
        <v>2007</v>
      </c>
      <c r="F558" s="70" t="s">
        <v>791</v>
      </c>
      <c r="G558" s="1064" t="s">
        <v>2247</v>
      </c>
      <c r="H558" s="70" t="s">
        <v>2248</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447</v>
      </c>
      <c r="C559" s="70">
        <v>5</v>
      </c>
      <c r="D559" s="70">
        <v>27</v>
      </c>
      <c r="E559" s="70">
        <v>2008</v>
      </c>
      <c r="F559" s="70" t="s">
        <v>792</v>
      </c>
      <c r="G559" s="1064" t="s">
        <v>2247</v>
      </c>
      <c r="H559" s="70" t="s">
        <v>2248</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448</v>
      </c>
      <c r="C560" s="70">
        <v>6</v>
      </c>
      <c r="D560" s="70">
        <v>27</v>
      </c>
      <c r="E560" s="70">
        <v>2009</v>
      </c>
      <c r="F560" s="70" t="s">
        <v>176</v>
      </c>
      <c r="G560" s="70" t="s">
        <v>2247</v>
      </c>
      <c r="H560" s="70" t="s">
        <v>2248</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2254</v>
      </c>
      <c r="B561" s="70">
        <v>449</v>
      </c>
      <c r="C561" s="70">
        <v>7</v>
      </c>
      <c r="D561" s="70">
        <v>27</v>
      </c>
      <c r="E561" s="70">
        <v>2010</v>
      </c>
      <c r="F561" s="70" t="s">
        <v>177</v>
      </c>
      <c r="G561" s="70" t="s">
        <v>2247</v>
      </c>
      <c r="H561" s="70" t="s">
        <v>2248</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2255</v>
      </c>
      <c r="B562" s="70">
        <v>450</v>
      </c>
      <c r="C562" s="70">
        <v>8</v>
      </c>
      <c r="D562" s="70">
        <v>27</v>
      </c>
      <c r="E562" s="70">
        <v>2011</v>
      </c>
      <c r="F562" s="70" t="s">
        <v>178</v>
      </c>
      <c r="G562" s="70" t="s">
        <v>2247</v>
      </c>
      <c r="H562" s="70" t="s">
        <v>2248</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2256</v>
      </c>
      <c r="B563" s="70">
        <v>451</v>
      </c>
      <c r="C563" s="70">
        <v>9</v>
      </c>
      <c r="D563" s="70">
        <v>27</v>
      </c>
      <c r="E563" s="70">
        <v>2012</v>
      </c>
      <c r="F563" s="70" t="s">
        <v>179</v>
      </c>
      <c r="G563" s="70" t="s">
        <v>2247</v>
      </c>
      <c r="H563" s="70" t="s">
        <v>2248</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2257</v>
      </c>
      <c r="B564" s="70">
        <v>452</v>
      </c>
      <c r="C564" s="70">
        <v>10</v>
      </c>
      <c r="D564" s="70">
        <v>27</v>
      </c>
      <c r="E564" s="70">
        <v>2013</v>
      </c>
      <c r="F564" s="70" t="s">
        <v>180</v>
      </c>
      <c r="G564" s="70" t="s">
        <v>2247</v>
      </c>
      <c r="H564" s="70" t="s">
        <v>2248</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2258</v>
      </c>
      <c r="B565" s="70">
        <v>453</v>
      </c>
      <c r="C565" s="70">
        <v>11</v>
      </c>
      <c r="D565" s="70">
        <v>27</v>
      </c>
      <c r="E565" s="70">
        <v>2014</v>
      </c>
      <c r="F565" s="70" t="s">
        <v>181</v>
      </c>
      <c r="G565" s="70" t="s">
        <v>2247</v>
      </c>
      <c r="H565" s="70" t="s">
        <v>2248</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2259</v>
      </c>
      <c r="B566" s="70">
        <v>454</v>
      </c>
      <c r="C566" s="70">
        <v>12</v>
      </c>
      <c r="D566" s="70">
        <v>27</v>
      </c>
      <c r="E566" s="70">
        <v>2015</v>
      </c>
      <c r="F566" s="70" t="s">
        <v>182</v>
      </c>
      <c r="G566" s="70" t="s">
        <v>2247</v>
      </c>
      <c r="H566" s="70" t="s">
        <v>2248</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2260</v>
      </c>
      <c r="B567" s="70">
        <v>455</v>
      </c>
      <c r="C567" s="70">
        <v>13</v>
      </c>
      <c r="D567" s="70">
        <v>27</v>
      </c>
      <c r="E567" s="70">
        <v>2016</v>
      </c>
      <c r="F567" s="70" t="s">
        <v>155</v>
      </c>
      <c r="G567" s="70" t="s">
        <v>2247</v>
      </c>
      <c r="H567" s="70" t="s">
        <v>2248</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2261</v>
      </c>
      <c r="B568" s="70">
        <v>456</v>
      </c>
      <c r="C568" s="70">
        <v>14</v>
      </c>
      <c r="D568" s="70">
        <v>27</v>
      </c>
      <c r="E568" s="70">
        <v>2017</v>
      </c>
      <c r="F568" s="70" t="s">
        <v>156</v>
      </c>
      <c r="G568" s="70" t="s">
        <v>2247</v>
      </c>
      <c r="H568" s="70" t="s">
        <v>2248</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2262</v>
      </c>
      <c r="B569" s="70">
        <v>457</v>
      </c>
      <c r="C569" s="70">
        <v>15</v>
      </c>
      <c r="D569" s="70">
        <v>27</v>
      </c>
      <c r="E569" s="70">
        <v>2018</v>
      </c>
      <c r="F569" s="70" t="s">
        <v>183</v>
      </c>
      <c r="G569" s="70" t="s">
        <v>2247</v>
      </c>
      <c r="H569" s="70" t="s">
        <v>2248</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2263</v>
      </c>
      <c r="B570" s="70">
        <v>458</v>
      </c>
      <c r="C570" s="70">
        <v>16</v>
      </c>
      <c r="D570" s="70">
        <v>27</v>
      </c>
      <c r="E570" s="70">
        <v>2019</v>
      </c>
      <c r="F570" s="70" t="s">
        <v>158</v>
      </c>
      <c r="G570" s="70" t="s">
        <v>2247</v>
      </c>
      <c r="H570" s="70" t="s">
        <v>2248</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2264</v>
      </c>
      <c r="B571" s="70">
        <v>459</v>
      </c>
      <c r="C571" s="70">
        <v>17</v>
      </c>
      <c r="D571" s="70">
        <v>27</v>
      </c>
      <c r="E571" s="70">
        <v>2020</v>
      </c>
      <c r="F571" s="70" t="s">
        <v>159</v>
      </c>
      <c r="G571" s="70" t="s">
        <v>2247</v>
      </c>
      <c r="H571" s="70" t="s">
        <v>2248</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2265</v>
      </c>
      <c r="B572" s="70">
        <v>459</v>
      </c>
      <c r="C572" s="70">
        <v>18</v>
      </c>
      <c r="D572" s="70">
        <v>27</v>
      </c>
      <c r="E572" s="70">
        <v>2021</v>
      </c>
      <c r="F572" s="70" t="s">
        <v>160</v>
      </c>
      <c r="G572" s="70" t="s">
        <v>2247</v>
      </c>
      <c r="H572" s="70" t="s">
        <v>2248</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2266</v>
      </c>
      <c r="B573" s="70">
        <v>459</v>
      </c>
      <c r="C573" s="70">
        <v>19</v>
      </c>
      <c r="D573" s="70">
        <v>27</v>
      </c>
      <c r="E573" s="70">
        <v>2022</v>
      </c>
      <c r="F573" s="70" t="s">
        <v>161</v>
      </c>
      <c r="G573" s="70" t="s">
        <v>2247</v>
      </c>
      <c r="H573" s="70" t="s">
        <v>2248</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459</v>
      </c>
      <c r="C574" s="70">
        <v>20</v>
      </c>
      <c r="D574" s="70">
        <v>27</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459</v>
      </c>
      <c r="C575" s="70">
        <v>21</v>
      </c>
      <c r="D575" s="70">
        <v>27</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273</v>
      </c>
      <c r="C576" s="70">
        <v>1</v>
      </c>
      <c r="D576" s="70">
        <v>17</v>
      </c>
      <c r="E576" s="70">
        <v>1990</v>
      </c>
      <c r="F576" s="70" t="s">
        <v>787</v>
      </c>
      <c r="G576" s="70" t="s">
        <v>2270</v>
      </c>
      <c r="H576" s="70" t="s">
        <v>2271</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274</v>
      </c>
      <c r="C577" s="70">
        <v>2</v>
      </c>
      <c r="D577" s="70">
        <v>17</v>
      </c>
      <c r="E577" s="70">
        <v>2005</v>
      </c>
      <c r="F577" s="70" t="s">
        <v>789</v>
      </c>
      <c r="G577" s="1064" t="s">
        <v>2270</v>
      </c>
      <c r="H577" s="70" t="s">
        <v>2271</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275</v>
      </c>
      <c r="C578" s="70">
        <v>3</v>
      </c>
      <c r="D578" s="70">
        <v>17</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276</v>
      </c>
      <c r="C579" s="70">
        <v>4</v>
      </c>
      <c r="D579" s="70">
        <v>17</v>
      </c>
      <c r="E579" s="70">
        <v>2007</v>
      </c>
      <c r="F579" s="70" t="s">
        <v>791</v>
      </c>
      <c r="G579" s="70" t="s">
        <v>2270</v>
      </c>
      <c r="H579" s="70" t="s">
        <v>2271</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277</v>
      </c>
      <c r="C580" s="70">
        <v>5</v>
      </c>
      <c r="D580" s="70">
        <v>17</v>
      </c>
      <c r="E580" s="70">
        <v>2008</v>
      </c>
      <c r="F580" s="70" t="s">
        <v>792</v>
      </c>
      <c r="G580" s="70" t="s">
        <v>2270</v>
      </c>
      <c r="H580" s="70" t="s">
        <v>2271</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278</v>
      </c>
      <c r="C581" s="70">
        <v>6</v>
      </c>
      <c r="D581" s="70">
        <v>17</v>
      </c>
      <c r="E581" s="70">
        <v>2009</v>
      </c>
      <c r="F581" s="70" t="s">
        <v>176</v>
      </c>
      <c r="G581" s="70" t="s">
        <v>2270</v>
      </c>
      <c r="H581" s="70" t="s">
        <v>2271</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2277</v>
      </c>
      <c r="B582" s="70">
        <v>279</v>
      </c>
      <c r="C582" s="70">
        <v>7</v>
      </c>
      <c r="D582" s="70">
        <v>17</v>
      </c>
      <c r="E582" s="70">
        <v>2010</v>
      </c>
      <c r="F582" s="70" t="s">
        <v>177</v>
      </c>
      <c r="G582" s="70" t="s">
        <v>2270</v>
      </c>
      <c r="H582" s="70" t="s">
        <v>2271</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2278</v>
      </c>
      <c r="B583" s="70">
        <v>280</v>
      </c>
      <c r="C583" s="70">
        <v>8</v>
      </c>
      <c r="D583" s="70">
        <v>17</v>
      </c>
      <c r="E583" s="70">
        <v>2011</v>
      </c>
      <c r="F583" s="70" t="s">
        <v>178</v>
      </c>
      <c r="G583" s="70" t="s">
        <v>2270</v>
      </c>
      <c r="H583" s="70" t="s">
        <v>2271</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2279</v>
      </c>
      <c r="B584" s="70">
        <v>281</v>
      </c>
      <c r="C584" s="70">
        <v>9</v>
      </c>
      <c r="D584" s="70">
        <v>17</v>
      </c>
      <c r="E584" s="70">
        <v>2012</v>
      </c>
      <c r="F584" s="70" t="s">
        <v>179</v>
      </c>
      <c r="G584" s="70" t="s">
        <v>2270</v>
      </c>
      <c r="H584" s="70" t="s">
        <v>2271</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2280</v>
      </c>
      <c r="B585" s="70">
        <v>282</v>
      </c>
      <c r="C585" s="70">
        <v>10</v>
      </c>
      <c r="D585" s="70">
        <v>17</v>
      </c>
      <c r="E585" s="70">
        <v>2013</v>
      </c>
      <c r="F585" s="70" t="s">
        <v>180</v>
      </c>
      <c r="G585" s="70" t="s">
        <v>2270</v>
      </c>
      <c r="H585" s="70" t="s">
        <v>2271</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2281</v>
      </c>
      <c r="B586" s="70">
        <v>283</v>
      </c>
      <c r="C586" s="70">
        <v>11</v>
      </c>
      <c r="D586" s="70">
        <v>17</v>
      </c>
      <c r="E586" s="70">
        <v>2014</v>
      </c>
      <c r="F586" s="70" t="s">
        <v>181</v>
      </c>
      <c r="G586" s="70" t="s">
        <v>2270</v>
      </c>
      <c r="H586" s="70" t="s">
        <v>2271</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2282</v>
      </c>
      <c r="B587" s="70">
        <v>284</v>
      </c>
      <c r="C587" s="70">
        <v>12</v>
      </c>
      <c r="D587" s="70">
        <v>17</v>
      </c>
      <c r="E587" s="70">
        <v>2015</v>
      </c>
      <c r="F587" s="70" t="s">
        <v>182</v>
      </c>
      <c r="G587" s="70" t="s">
        <v>2270</v>
      </c>
      <c r="H587" s="70" t="s">
        <v>2271</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2283</v>
      </c>
      <c r="B588" s="70">
        <v>285</v>
      </c>
      <c r="C588" s="70">
        <v>13</v>
      </c>
      <c r="D588" s="70">
        <v>17</v>
      </c>
      <c r="E588" s="70">
        <v>2016</v>
      </c>
      <c r="F588" s="70" t="s">
        <v>155</v>
      </c>
      <c r="G588" s="70" t="s">
        <v>2270</v>
      </c>
      <c r="H588" s="70" t="s">
        <v>2271</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2284</v>
      </c>
      <c r="B589" s="70">
        <v>286</v>
      </c>
      <c r="C589" s="70">
        <v>14</v>
      </c>
      <c r="D589" s="70">
        <v>17</v>
      </c>
      <c r="E589" s="70">
        <v>2017</v>
      </c>
      <c r="F589" s="70" t="s">
        <v>156</v>
      </c>
      <c r="G589" s="70" t="s">
        <v>2270</v>
      </c>
      <c r="H589" s="70" t="s">
        <v>2271</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2285</v>
      </c>
      <c r="B590" s="70">
        <v>287</v>
      </c>
      <c r="C590" s="70">
        <v>15</v>
      </c>
      <c r="D590" s="70">
        <v>17</v>
      </c>
      <c r="E590" s="70">
        <v>2018</v>
      </c>
      <c r="F590" s="70" t="s">
        <v>183</v>
      </c>
      <c r="G590" s="70" t="s">
        <v>2270</v>
      </c>
      <c r="H590" s="70" t="s">
        <v>2271</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2286</v>
      </c>
      <c r="B591" s="70">
        <v>288</v>
      </c>
      <c r="C591" s="70">
        <v>16</v>
      </c>
      <c r="D591" s="70">
        <v>17</v>
      </c>
      <c r="E591" s="70">
        <v>2019</v>
      </c>
      <c r="F591" s="70" t="s">
        <v>158</v>
      </c>
      <c r="G591" s="70" t="s">
        <v>2270</v>
      </c>
      <c r="H591" s="70" t="s">
        <v>2271</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2287</v>
      </c>
      <c r="B592" s="70">
        <v>289</v>
      </c>
      <c r="C592" s="70">
        <v>17</v>
      </c>
      <c r="D592" s="70">
        <v>17</v>
      </c>
      <c r="E592" s="70">
        <v>2020</v>
      </c>
      <c r="F592" s="70" t="s">
        <v>159</v>
      </c>
      <c r="G592" s="70" t="s">
        <v>2270</v>
      </c>
      <c r="H592" s="70" t="s">
        <v>2271</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2288</v>
      </c>
      <c r="B593" s="70">
        <v>289</v>
      </c>
      <c r="C593" s="70">
        <v>18</v>
      </c>
      <c r="D593" s="70">
        <v>17</v>
      </c>
      <c r="E593" s="70">
        <v>2021</v>
      </c>
      <c r="F593" s="70" t="s">
        <v>160</v>
      </c>
      <c r="G593" s="70" t="s">
        <v>2270</v>
      </c>
      <c r="H593" s="70" t="s">
        <v>2271</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2289</v>
      </c>
      <c r="B594" s="70">
        <v>289</v>
      </c>
      <c r="C594" s="70">
        <v>19</v>
      </c>
      <c r="D594" s="70">
        <v>17</v>
      </c>
      <c r="E594" s="70">
        <v>2022</v>
      </c>
      <c r="F594" s="70" t="s">
        <v>161</v>
      </c>
      <c r="G594" s="70" t="s">
        <v>2270</v>
      </c>
      <c r="H594" s="70" t="s">
        <v>2271</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289</v>
      </c>
      <c r="C595" s="70">
        <v>20</v>
      </c>
      <c r="D595" s="70">
        <v>17</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289</v>
      </c>
      <c r="C596" s="70">
        <v>21</v>
      </c>
      <c r="D596" s="70">
        <v>17</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18</v>
      </c>
      <c r="C597" s="70">
        <v>1</v>
      </c>
      <c r="D597" s="70">
        <v>2</v>
      </c>
      <c r="E597" s="70">
        <v>1990</v>
      </c>
      <c r="F597" s="70" t="s">
        <v>787</v>
      </c>
      <c r="G597" s="1064" t="s">
        <v>2293</v>
      </c>
      <c r="H597" s="70" t="s">
        <v>2294</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19</v>
      </c>
      <c r="C598" s="70">
        <v>2</v>
      </c>
      <c r="D598" s="70">
        <v>2</v>
      </c>
      <c r="E598" s="70">
        <v>2005</v>
      </c>
      <c r="F598" s="70" t="s">
        <v>789</v>
      </c>
      <c r="G598" s="70" t="s">
        <v>2293</v>
      </c>
      <c r="H598" s="70" t="s">
        <v>2294</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20</v>
      </c>
      <c r="C599" s="70">
        <v>3</v>
      </c>
      <c r="D599" s="70">
        <v>2</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21</v>
      </c>
      <c r="C600" s="70">
        <v>4</v>
      </c>
      <c r="D600" s="70">
        <v>2</v>
      </c>
      <c r="E600" s="70">
        <v>2007</v>
      </c>
      <c r="F600" s="70" t="s">
        <v>791</v>
      </c>
      <c r="G600" s="70" t="s">
        <v>2293</v>
      </c>
      <c r="H600" s="70" t="s">
        <v>2294</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22</v>
      </c>
      <c r="C601" s="70">
        <v>5</v>
      </c>
      <c r="D601" s="70">
        <v>2</v>
      </c>
      <c r="E601" s="70">
        <v>2008</v>
      </c>
      <c r="F601" s="70" t="s">
        <v>792</v>
      </c>
      <c r="G601" s="70" t="s">
        <v>2293</v>
      </c>
      <c r="H601" s="70" t="s">
        <v>2294</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23</v>
      </c>
      <c r="C602" s="70">
        <v>6</v>
      </c>
      <c r="D602" s="70">
        <v>2</v>
      </c>
      <c r="E602" s="70">
        <v>2009</v>
      </c>
      <c r="F602" s="70" t="s">
        <v>176</v>
      </c>
      <c r="G602" s="70" t="s">
        <v>2293</v>
      </c>
      <c r="H602" s="70" t="s">
        <v>2294</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2300</v>
      </c>
      <c r="B603" s="70">
        <v>24</v>
      </c>
      <c r="C603" s="70">
        <v>7</v>
      </c>
      <c r="D603" s="70">
        <v>2</v>
      </c>
      <c r="E603" s="70">
        <v>2010</v>
      </c>
      <c r="F603" s="70" t="s">
        <v>177</v>
      </c>
      <c r="G603" s="70" t="s">
        <v>2293</v>
      </c>
      <c r="H603" s="70" t="s">
        <v>2294</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2301</v>
      </c>
      <c r="B604" s="70">
        <v>25</v>
      </c>
      <c r="C604" s="70">
        <v>8</v>
      </c>
      <c r="D604" s="70">
        <v>2</v>
      </c>
      <c r="E604" s="70">
        <v>2011</v>
      </c>
      <c r="F604" s="70" t="s">
        <v>178</v>
      </c>
      <c r="G604" s="70" t="s">
        <v>2293</v>
      </c>
      <c r="H604" s="70" t="s">
        <v>2294</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2302</v>
      </c>
      <c r="B605" s="70">
        <v>26</v>
      </c>
      <c r="C605" s="70">
        <v>9</v>
      </c>
      <c r="D605" s="70">
        <v>2</v>
      </c>
      <c r="E605" s="70">
        <v>2012</v>
      </c>
      <c r="F605" s="70" t="s">
        <v>179</v>
      </c>
      <c r="G605" s="70" t="s">
        <v>2293</v>
      </c>
      <c r="H605" s="70" t="s">
        <v>2294</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2303</v>
      </c>
      <c r="B606" s="70">
        <v>27</v>
      </c>
      <c r="C606" s="70">
        <v>10</v>
      </c>
      <c r="D606" s="70">
        <v>2</v>
      </c>
      <c r="E606" s="70">
        <v>2013</v>
      </c>
      <c r="F606" s="70" t="s">
        <v>180</v>
      </c>
      <c r="G606" s="70" t="s">
        <v>2293</v>
      </c>
      <c r="H606" s="70" t="s">
        <v>2294</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2304</v>
      </c>
      <c r="B607" s="70">
        <v>28</v>
      </c>
      <c r="C607" s="70">
        <v>11</v>
      </c>
      <c r="D607" s="70">
        <v>2</v>
      </c>
      <c r="E607" s="70">
        <v>2014</v>
      </c>
      <c r="F607" s="70" t="s">
        <v>181</v>
      </c>
      <c r="G607" s="70" t="s">
        <v>2293</v>
      </c>
      <c r="H607" s="70" t="s">
        <v>2294</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2305</v>
      </c>
      <c r="B608" s="70">
        <v>29</v>
      </c>
      <c r="C608" s="70">
        <v>12</v>
      </c>
      <c r="D608" s="70">
        <v>2</v>
      </c>
      <c r="E608" s="70">
        <v>2015</v>
      </c>
      <c r="F608" s="70" t="s">
        <v>182</v>
      </c>
      <c r="G608" s="70" t="s">
        <v>2293</v>
      </c>
      <c r="H608" s="70" t="s">
        <v>2294</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2306</v>
      </c>
      <c r="B609" s="70">
        <v>30</v>
      </c>
      <c r="C609" s="70">
        <v>13</v>
      </c>
      <c r="D609" s="70">
        <v>2</v>
      </c>
      <c r="E609" s="70">
        <v>2016</v>
      </c>
      <c r="F609" s="70" t="s">
        <v>155</v>
      </c>
      <c r="G609" s="70" t="s">
        <v>2293</v>
      </c>
      <c r="H609" s="70" t="s">
        <v>2294</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2307</v>
      </c>
      <c r="B610" s="70">
        <v>31</v>
      </c>
      <c r="C610" s="70">
        <v>14</v>
      </c>
      <c r="D610" s="70">
        <v>2</v>
      </c>
      <c r="E610" s="70">
        <v>2017</v>
      </c>
      <c r="F610" s="70" t="s">
        <v>156</v>
      </c>
      <c r="G610" s="70" t="s">
        <v>2293</v>
      </c>
      <c r="H610" s="70" t="s">
        <v>2294</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2308</v>
      </c>
      <c r="B611" s="70">
        <v>32</v>
      </c>
      <c r="C611" s="70">
        <v>15</v>
      </c>
      <c r="D611" s="70">
        <v>2</v>
      </c>
      <c r="E611" s="70">
        <v>2018</v>
      </c>
      <c r="F611" s="70" t="s">
        <v>183</v>
      </c>
      <c r="G611" s="70" t="s">
        <v>2293</v>
      </c>
      <c r="H611" s="70" t="s">
        <v>2294</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2309</v>
      </c>
      <c r="B612" s="70">
        <v>33</v>
      </c>
      <c r="C612" s="70">
        <v>16</v>
      </c>
      <c r="D612" s="70">
        <v>2</v>
      </c>
      <c r="E612" s="70">
        <v>2019</v>
      </c>
      <c r="F612" s="70" t="s">
        <v>158</v>
      </c>
      <c r="G612" s="70" t="s">
        <v>2293</v>
      </c>
      <c r="H612" s="70" t="s">
        <v>2294</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2310</v>
      </c>
      <c r="B613" s="70">
        <v>34</v>
      </c>
      <c r="C613" s="70">
        <v>17</v>
      </c>
      <c r="D613" s="70">
        <v>2</v>
      </c>
      <c r="E613" s="70">
        <v>2020</v>
      </c>
      <c r="F613" s="70" t="s">
        <v>159</v>
      </c>
      <c r="G613" s="70" t="s">
        <v>2293</v>
      </c>
      <c r="H613" s="70" t="s">
        <v>2294</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2311</v>
      </c>
      <c r="B614" s="70">
        <v>34</v>
      </c>
      <c r="C614" s="70">
        <v>18</v>
      </c>
      <c r="D614" s="70">
        <v>2</v>
      </c>
      <c r="E614" s="70">
        <v>2021</v>
      </c>
      <c r="F614" s="70" t="s">
        <v>160</v>
      </c>
      <c r="G614" s="70" t="s">
        <v>2293</v>
      </c>
      <c r="H614" s="70" t="s">
        <v>2294</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2312</v>
      </c>
      <c r="B615" s="70">
        <v>34</v>
      </c>
      <c r="C615" s="70">
        <v>19</v>
      </c>
      <c r="D615" s="70">
        <v>2</v>
      </c>
      <c r="E615" s="70">
        <v>2022</v>
      </c>
      <c r="F615" s="70" t="s">
        <v>161</v>
      </c>
      <c r="G615" s="1064" t="s">
        <v>2293</v>
      </c>
      <c r="H615" s="70" t="s">
        <v>2294</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34</v>
      </c>
      <c r="C616" s="70">
        <v>20</v>
      </c>
      <c r="D616" s="70">
        <v>2</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34</v>
      </c>
      <c r="C617" s="70">
        <v>21</v>
      </c>
      <c r="D617" s="70">
        <v>2</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4399.7433308696727</v>
      </c>
      <c r="K618" s="71">
        <v>127.3140422581909</v>
      </c>
      <c r="L618" s="71">
        <v>201.48854401276131</v>
      </c>
      <c r="M618" s="71">
        <v>805.98377203477185</v>
      </c>
      <c r="N618" s="71">
        <v>1041.030998726814</v>
      </c>
      <c r="O618" s="71">
        <v>927.4572199237108</v>
      </c>
      <c r="P618" s="71">
        <v>1071.890894021313</v>
      </c>
      <c r="Q618" s="71">
        <v>75.287338250850297</v>
      </c>
      <c r="R618" s="71">
        <v>18.414889463598769</v>
      </c>
      <c r="S618" s="71">
        <v>63.766250000000007</v>
      </c>
      <c r="T618" s="72"/>
      <c r="U618" s="71">
        <v>600037930</v>
      </c>
      <c r="V618" s="71">
        <v>44622</v>
      </c>
      <c r="W618" s="71">
        <v>2172</v>
      </c>
      <c r="X618" s="71">
        <v>315356</v>
      </c>
      <c r="Y618" s="71">
        <v>352364</v>
      </c>
      <c r="Z618" s="71">
        <v>381474</v>
      </c>
      <c r="AA618" s="71">
        <v>260267</v>
      </c>
      <c r="AB618" s="71">
        <v>1222411</v>
      </c>
      <c r="AC618" s="71">
        <v>3189492</v>
      </c>
      <c r="AD618" s="71">
        <v>63.766250000000007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4203.6094206486059</v>
      </c>
      <c r="K619" s="71">
        <v>84.620008002577819</v>
      </c>
      <c r="L619" s="71">
        <v>175.34473669540029</v>
      </c>
      <c r="M619" s="71">
        <v>1609.8782687766729</v>
      </c>
      <c r="N619" s="71">
        <v>1671.4725424106091</v>
      </c>
      <c r="O619" s="71">
        <v>1518.034727693534</v>
      </c>
      <c r="P619" s="71">
        <v>1119.7425606609961</v>
      </c>
      <c r="Q619" s="71">
        <v>80.441195950308497</v>
      </c>
      <c r="R619" s="71">
        <v>16.917756839898502</v>
      </c>
      <c r="S619" s="71">
        <v>136.71629394799999</v>
      </c>
      <c r="T619" s="72"/>
      <c r="U619" s="71">
        <v>638422811</v>
      </c>
      <c r="V619" s="71">
        <v>40327</v>
      </c>
      <c r="W619" s="71">
        <v>2096</v>
      </c>
      <c r="X619" s="71">
        <v>328771</v>
      </c>
      <c r="Y619" s="71">
        <v>478096</v>
      </c>
      <c r="Z619" s="71">
        <v>722533</v>
      </c>
      <c r="AA619" s="71">
        <v>222672</v>
      </c>
      <c r="AB619" s="71">
        <v>1365393</v>
      </c>
      <c r="AC619" s="71">
        <v>2991555</v>
      </c>
      <c r="AD619" s="71">
        <v>136.71629394799999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4438.6242680181476</v>
      </c>
      <c r="K621" s="71">
        <v>83.168885574081244</v>
      </c>
      <c r="L621" s="71">
        <v>220.0370194418918</v>
      </c>
      <c r="M621" s="71">
        <v>1687.666782781442</v>
      </c>
      <c r="N621" s="71">
        <v>1709.8480021918681</v>
      </c>
      <c r="O621" s="71">
        <v>1488.391226524446</v>
      </c>
      <c r="P621" s="71">
        <v>1113.7483836112169</v>
      </c>
      <c r="Q621" s="71">
        <v>85.709504913868102</v>
      </c>
      <c r="R621" s="71">
        <v>17.201350825522852</v>
      </c>
      <c r="S621" s="71">
        <v>160.8704220401894</v>
      </c>
      <c r="T621" s="72"/>
      <c r="U621" s="71">
        <v>723242873</v>
      </c>
      <c r="V621" s="71">
        <v>37979</v>
      </c>
      <c r="W621" s="71">
        <v>2483</v>
      </c>
      <c r="X621" s="71">
        <v>404856</v>
      </c>
      <c r="Y621" s="71">
        <v>496305</v>
      </c>
      <c r="Z621" s="71">
        <v>736443</v>
      </c>
      <c r="AA621" s="71">
        <v>218104</v>
      </c>
      <c r="AB621" s="71">
        <v>1377886</v>
      </c>
      <c r="AC621" s="71">
        <v>3128977</v>
      </c>
      <c r="AD621" s="71">
        <v>160.8704220401894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3907.4039388373112</v>
      </c>
      <c r="K622" s="71">
        <v>62.339248957793828</v>
      </c>
      <c r="L622" s="71">
        <v>188.80784741191269</v>
      </c>
      <c r="M622" s="71">
        <v>1770.633440693972</v>
      </c>
      <c r="N622" s="71">
        <v>1720.513773860707</v>
      </c>
      <c r="O622" s="71">
        <v>1451.754341349922</v>
      </c>
      <c r="P622" s="71">
        <v>1059.9981874693219</v>
      </c>
      <c r="Q622" s="71">
        <v>84.5939873032289</v>
      </c>
      <c r="R622" s="71">
        <v>16.969875539790859</v>
      </c>
      <c r="S622" s="71">
        <v>159.22955864720089</v>
      </c>
      <c r="T622" s="72"/>
      <c r="U622" s="71">
        <v>746473331</v>
      </c>
      <c r="V622" s="71">
        <v>37979</v>
      </c>
      <c r="W622" s="71">
        <v>2483</v>
      </c>
      <c r="X622" s="71">
        <v>404856</v>
      </c>
      <c r="Y622" s="71">
        <v>503523</v>
      </c>
      <c r="Z622" s="71">
        <v>743527</v>
      </c>
      <c r="AA622" s="71">
        <v>207815</v>
      </c>
      <c r="AB622" s="71">
        <v>1382321</v>
      </c>
      <c r="AC622" s="71">
        <v>3205376</v>
      </c>
      <c r="AD622" s="71">
        <v>159.22955864720089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3399.0774959673631</v>
      </c>
      <c r="K623" s="71">
        <v>56.609815506809959</v>
      </c>
      <c r="L623" s="71">
        <v>212.72521226803721</v>
      </c>
      <c r="M623" s="71">
        <v>1614.334888692764</v>
      </c>
      <c r="N623" s="71">
        <v>1449.190995100277</v>
      </c>
      <c r="O623" s="71">
        <v>1481.942245128221</v>
      </c>
      <c r="P623" s="71">
        <v>1009.103528912526</v>
      </c>
      <c r="Q623" s="71">
        <v>80.8333681765032</v>
      </c>
      <c r="R623" s="71">
        <v>17.17643671405796</v>
      </c>
      <c r="S623" s="71">
        <v>149.27395937045759</v>
      </c>
      <c r="T623" s="72"/>
      <c r="U623" s="71">
        <v>611596810</v>
      </c>
      <c r="V623" s="71">
        <v>38084</v>
      </c>
      <c r="W623" s="71">
        <v>3803</v>
      </c>
      <c r="X623" s="71">
        <v>455811</v>
      </c>
      <c r="Y623" s="71">
        <v>510070</v>
      </c>
      <c r="Z623" s="71">
        <v>749158</v>
      </c>
      <c r="AA623" s="71">
        <v>203102</v>
      </c>
      <c r="AB623" s="71">
        <v>1386570</v>
      </c>
      <c r="AC623" s="71">
        <v>3165165</v>
      </c>
      <c r="AD623" s="71">
        <v>149.27395937045759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4140.3</v>
      </c>
      <c r="BK623" s="71">
        <v>3.2509999999999999</v>
      </c>
      <c r="BL623" s="71">
        <v>345.90600000000001</v>
      </c>
      <c r="BM623" s="71">
        <v>0</v>
      </c>
      <c r="BN623" s="72"/>
      <c r="BO623" s="71">
        <v>0</v>
      </c>
      <c r="BP623" s="71">
        <v>0</v>
      </c>
      <c r="BQ623" s="71">
        <v>242</v>
      </c>
      <c r="BR623" s="71">
        <v>1</v>
      </c>
      <c r="BS623" s="71">
        <v>54</v>
      </c>
      <c r="BT623" s="71">
        <v>0</v>
      </c>
      <c r="BU623"/>
      <c r="BV623" s="70">
        <v>4290.1729999999998</v>
      </c>
      <c r="BW623" s="70">
        <v>0</v>
      </c>
      <c r="BX623" s="70">
        <v>124.251</v>
      </c>
      <c r="BY623" s="70">
        <v>0</v>
      </c>
      <c r="BZ623" s="70">
        <v>21.613</v>
      </c>
      <c r="CA623" s="70">
        <v>5.8</v>
      </c>
      <c r="CB623" s="70">
        <v>26.140999999999998</v>
      </c>
      <c r="CC623" s="70">
        <v>21.478999999999999</v>
      </c>
      <c r="CD623" s="70">
        <v>0</v>
      </c>
    </row>
    <row r="624" spans="1:82">
      <c r="A624" s="70" t="s">
        <v>2375</v>
      </c>
      <c r="B624" s="70">
        <v>517</v>
      </c>
      <c r="C624" s="70">
        <v>7</v>
      </c>
      <c r="D624" s="70">
        <v>31</v>
      </c>
      <c r="E624" s="70">
        <v>2010</v>
      </c>
      <c r="F624" s="70" t="s">
        <v>177</v>
      </c>
      <c r="G624" s="70" t="s">
        <v>2368</v>
      </c>
      <c r="H624" s="70" t="s">
        <v>2369</v>
      </c>
      <c r="I624" s="148"/>
      <c r="J624" s="71">
        <v>3569.3430159387158</v>
      </c>
      <c r="K624" s="71">
        <v>64.363168199284104</v>
      </c>
      <c r="L624" s="71">
        <v>203.67512023723819</v>
      </c>
      <c r="M624" s="71">
        <v>1743.972248618079</v>
      </c>
      <c r="N624" s="71">
        <v>1661.1427624086421</v>
      </c>
      <c r="O624" s="71">
        <v>1489.339388303358</v>
      </c>
      <c r="P624" s="71">
        <v>1018.281964063218</v>
      </c>
      <c r="Q624" s="71">
        <v>84.622560741112295</v>
      </c>
      <c r="R624" s="71">
        <v>18.081927111210291</v>
      </c>
      <c r="S624" s="71">
        <v>165.29718608513059</v>
      </c>
      <c r="T624" s="72"/>
      <c r="U624" s="71">
        <v>657413156</v>
      </c>
      <c r="V624" s="71">
        <v>38084</v>
      </c>
      <c r="W624" s="71">
        <v>3803</v>
      </c>
      <c r="X624" s="71">
        <v>455811</v>
      </c>
      <c r="Y624" s="71">
        <v>517676</v>
      </c>
      <c r="Z624" s="71">
        <v>756396</v>
      </c>
      <c r="AA624" s="71">
        <v>199831</v>
      </c>
      <c r="AB624" s="71">
        <v>1390927</v>
      </c>
      <c r="AC624" s="71">
        <v>3157621</v>
      </c>
      <c r="AD624" s="71">
        <v>165.29718608513059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4194.9160000000002</v>
      </c>
      <c r="BK624" s="71">
        <v>3.0950000000000002</v>
      </c>
      <c r="BL624" s="71">
        <v>347.10400000000004</v>
      </c>
      <c r="BM624" s="71">
        <v>0</v>
      </c>
      <c r="BN624" s="72"/>
      <c r="BO624" s="71">
        <v>0</v>
      </c>
      <c r="BP624" s="71">
        <v>0</v>
      </c>
      <c r="BQ624" s="71">
        <v>245</v>
      </c>
      <c r="BR624" s="71">
        <v>1</v>
      </c>
      <c r="BS624" s="71">
        <v>53</v>
      </c>
      <c r="BT624" s="71">
        <v>0</v>
      </c>
      <c r="BU624"/>
      <c r="BV624" s="70">
        <v>4296.4709999999995</v>
      </c>
      <c r="BW624" s="70">
        <v>0</v>
      </c>
      <c r="BX624" s="70">
        <v>165.048</v>
      </c>
      <c r="BY624" s="70">
        <v>0</v>
      </c>
      <c r="BZ624" s="70">
        <v>23.965</v>
      </c>
      <c r="CA624" s="70">
        <v>6.6</v>
      </c>
      <c r="CB624" s="70">
        <v>27.257000000000001</v>
      </c>
      <c r="CC624" s="70">
        <v>25.774000000000001</v>
      </c>
      <c r="CD624" s="70">
        <v>0</v>
      </c>
    </row>
    <row r="625" spans="1:82">
      <c r="A625" s="70" t="s">
        <v>2376</v>
      </c>
      <c r="B625" s="70">
        <v>518</v>
      </c>
      <c r="C625" s="70">
        <v>8</v>
      </c>
      <c r="D625" s="70">
        <v>31</v>
      </c>
      <c r="E625" s="70">
        <v>2011</v>
      </c>
      <c r="F625" s="70" t="s">
        <v>178</v>
      </c>
      <c r="G625" s="70" t="s">
        <v>2368</v>
      </c>
      <c r="H625" s="70" t="s">
        <v>2369</v>
      </c>
      <c r="I625" s="148"/>
      <c r="J625" s="71">
        <v>4338.040190809088</v>
      </c>
      <c r="K625" s="71">
        <v>90.711815152527066</v>
      </c>
      <c r="L625" s="71">
        <v>163.47457729479049</v>
      </c>
      <c r="M625" s="71">
        <v>2205.9120923056612</v>
      </c>
      <c r="N625" s="71">
        <v>1854.6418026877141</v>
      </c>
      <c r="O625" s="71">
        <v>1480.6254924810405</v>
      </c>
      <c r="P625" s="71">
        <v>981.33360251882937</v>
      </c>
      <c r="Q625" s="71">
        <v>97.8599198380129</v>
      </c>
      <c r="R625" s="71">
        <v>18.09256904989854</v>
      </c>
      <c r="S625" s="71">
        <v>147.82662117817119</v>
      </c>
      <c r="T625" s="72"/>
      <c r="U625" s="71">
        <v>651555917</v>
      </c>
      <c r="V625" s="71">
        <v>38084</v>
      </c>
      <c r="W625" s="71">
        <v>3803</v>
      </c>
      <c r="X625" s="71">
        <v>455811</v>
      </c>
      <c r="Y625" s="71">
        <v>525061</v>
      </c>
      <c r="Z625" s="71">
        <v>768307</v>
      </c>
      <c r="AA625" s="71">
        <v>198311</v>
      </c>
      <c r="AB625" s="71">
        <v>1394472</v>
      </c>
      <c r="AC625" s="71">
        <v>3154254</v>
      </c>
      <c r="AD625" s="71">
        <v>147.82662117817119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2.11</v>
      </c>
      <c r="BI625" s="71">
        <v>0</v>
      </c>
      <c r="BJ625" s="71">
        <v>4223.5140000000001</v>
      </c>
      <c r="BK625" s="71">
        <v>3.4329999999999998</v>
      </c>
      <c r="BL625" s="71">
        <v>309.70699999999999</v>
      </c>
      <c r="BM625" s="71">
        <v>0</v>
      </c>
      <c r="BN625" s="72"/>
      <c r="BO625" s="71">
        <v>1</v>
      </c>
      <c r="BP625" s="71">
        <v>0</v>
      </c>
      <c r="BQ625" s="71">
        <v>250</v>
      </c>
      <c r="BR625" s="71">
        <v>2</v>
      </c>
      <c r="BS625" s="71">
        <v>49</v>
      </c>
      <c r="BT625" s="71">
        <v>0</v>
      </c>
      <c r="BU625"/>
      <c r="BV625" s="70">
        <v>4312.5050000000001</v>
      </c>
      <c r="BW625" s="70">
        <v>19.367000000000001</v>
      </c>
      <c r="BX625" s="70">
        <v>126.449</v>
      </c>
      <c r="BY625" s="70">
        <v>0.33200000000000002</v>
      </c>
      <c r="BZ625" s="70">
        <v>24.224</v>
      </c>
      <c r="CA625" s="70">
        <v>4.5</v>
      </c>
      <c r="CB625" s="70">
        <v>28.295999999999999</v>
      </c>
      <c r="CC625" s="70">
        <v>23.091000000000001</v>
      </c>
      <c r="CD625" s="70">
        <v>0</v>
      </c>
    </row>
    <row r="626" spans="1:82">
      <c r="A626" s="70" t="s">
        <v>2377</v>
      </c>
      <c r="B626" s="70">
        <v>519</v>
      </c>
      <c r="C626" s="70">
        <v>9</v>
      </c>
      <c r="D626" s="70">
        <v>31</v>
      </c>
      <c r="E626" s="70">
        <v>2012</v>
      </c>
      <c r="F626" s="70" t="s">
        <v>179</v>
      </c>
      <c r="G626" s="70" t="s">
        <v>2368</v>
      </c>
      <c r="H626" s="70" t="s">
        <v>2369</v>
      </c>
      <c r="I626" s="148"/>
      <c r="J626" s="71">
        <v>5101.6179960874497</v>
      </c>
      <c r="K626" s="71">
        <v>88.158090570534299</v>
      </c>
      <c r="L626" s="71">
        <v>161.8070551864318</v>
      </c>
      <c r="M626" s="71">
        <v>2264.567844799672</v>
      </c>
      <c r="N626" s="71">
        <v>2205.697738235016</v>
      </c>
      <c r="O626" s="71">
        <v>1489.8318232972392</v>
      </c>
      <c r="P626" s="71">
        <v>975.74938691453087</v>
      </c>
      <c r="Q626" s="71">
        <v>108.225472260649</v>
      </c>
      <c r="R626" s="71">
        <v>18.870024332474539</v>
      </c>
      <c r="S626" s="71">
        <v>168.0491260059564</v>
      </c>
      <c r="T626" s="72"/>
      <c r="U626" s="71">
        <v>629123768</v>
      </c>
      <c r="V626" s="71">
        <v>38084</v>
      </c>
      <c r="W626" s="71">
        <v>3803</v>
      </c>
      <c r="X626" s="71">
        <v>455811</v>
      </c>
      <c r="Y626" s="71">
        <v>543393</v>
      </c>
      <c r="Z626" s="71">
        <v>779216</v>
      </c>
      <c r="AA626" s="71">
        <v>196067</v>
      </c>
      <c r="AB626" s="71">
        <v>1419426</v>
      </c>
      <c r="AC626" s="71">
        <v>3204587</v>
      </c>
      <c r="AD626" s="71">
        <v>168.0491260059564</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3.302</v>
      </c>
      <c r="BI626" s="71">
        <v>0</v>
      </c>
      <c r="BJ626" s="71">
        <v>4868.6049999999996</v>
      </c>
      <c r="BK626" s="71">
        <v>5.4740000000000002</v>
      </c>
      <c r="BL626" s="71">
        <v>372.30799999999999</v>
      </c>
      <c r="BM626" s="71">
        <v>0</v>
      </c>
      <c r="BN626" s="72"/>
      <c r="BO626" s="71">
        <v>1</v>
      </c>
      <c r="BP626" s="71">
        <v>0</v>
      </c>
      <c r="BQ626" s="71">
        <v>254</v>
      </c>
      <c r="BR626" s="71">
        <v>2</v>
      </c>
      <c r="BS626" s="71">
        <v>55</v>
      </c>
      <c r="BT626" s="71">
        <v>0</v>
      </c>
      <c r="BU626"/>
      <c r="BV626" s="70">
        <v>5015.5439999999999</v>
      </c>
      <c r="BW626" s="70">
        <v>35.392000000000003</v>
      </c>
      <c r="BX626" s="70">
        <v>116.196</v>
      </c>
      <c r="BY626" s="70">
        <v>0</v>
      </c>
      <c r="BZ626" s="70">
        <v>27.558</v>
      </c>
      <c r="CA626" s="70">
        <v>5.0999999999999996</v>
      </c>
      <c r="CB626" s="70">
        <v>28.314</v>
      </c>
      <c r="CC626" s="70">
        <v>21.585000000000001</v>
      </c>
      <c r="CD626" s="70">
        <v>0</v>
      </c>
    </row>
    <row r="627" spans="1:82">
      <c r="A627" s="70" t="s">
        <v>2378</v>
      </c>
      <c r="B627" s="70">
        <v>520</v>
      </c>
      <c r="C627" s="70">
        <v>10</v>
      </c>
      <c r="D627" s="70">
        <v>31</v>
      </c>
      <c r="E627" s="70">
        <v>2013</v>
      </c>
      <c r="F627" s="70" t="s">
        <v>180</v>
      </c>
      <c r="G627" s="70" t="s">
        <v>2368</v>
      </c>
      <c r="H627" s="70" t="s">
        <v>2369</v>
      </c>
      <c r="I627" s="148"/>
      <c r="J627" s="71">
        <v>4997.0412791328827</v>
      </c>
      <c r="K627" s="71">
        <v>71.820570356787726</v>
      </c>
      <c r="L627" s="71">
        <v>167.44925711556499</v>
      </c>
      <c r="M627" s="71">
        <v>2318.4402457617571</v>
      </c>
      <c r="N627" s="71">
        <v>2392.5174549111148</v>
      </c>
      <c r="O627" s="71">
        <v>1449.8600704816492</v>
      </c>
      <c r="P627" s="71">
        <v>972.6023505659831</v>
      </c>
      <c r="Q627" s="71">
        <v>109.981563549228</v>
      </c>
      <c r="R627" s="71">
        <v>17.29794109573108</v>
      </c>
      <c r="S627" s="71">
        <v>157.0889892598162</v>
      </c>
      <c r="T627" s="72"/>
      <c r="U627" s="71">
        <v>643520194</v>
      </c>
      <c r="V627" s="71">
        <v>38084</v>
      </c>
      <c r="W627" s="71">
        <v>3803</v>
      </c>
      <c r="X627" s="71">
        <v>455811</v>
      </c>
      <c r="Y627" s="71">
        <v>548478</v>
      </c>
      <c r="Z627" s="71">
        <v>792167</v>
      </c>
      <c r="AA627" s="71">
        <v>194701</v>
      </c>
      <c r="AB627" s="71">
        <v>1421779</v>
      </c>
      <c r="AC627" s="71">
        <v>2867511</v>
      </c>
      <c r="AD627" s="71">
        <v>157.0889892598162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4.157</v>
      </c>
      <c r="BI627" s="71">
        <v>0</v>
      </c>
      <c r="BJ627" s="71">
        <v>5160.7548999999999</v>
      </c>
      <c r="BK627" s="71">
        <v>5.2759999999999998</v>
      </c>
      <c r="BL627" s="71">
        <v>374.85</v>
      </c>
      <c r="BM627" s="71">
        <v>0</v>
      </c>
      <c r="BN627" s="72"/>
      <c r="BO627" s="71">
        <v>1</v>
      </c>
      <c r="BP627" s="71">
        <v>0</v>
      </c>
      <c r="BQ627" s="71">
        <v>257</v>
      </c>
      <c r="BR627" s="71">
        <v>2</v>
      </c>
      <c r="BS627" s="71">
        <v>50</v>
      </c>
      <c r="BT627" s="71">
        <v>0</v>
      </c>
      <c r="BU627"/>
      <c r="BV627" s="70">
        <v>5294.2239</v>
      </c>
      <c r="BW627" s="70">
        <v>38.380000000000003</v>
      </c>
      <c r="BX627" s="70">
        <v>123.438</v>
      </c>
      <c r="BY627" s="70">
        <v>0</v>
      </c>
      <c r="BZ627" s="70">
        <v>27.838000000000001</v>
      </c>
      <c r="CA627" s="70">
        <v>0</v>
      </c>
      <c r="CB627" s="70">
        <v>39.42</v>
      </c>
      <c r="CC627" s="70">
        <v>21.738</v>
      </c>
      <c r="CD627" s="70">
        <v>0</v>
      </c>
    </row>
    <row r="628" spans="1:82">
      <c r="A628" s="70" t="s">
        <v>2379</v>
      </c>
      <c r="B628" s="70">
        <v>521</v>
      </c>
      <c r="C628" s="70">
        <v>11</v>
      </c>
      <c r="D628" s="70">
        <v>31</v>
      </c>
      <c r="E628" s="70">
        <v>2014</v>
      </c>
      <c r="F628" s="70" t="s">
        <v>181</v>
      </c>
      <c r="G628" s="70" t="s">
        <v>2368</v>
      </c>
      <c r="H628" s="70" t="s">
        <v>2369</v>
      </c>
      <c r="I628" s="148"/>
      <c r="J628" s="71">
        <v>5276.0080188405946</v>
      </c>
      <c r="K628" s="71">
        <v>72.745575225601428</v>
      </c>
      <c r="L628" s="71">
        <v>213.723835355153</v>
      </c>
      <c r="M628" s="71">
        <v>2224.5410287911282</v>
      </c>
      <c r="N628" s="71">
        <v>2394.9495515348149</v>
      </c>
      <c r="O628" s="71">
        <v>1392.9430425747428</v>
      </c>
      <c r="P628" s="71">
        <v>971.02963468223106</v>
      </c>
      <c r="Q628" s="71">
        <v>105.488326350607</v>
      </c>
      <c r="R628" s="71">
        <v>18.893909520130421</v>
      </c>
      <c r="S628" s="71">
        <v>146.03820856473601</v>
      </c>
      <c r="T628" s="72"/>
      <c r="U628" s="71">
        <v>681392896</v>
      </c>
      <c r="V628" s="71">
        <v>32556</v>
      </c>
      <c r="W628" s="71">
        <v>5387</v>
      </c>
      <c r="X628" s="71">
        <v>452489</v>
      </c>
      <c r="Y628" s="71">
        <v>554109</v>
      </c>
      <c r="Z628" s="71">
        <v>801575</v>
      </c>
      <c r="AA628" s="71">
        <v>193381</v>
      </c>
      <c r="AB628" s="71">
        <v>1421342</v>
      </c>
      <c r="AC628" s="71">
        <v>3141926</v>
      </c>
      <c r="AD628" s="71">
        <v>146.03820856473601</v>
      </c>
      <c r="AE628" s="72"/>
      <c r="AF628" s="71"/>
      <c r="AG628" s="71"/>
      <c r="AH628" s="71"/>
      <c r="AI628" s="71"/>
      <c r="AJ628" s="71"/>
      <c r="AK628" s="71"/>
      <c r="AL628" s="71"/>
      <c r="AM628" s="71"/>
      <c r="AN628" s="71"/>
      <c r="AO628" s="71"/>
      <c r="AP628" s="71"/>
      <c r="AQ628" s="72"/>
      <c r="AR628" s="71">
        <v>34236</v>
      </c>
      <c r="AS628" s="71">
        <v>4693</v>
      </c>
      <c r="AT628" s="71">
        <v>1</v>
      </c>
      <c r="AU628" s="71">
        <v>0</v>
      </c>
      <c r="AV628" s="71">
        <v>0</v>
      </c>
      <c r="AW628" s="71">
        <v>2</v>
      </c>
      <c r="AX628" s="71"/>
      <c r="AY628" s="72"/>
      <c r="AZ628" s="71">
        <v>137020.70000000001</v>
      </c>
      <c r="BA628" s="71">
        <v>236085.7</v>
      </c>
      <c r="BB628" s="71">
        <v>1500</v>
      </c>
      <c r="BC628" s="71">
        <v>0</v>
      </c>
      <c r="BD628" s="71">
        <v>0</v>
      </c>
      <c r="BE628" s="71">
        <v>4726</v>
      </c>
      <c r="BF628" s="71"/>
      <c r="BG628" s="72"/>
      <c r="BH628" s="71">
        <v>3.3279999999999998</v>
      </c>
      <c r="BI628" s="71">
        <v>0</v>
      </c>
      <c r="BJ628" s="71">
        <v>4991.9193999999998</v>
      </c>
      <c r="BK628" s="71">
        <v>3.456</v>
      </c>
      <c r="BL628" s="71">
        <v>381.12099999999998</v>
      </c>
      <c r="BM628" s="71">
        <v>0</v>
      </c>
      <c r="BN628" s="72"/>
      <c r="BO628" s="71">
        <v>1</v>
      </c>
      <c r="BP628" s="71">
        <v>0</v>
      </c>
      <c r="BQ628" s="71">
        <v>261</v>
      </c>
      <c r="BR628" s="71">
        <v>2</v>
      </c>
      <c r="BS628" s="71">
        <v>51</v>
      </c>
      <c r="BT628" s="71">
        <v>0</v>
      </c>
      <c r="BU628"/>
      <c r="BV628" s="70">
        <v>5126.6224000000002</v>
      </c>
      <c r="BW628" s="70">
        <v>40.758000000000003</v>
      </c>
      <c r="BX628" s="70">
        <v>117.85</v>
      </c>
      <c r="BY628" s="70">
        <v>0</v>
      </c>
      <c r="BZ628" s="70">
        <v>29.295000000000002</v>
      </c>
      <c r="CA628" s="70">
        <v>0</v>
      </c>
      <c r="CB628" s="70">
        <v>52.944000000000003</v>
      </c>
      <c r="CC628" s="70">
        <v>12.355</v>
      </c>
      <c r="CD628" s="70">
        <v>0</v>
      </c>
    </row>
    <row r="629" spans="1:82">
      <c r="A629" s="70" t="s">
        <v>2380</v>
      </c>
      <c r="B629" s="70">
        <v>522</v>
      </c>
      <c r="C629" s="70">
        <v>12</v>
      </c>
      <c r="D629" s="70">
        <v>31</v>
      </c>
      <c r="E629" s="70">
        <v>2015</v>
      </c>
      <c r="F629" s="70" t="s">
        <v>182</v>
      </c>
      <c r="G629" s="70" t="s">
        <v>2368</v>
      </c>
      <c r="H629" s="70" t="s">
        <v>2369</v>
      </c>
      <c r="I629" s="148"/>
      <c r="J629" s="71">
        <v>4429.4266336016253</v>
      </c>
      <c r="K629" s="71">
        <v>69.710138657413196</v>
      </c>
      <c r="L629" s="71">
        <v>219.58404859743609</v>
      </c>
      <c r="M629" s="71">
        <v>2216.140011603225</v>
      </c>
      <c r="N629" s="71">
        <v>2058.2573214775698</v>
      </c>
      <c r="O629" s="71">
        <v>1388.3762170374307</v>
      </c>
      <c r="P629" s="71">
        <v>964.20860757188757</v>
      </c>
      <c r="Q629" s="71">
        <v>103.15881753759</v>
      </c>
      <c r="R629" s="71">
        <v>18.435558995819083</v>
      </c>
      <c r="S629" s="71">
        <v>148.70001008699001</v>
      </c>
      <c r="T629" s="72"/>
      <c r="U629" s="71">
        <v>737176902</v>
      </c>
      <c r="V629" s="71">
        <v>32556</v>
      </c>
      <c r="W629" s="71">
        <v>5387</v>
      </c>
      <c r="X629" s="71">
        <v>452489</v>
      </c>
      <c r="Y629" s="71">
        <v>559129</v>
      </c>
      <c r="Z629" s="71">
        <v>806636</v>
      </c>
      <c r="AA629" s="71">
        <v>191871</v>
      </c>
      <c r="AB629" s="71">
        <v>1419863</v>
      </c>
      <c r="AC629" s="71">
        <v>3151258</v>
      </c>
      <c r="AD629" s="71">
        <v>148.70001008699001</v>
      </c>
      <c r="AE629" s="72"/>
      <c r="AF629" s="71">
        <v>5385275362.9664297</v>
      </c>
      <c r="AG629" s="71">
        <v>53963125.402606249</v>
      </c>
      <c r="AH629" s="71">
        <v>43780530.079466671</v>
      </c>
      <c r="AI629" s="71">
        <v>3047045394.7377992</v>
      </c>
      <c r="AJ629" s="71">
        <v>3177589170.4997878</v>
      </c>
      <c r="AK629" s="71"/>
      <c r="AL629" s="71"/>
      <c r="AM629" s="71">
        <v>194586268.0487282</v>
      </c>
      <c r="AN629" s="71"/>
      <c r="AO629" s="71"/>
      <c r="AP629" s="71">
        <v>11902239851.734819</v>
      </c>
      <c r="AQ629" s="72"/>
      <c r="AR629" s="71">
        <v>37818</v>
      </c>
      <c r="AS629" s="71">
        <v>6703</v>
      </c>
      <c r="AT629" s="71">
        <v>1</v>
      </c>
      <c r="AU629" s="71">
        <v>2</v>
      </c>
      <c r="AV629" s="71">
        <v>0</v>
      </c>
      <c r="AW629" s="71">
        <v>2</v>
      </c>
      <c r="AX629" s="71"/>
      <c r="AY629" s="72"/>
      <c r="AZ629" s="71">
        <v>154180.50000000009</v>
      </c>
      <c r="BA629" s="71">
        <v>357271.99999999988</v>
      </c>
      <c r="BB629" s="71">
        <v>1500</v>
      </c>
      <c r="BC629" s="71">
        <v>25</v>
      </c>
      <c r="BD629" s="71">
        <v>0</v>
      </c>
      <c r="BE629" s="71">
        <v>4726</v>
      </c>
      <c r="BF629" s="71"/>
      <c r="BG629" s="72"/>
      <c r="BH629" s="71">
        <v>2.7269999999999999</v>
      </c>
      <c r="BI629" s="71">
        <v>0</v>
      </c>
      <c r="BJ629" s="71">
        <v>4768.9471000000003</v>
      </c>
      <c r="BK629" s="71">
        <v>0.22</v>
      </c>
      <c r="BL629" s="71">
        <v>351.95000000000005</v>
      </c>
      <c r="BM629" s="71">
        <v>0</v>
      </c>
      <c r="BN629" s="72"/>
      <c r="BO629" s="71">
        <v>1</v>
      </c>
      <c r="BP629" s="71">
        <v>0</v>
      </c>
      <c r="BQ629" s="71">
        <v>253</v>
      </c>
      <c r="BR629" s="71">
        <v>2</v>
      </c>
      <c r="BS629" s="71">
        <v>48</v>
      </c>
      <c r="BT629" s="71">
        <v>0</v>
      </c>
      <c r="BU629"/>
      <c r="BV629" s="70">
        <v>4867.3301000000001</v>
      </c>
      <c r="BW629" s="70">
        <v>37.896000000000001</v>
      </c>
      <c r="BX629" s="70">
        <v>109.114</v>
      </c>
      <c r="BY629" s="70">
        <v>0</v>
      </c>
      <c r="BZ629" s="70">
        <v>27.754999999999999</v>
      </c>
      <c r="CA629" s="70">
        <v>0</v>
      </c>
      <c r="CB629" s="70">
        <v>70.587000000000003</v>
      </c>
      <c r="CC629" s="70">
        <v>11.162000000000001</v>
      </c>
      <c r="CD629" s="70">
        <v>0</v>
      </c>
    </row>
    <row r="630" spans="1:82">
      <c r="A630" s="70" t="s">
        <v>2381</v>
      </c>
      <c r="B630" s="70">
        <v>523</v>
      </c>
      <c r="C630" s="70">
        <v>13</v>
      </c>
      <c r="D630" s="70">
        <v>31</v>
      </c>
      <c r="E630" s="70">
        <v>2016</v>
      </c>
      <c r="F630" s="70" t="s">
        <v>155</v>
      </c>
      <c r="G630" s="70" t="s">
        <v>2368</v>
      </c>
      <c r="H630" s="70" t="s">
        <v>2369</v>
      </c>
      <c r="I630" s="148"/>
      <c r="J630" s="71">
        <v>4398.2650810568657</v>
      </c>
      <c r="K630" s="71">
        <v>68.36899208792768</v>
      </c>
      <c r="L630" s="71">
        <v>247.39396090968361</v>
      </c>
      <c r="M630" s="71">
        <v>2081.2822831322142</v>
      </c>
      <c r="N630" s="71">
        <v>2217.1498469787298</v>
      </c>
      <c r="O630" s="71">
        <v>1382.8030329351113</v>
      </c>
      <c r="P630" s="71">
        <v>937.81593154659765</v>
      </c>
      <c r="Q630" s="71">
        <v>100.31584387609598</v>
      </c>
      <c r="R630" s="71">
        <v>18.535053810620646</v>
      </c>
      <c r="S630" s="71">
        <v>157.22339929717504</v>
      </c>
      <c r="T630" s="72"/>
      <c r="U630" s="71">
        <v>729725484</v>
      </c>
      <c r="V630" s="71">
        <v>32556</v>
      </c>
      <c r="W630" s="71">
        <v>5387</v>
      </c>
      <c r="X630" s="71">
        <v>452489</v>
      </c>
      <c r="Y630" s="71">
        <v>566148</v>
      </c>
      <c r="Z630" s="71">
        <v>813274</v>
      </c>
      <c r="AA630" s="71">
        <v>193017</v>
      </c>
      <c r="AB630" s="71">
        <v>1420260</v>
      </c>
      <c r="AC630" s="71">
        <v>3165604.7414216441</v>
      </c>
      <c r="AD630" s="71">
        <v>157.22339929717501</v>
      </c>
      <c r="AE630" s="72"/>
      <c r="AF630" s="71">
        <v>5347867584.7648077</v>
      </c>
      <c r="AG630" s="71">
        <v>50274478.278608382</v>
      </c>
      <c r="AH630" s="71">
        <v>46564051.277909167</v>
      </c>
      <c r="AI630" s="71">
        <v>3184665039.2395191</v>
      </c>
      <c r="AJ630" s="71">
        <v>3138901496.1675248</v>
      </c>
      <c r="AK630" s="71"/>
      <c r="AL630" s="71"/>
      <c r="AM630" s="71">
        <v>194791891.94006041</v>
      </c>
      <c r="AN630" s="71"/>
      <c r="AO630" s="71"/>
      <c r="AP630" s="71">
        <v>11963064541.668428</v>
      </c>
      <c r="AQ630" s="72"/>
      <c r="AR630" s="71">
        <v>40481</v>
      </c>
      <c r="AS630" s="71">
        <v>7916</v>
      </c>
      <c r="AT630" s="71">
        <v>1</v>
      </c>
      <c r="AU630" s="71">
        <v>4</v>
      </c>
      <c r="AV630" s="71">
        <v>0</v>
      </c>
      <c r="AW630" s="71">
        <v>4</v>
      </c>
      <c r="AX630" s="71"/>
      <c r="AY630" s="72"/>
      <c r="AZ630" s="71">
        <v>167228.9</v>
      </c>
      <c r="BA630" s="71">
        <v>440131.2</v>
      </c>
      <c r="BB630" s="71">
        <v>1500</v>
      </c>
      <c r="BC630" s="71">
        <v>245</v>
      </c>
      <c r="BD630" s="71">
        <v>0</v>
      </c>
      <c r="BE630" s="71">
        <v>5246</v>
      </c>
      <c r="BF630" s="71"/>
      <c r="BG630" s="72"/>
      <c r="BH630" s="71">
        <v>3.5830000000000002</v>
      </c>
      <c r="BI630" s="71">
        <v>3.585</v>
      </c>
      <c r="BJ630" s="71">
        <v>4458.6490000000003</v>
      </c>
      <c r="BK630" s="71">
        <v>0.41799999999999998</v>
      </c>
      <c r="BL630" s="71">
        <v>345.75</v>
      </c>
      <c r="BM630" s="71">
        <v>3.4470000000000001</v>
      </c>
      <c r="BN630" s="72"/>
      <c r="BO630" s="71">
        <v>1</v>
      </c>
      <c r="BP630" s="71">
        <v>1</v>
      </c>
      <c r="BQ630" s="71">
        <v>258</v>
      </c>
      <c r="BR630" s="71">
        <v>2</v>
      </c>
      <c r="BS630" s="71">
        <v>47</v>
      </c>
      <c r="BT630" s="71">
        <v>1</v>
      </c>
      <c r="BU630"/>
      <c r="BV630" s="70">
        <v>4581.8980000000001</v>
      </c>
      <c r="BW630" s="70">
        <v>40.112000000000002</v>
      </c>
      <c r="BX630" s="70">
        <v>127.871</v>
      </c>
      <c r="BY630" s="70">
        <v>0</v>
      </c>
      <c r="BZ630" s="70">
        <v>24.81</v>
      </c>
      <c r="CA630" s="70">
        <v>0</v>
      </c>
      <c r="CB630" s="70">
        <v>32.698</v>
      </c>
      <c r="CC630" s="70">
        <v>8.0429999999999993</v>
      </c>
      <c r="CD630" s="70">
        <v>0</v>
      </c>
    </row>
    <row r="631" spans="1:82">
      <c r="A631" s="70" t="s">
        <v>2382</v>
      </c>
      <c r="B631" s="70">
        <v>524</v>
      </c>
      <c r="C631" s="70">
        <v>14</v>
      </c>
      <c r="D631" s="70">
        <v>31</v>
      </c>
      <c r="E631" s="70">
        <v>2017</v>
      </c>
      <c r="F631" s="70" t="s">
        <v>156</v>
      </c>
      <c r="G631" s="70" t="s">
        <v>2368</v>
      </c>
      <c r="H631" s="70" t="s">
        <v>2369</v>
      </c>
      <c r="I631" s="148"/>
      <c r="J631" s="71">
        <v>4074.5111751436398</v>
      </c>
      <c r="K631" s="71">
        <v>66.722603347407627</v>
      </c>
      <c r="L631" s="71">
        <v>196.57900011508332</v>
      </c>
      <c r="M631" s="71">
        <v>1672.9437877297569</v>
      </c>
      <c r="N631" s="71">
        <v>2065.0795238685146</v>
      </c>
      <c r="O631" s="71">
        <v>1372.1876580132384</v>
      </c>
      <c r="P631" s="71">
        <v>929.35018796511054</v>
      </c>
      <c r="Q631" s="71">
        <v>96.964964743675296</v>
      </c>
      <c r="R631" s="71">
        <v>17.162517821196818</v>
      </c>
      <c r="S631" s="71">
        <v>182.1263260041936</v>
      </c>
      <c r="T631" s="72"/>
      <c r="U631" s="71">
        <v>779359621</v>
      </c>
      <c r="V631" s="71">
        <v>32556</v>
      </c>
      <c r="W631" s="71">
        <v>5387</v>
      </c>
      <c r="X631" s="71">
        <v>452489</v>
      </c>
      <c r="Y631" s="71">
        <v>572842</v>
      </c>
      <c r="Z631" s="71">
        <v>820418</v>
      </c>
      <c r="AA631" s="71">
        <v>192494</v>
      </c>
      <c r="AB631" s="71">
        <v>1419635</v>
      </c>
      <c r="AC631" s="71">
        <v>2989349.9999999991</v>
      </c>
      <c r="AD631" s="71">
        <v>182.1263260041936</v>
      </c>
      <c r="AE631" s="72"/>
      <c r="AF631" s="71">
        <v>5520315562.5514135</v>
      </c>
      <c r="AG631" s="71">
        <v>52021015.701533757</v>
      </c>
      <c r="AH631" s="71">
        <v>49514362.107593052</v>
      </c>
      <c r="AI631" s="71">
        <v>2916454181.174058</v>
      </c>
      <c r="AJ631" s="71">
        <v>3465862496.1948242</v>
      </c>
      <c r="AK631" s="71"/>
      <c r="AL631" s="71"/>
      <c r="AM631" s="71">
        <v>195010833.7771152</v>
      </c>
      <c r="AN631" s="71"/>
      <c r="AO631" s="71"/>
      <c r="AP631" s="71">
        <v>12199178451.506538</v>
      </c>
      <c r="AQ631" s="72"/>
      <c r="AR631" s="71">
        <v>42697</v>
      </c>
      <c r="AS631" s="71">
        <v>8818</v>
      </c>
      <c r="AT631" s="71">
        <v>1</v>
      </c>
      <c r="AU631" s="71">
        <v>6</v>
      </c>
      <c r="AV631" s="71">
        <v>0</v>
      </c>
      <c r="AW631" s="71">
        <v>5</v>
      </c>
      <c r="AX631" s="71"/>
      <c r="AY631" s="72"/>
      <c r="AZ631" s="71">
        <v>178297.2</v>
      </c>
      <c r="BA631" s="71">
        <v>485073.40000000008</v>
      </c>
      <c r="BB631" s="71">
        <v>1500</v>
      </c>
      <c r="BC631" s="71">
        <v>1162.5</v>
      </c>
      <c r="BD631" s="71">
        <v>0</v>
      </c>
      <c r="BE631" s="71">
        <v>6796</v>
      </c>
      <c r="BF631" s="71"/>
      <c r="BG631" s="72"/>
      <c r="BH631" s="71">
        <v>3.347</v>
      </c>
      <c r="BI631" s="71">
        <v>3.8849999999999998</v>
      </c>
      <c r="BJ631" s="71">
        <v>4646.8509999999997</v>
      </c>
      <c r="BK631" s="71">
        <v>0</v>
      </c>
      <c r="BL631" s="71">
        <v>362.30600000000004</v>
      </c>
      <c r="BM631" s="71">
        <v>3.3620000000000001</v>
      </c>
      <c r="BN631" s="72"/>
      <c r="BO631" s="71">
        <v>1</v>
      </c>
      <c r="BP631" s="71">
        <v>1</v>
      </c>
      <c r="BQ631" s="71">
        <v>259</v>
      </c>
      <c r="BR631" s="71">
        <v>1</v>
      </c>
      <c r="BS631" s="71">
        <v>46</v>
      </c>
      <c r="BT631" s="71">
        <v>1</v>
      </c>
      <c r="BU631"/>
      <c r="BV631" s="70">
        <v>4758.326</v>
      </c>
      <c r="BW631" s="70">
        <v>43.103000000000002</v>
      </c>
      <c r="BX631" s="70">
        <v>140.97200000000001</v>
      </c>
      <c r="BY631" s="70">
        <v>0</v>
      </c>
      <c r="BZ631" s="70">
        <v>25.832999999999998</v>
      </c>
      <c r="CA631" s="70">
        <v>0</v>
      </c>
      <c r="CB631" s="70">
        <v>45.018999999999998</v>
      </c>
      <c r="CC631" s="70">
        <v>6.4980000000000002</v>
      </c>
      <c r="CD631" s="70">
        <v>0</v>
      </c>
    </row>
    <row r="632" spans="1:82">
      <c r="A632" s="70" t="s">
        <v>2383</v>
      </c>
      <c r="B632" s="70">
        <v>525</v>
      </c>
      <c r="C632" s="70">
        <v>15</v>
      </c>
      <c r="D632" s="70">
        <v>31</v>
      </c>
      <c r="E632" s="70">
        <v>2018</v>
      </c>
      <c r="F632" s="70" t="s">
        <v>183</v>
      </c>
      <c r="G632" s="70" t="s">
        <v>2368</v>
      </c>
      <c r="H632" s="70" t="s">
        <v>2369</v>
      </c>
      <c r="I632" s="148"/>
      <c r="J632" s="71">
        <v>3304.8747695434754</v>
      </c>
      <c r="K632" s="71">
        <v>64.547380675003055</v>
      </c>
      <c r="L632" s="71">
        <v>177.50054975868784</v>
      </c>
      <c r="M632" s="71">
        <v>1568.2776801977377</v>
      </c>
      <c r="N632" s="71">
        <v>1515.3219233719199</v>
      </c>
      <c r="O632" s="71">
        <v>1357.0089043489372</v>
      </c>
      <c r="P632" s="71">
        <v>923.28739901375309</v>
      </c>
      <c r="Q632" s="71">
        <v>90.005853866553295</v>
      </c>
      <c r="R632" s="71">
        <v>17.515802918087644</v>
      </c>
      <c r="S632" s="71">
        <v>190.20997919457452</v>
      </c>
      <c r="T632" s="72"/>
      <c r="U632" s="71">
        <v>807436852</v>
      </c>
      <c r="V632" s="71">
        <v>32556</v>
      </c>
      <c r="W632" s="71">
        <v>5387</v>
      </c>
      <c r="X632" s="71">
        <v>452489</v>
      </c>
      <c r="Y632" s="71">
        <v>580681</v>
      </c>
      <c r="Z632" s="71">
        <v>826878</v>
      </c>
      <c r="AA632" s="71">
        <v>193161</v>
      </c>
      <c r="AB632" s="71">
        <v>1420080</v>
      </c>
      <c r="AC632" s="71">
        <v>3038928</v>
      </c>
      <c r="AD632" s="71">
        <v>190.20997919457449</v>
      </c>
      <c r="AE632" s="72"/>
      <c r="AF632" s="71">
        <v>5006014224.3390541</v>
      </c>
      <c r="AG632" s="71">
        <v>51792396.216086827</v>
      </c>
      <c r="AH632" s="71">
        <v>46718683.753562778</v>
      </c>
      <c r="AI632" s="71">
        <v>3069189115.9638858</v>
      </c>
      <c r="AJ632" s="71">
        <v>2863983458.568213</v>
      </c>
      <c r="AK632" s="71"/>
      <c r="AL632" s="71"/>
      <c r="AM632" s="71">
        <v>195475589.2993983</v>
      </c>
      <c r="AN632" s="71"/>
      <c r="AO632" s="71"/>
      <c r="AP632" s="71">
        <v>11233173468.1402</v>
      </c>
      <c r="AQ632" s="72"/>
      <c r="AR632" s="71">
        <v>45131</v>
      </c>
      <c r="AS632" s="71">
        <v>9689</v>
      </c>
      <c r="AT632" s="71">
        <v>1</v>
      </c>
      <c r="AU632" s="71">
        <v>4</v>
      </c>
      <c r="AV632" s="71">
        <v>0</v>
      </c>
      <c r="AW632" s="71">
        <v>5</v>
      </c>
      <c r="AX632" s="71"/>
      <c r="AY632" s="72"/>
      <c r="AZ632" s="71">
        <v>190643.90000000072</v>
      </c>
      <c r="BA632" s="71">
        <v>536831</v>
      </c>
      <c r="BB632" s="71">
        <v>1500</v>
      </c>
      <c r="BC632" s="71">
        <v>1138</v>
      </c>
      <c r="BD632" s="71">
        <v>0</v>
      </c>
      <c r="BE632" s="71">
        <v>6796</v>
      </c>
      <c r="BF632" s="71"/>
      <c r="BG632" s="72"/>
      <c r="BH632" s="71">
        <v>3.1080000000000001</v>
      </c>
      <c r="BI632" s="71">
        <v>4.1029999999999998</v>
      </c>
      <c r="BJ632" s="71">
        <v>4201.0929999999998</v>
      </c>
      <c r="BK632" s="71">
        <v>9.7000000000000003E-2</v>
      </c>
      <c r="BL632" s="71">
        <v>317.70299999999997</v>
      </c>
      <c r="BM632" s="71">
        <v>0</v>
      </c>
      <c r="BN632" s="72"/>
      <c r="BO632" s="71">
        <v>1</v>
      </c>
      <c r="BP632" s="71">
        <v>1</v>
      </c>
      <c r="BQ632" s="71">
        <v>260</v>
      </c>
      <c r="BR632" s="71">
        <v>1</v>
      </c>
      <c r="BS632" s="71">
        <v>45</v>
      </c>
      <c r="BT632" s="71">
        <v>0</v>
      </c>
      <c r="BU632"/>
      <c r="BV632" s="70">
        <v>4318.482</v>
      </c>
      <c r="BW632" s="70">
        <v>29.015000000000001</v>
      </c>
      <c r="BX632" s="70">
        <v>121.54600000000001</v>
      </c>
      <c r="BY632" s="70">
        <v>0</v>
      </c>
      <c r="BZ632" s="70">
        <v>25.853999999999999</v>
      </c>
      <c r="CA632" s="70">
        <v>0</v>
      </c>
      <c r="CB632" s="70">
        <v>22.456</v>
      </c>
      <c r="CC632" s="70">
        <v>8.7509999999999994</v>
      </c>
      <c r="CD632" s="70">
        <v>0</v>
      </c>
    </row>
    <row r="633" spans="1:82">
      <c r="A633" s="70" t="s">
        <v>2384</v>
      </c>
      <c r="B633" s="70">
        <v>526</v>
      </c>
      <c r="C633" s="70">
        <v>16</v>
      </c>
      <c r="D633" s="70">
        <v>31</v>
      </c>
      <c r="E633" s="70">
        <v>2019</v>
      </c>
      <c r="F633" s="70" t="s">
        <v>158</v>
      </c>
      <c r="G633" s="70" t="s">
        <v>2368</v>
      </c>
      <c r="H633" s="70" t="s">
        <v>2369</v>
      </c>
      <c r="I633" s="148"/>
      <c r="J633" s="71">
        <v>3191.4598094602629</v>
      </c>
      <c r="K633" s="71">
        <v>59.176845413789728</v>
      </c>
      <c r="L633" s="71">
        <v>178.88323646039734</v>
      </c>
      <c r="M633" s="71">
        <v>1414.4141128557515</v>
      </c>
      <c r="N633" s="71">
        <v>1433.3117122001586</v>
      </c>
      <c r="O633" s="71">
        <v>1325.8213272346607</v>
      </c>
      <c r="P633" s="71">
        <v>917.86380930028668</v>
      </c>
      <c r="Q633" s="71">
        <v>87.687013040571301</v>
      </c>
      <c r="R633" s="71">
        <v>16.440237854082856</v>
      </c>
      <c r="S633" s="71">
        <v>199.38711312264823</v>
      </c>
      <c r="T633" s="72"/>
      <c r="U633" s="71">
        <v>804848134</v>
      </c>
      <c r="V633" s="71">
        <v>32556</v>
      </c>
      <c r="W633" s="71">
        <v>5387</v>
      </c>
      <c r="X633" s="71">
        <v>452489</v>
      </c>
      <c r="Y633" s="71">
        <v>589027</v>
      </c>
      <c r="Z633" s="71">
        <v>830053</v>
      </c>
      <c r="AA633" s="71">
        <v>190589</v>
      </c>
      <c r="AB633" s="71">
        <v>1420948</v>
      </c>
      <c r="AC633" s="71">
        <v>2899039</v>
      </c>
      <c r="AD633" s="71">
        <v>199.38711312264829</v>
      </c>
      <c r="AE633" s="72"/>
      <c r="AF633" s="71">
        <v>5115603012.3609858</v>
      </c>
      <c r="AG633" s="71">
        <v>49986512.611799225</v>
      </c>
      <c r="AH633" s="71">
        <v>50035377.894361757</v>
      </c>
      <c r="AI633" s="71">
        <v>2936781161.6400242</v>
      </c>
      <c r="AJ633" s="71">
        <v>2794035200.9640431</v>
      </c>
      <c r="AK633" s="71">
        <v>0</v>
      </c>
      <c r="AL633" s="71">
        <v>0</v>
      </c>
      <c r="AM633" s="71">
        <v>193522420.70918304</v>
      </c>
      <c r="AN633" s="71">
        <v>0</v>
      </c>
      <c r="AO633" s="71">
        <v>0</v>
      </c>
      <c r="AP633" s="71">
        <v>11139963686.180397</v>
      </c>
      <c r="AQ633" s="72"/>
      <c r="AR633" s="71">
        <v>47558</v>
      </c>
      <c r="AS633" s="71">
        <v>10459</v>
      </c>
      <c r="AT633" s="71">
        <v>1</v>
      </c>
      <c r="AU633" s="71">
        <v>4</v>
      </c>
      <c r="AV633" s="71">
        <v>0</v>
      </c>
      <c r="AW633" s="71">
        <v>6</v>
      </c>
      <c r="AX633" s="71"/>
      <c r="AY633" s="72"/>
      <c r="AZ633" s="71">
        <v>203444.2</v>
      </c>
      <c r="BA633" s="71">
        <v>608999.29999999993</v>
      </c>
      <c r="BB633" s="71">
        <v>1500</v>
      </c>
      <c r="BC633" s="71">
        <v>1137.5</v>
      </c>
      <c r="BD633" s="71">
        <v>0</v>
      </c>
      <c r="BE633" s="71">
        <v>7416</v>
      </c>
      <c r="BF633" s="71"/>
      <c r="BG633" s="72"/>
      <c r="BH633" s="71">
        <v>2.3959999999999999</v>
      </c>
      <c r="BI633" s="71">
        <v>3.2639999999999998</v>
      </c>
      <c r="BJ633" s="71">
        <v>3669.5439999999999</v>
      </c>
      <c r="BK633" s="71">
        <v>0</v>
      </c>
      <c r="BL633" s="71">
        <v>290.19599999999997</v>
      </c>
      <c r="BM633" s="71">
        <v>0</v>
      </c>
      <c r="BN633" s="72"/>
      <c r="BO633" s="71">
        <v>1</v>
      </c>
      <c r="BP633" s="71">
        <v>1</v>
      </c>
      <c r="BQ633" s="71">
        <v>261</v>
      </c>
      <c r="BR633" s="71">
        <v>0</v>
      </c>
      <c r="BS633" s="71">
        <v>47</v>
      </c>
      <c r="BT633" s="71">
        <v>0</v>
      </c>
      <c r="BU633"/>
      <c r="BV633" s="70">
        <v>3839.3519999999999</v>
      </c>
      <c r="BW633" s="70">
        <v>8.0960000000000001</v>
      </c>
      <c r="BX633" s="70">
        <v>91.694000000000003</v>
      </c>
      <c r="BY633" s="70">
        <v>0</v>
      </c>
      <c r="BZ633" s="70">
        <v>26.257999999999999</v>
      </c>
      <c r="CA633" s="70">
        <v>0</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3362.5791026623665</v>
      </c>
      <c r="K634" s="71">
        <v>65.062062902602108</v>
      </c>
      <c r="L634" s="71">
        <v>207.71758487646665</v>
      </c>
      <c r="M634" s="71">
        <v>1562.0252280497768</v>
      </c>
      <c r="N634" s="71">
        <v>1379.9100068042305</v>
      </c>
      <c r="O634" s="71">
        <v>1168.2066764182271</v>
      </c>
      <c r="P634" s="71">
        <v>866.78162582995947</v>
      </c>
      <c r="Q634" s="71">
        <v>83.6585449805998</v>
      </c>
      <c r="R634" s="71">
        <v>12.151581407370498</v>
      </c>
      <c r="S634" s="71">
        <v>207.19940667151715</v>
      </c>
      <c r="T634" s="72"/>
      <c r="U634" s="71">
        <v>759707456</v>
      </c>
      <c r="V634" s="71">
        <v>30693</v>
      </c>
      <c r="W634" s="71">
        <v>9535</v>
      </c>
      <c r="X634" s="71">
        <v>467243</v>
      </c>
      <c r="Y634" s="71">
        <v>596167</v>
      </c>
      <c r="Z634" s="71">
        <v>834769</v>
      </c>
      <c r="AA634" s="71">
        <v>191302</v>
      </c>
      <c r="AB634" s="71">
        <v>1418886</v>
      </c>
      <c r="AC634" s="71">
        <v>2154108</v>
      </c>
      <c r="AD634" s="71">
        <v>207.19940667151715</v>
      </c>
      <c r="AE634" s="72"/>
      <c r="AF634" s="71">
        <v>5269742800.2583351</v>
      </c>
      <c r="AG634" s="71">
        <v>52245019.670500912</v>
      </c>
      <c r="AH634" s="71">
        <v>61978528.63193889</v>
      </c>
      <c r="AI634" s="71">
        <v>3083995571.7811956</v>
      </c>
      <c r="AJ634" s="71">
        <v>2783578801.0037751</v>
      </c>
      <c r="AK634" s="71">
        <v>0</v>
      </c>
      <c r="AL634" s="71">
        <v>0</v>
      </c>
      <c r="AM634" s="71">
        <v>185180387.15225369</v>
      </c>
      <c r="AN634" s="71">
        <v>0</v>
      </c>
      <c r="AO634" s="71">
        <v>0</v>
      </c>
      <c r="AP634" s="71">
        <v>11436721108.497999</v>
      </c>
      <c r="AQ634" s="72"/>
      <c r="AR634" s="71">
        <v>49990</v>
      </c>
      <c r="AS634" s="71">
        <v>10920</v>
      </c>
      <c r="AT634" s="71">
        <v>0</v>
      </c>
      <c r="AU634" s="71">
        <v>6</v>
      </c>
      <c r="AV634" s="71">
        <v>0</v>
      </c>
      <c r="AW634" s="71">
        <v>6</v>
      </c>
      <c r="AX634" s="71"/>
      <c r="AY634" s="72"/>
      <c r="AZ634" s="71">
        <v>217746.79999999981</v>
      </c>
      <c r="BA634" s="71">
        <v>658148.79999999993</v>
      </c>
      <c r="BB634" s="71">
        <v>0</v>
      </c>
      <c r="BC634" s="71">
        <v>1182.5999999999999</v>
      </c>
      <c r="BD634" s="71">
        <v>0</v>
      </c>
      <c r="BE634" s="71">
        <v>7416</v>
      </c>
      <c r="BF634" s="71"/>
      <c r="BG634" s="72"/>
      <c r="BH634" s="71">
        <v>2.407</v>
      </c>
      <c r="BI634" s="71">
        <v>3.6259999999999999</v>
      </c>
      <c r="BJ634" s="71">
        <v>3305.942</v>
      </c>
      <c r="BK634" s="71">
        <v>0.29299999999999998</v>
      </c>
      <c r="BL634" s="71">
        <v>277.63100000000003</v>
      </c>
      <c r="BM634" s="71">
        <v>0</v>
      </c>
      <c r="BN634" s="72"/>
      <c r="BO634" s="71">
        <v>1</v>
      </c>
      <c r="BP634" s="71">
        <v>1</v>
      </c>
      <c r="BQ634" s="71">
        <v>261</v>
      </c>
      <c r="BR634" s="71">
        <v>1</v>
      </c>
      <c r="BS634" s="71">
        <v>46</v>
      </c>
      <c r="BT634" s="71">
        <v>0</v>
      </c>
      <c r="BU634"/>
      <c r="BV634" s="70">
        <v>3471.8609999999999</v>
      </c>
      <c r="BW634" s="70">
        <v>6.6390000000000002</v>
      </c>
      <c r="BX634" s="70">
        <v>79.088999999999999</v>
      </c>
      <c r="BY634" s="70">
        <v>0</v>
      </c>
      <c r="BZ634" s="70">
        <v>25.754000000000001</v>
      </c>
      <c r="CA634" s="70">
        <v>0</v>
      </c>
      <c r="CB634" s="70">
        <v>6.556</v>
      </c>
      <c r="CC634" s="70">
        <v>0</v>
      </c>
      <c r="CD634" s="70">
        <v>0</v>
      </c>
    </row>
    <row r="635" spans="1:82">
      <c r="A635" s="70" t="s">
        <v>2386</v>
      </c>
      <c r="B635" s="70">
        <v>527</v>
      </c>
      <c r="C635" s="70">
        <v>18</v>
      </c>
      <c r="D635" s="70">
        <v>31</v>
      </c>
      <c r="E635" s="70">
        <v>2021</v>
      </c>
      <c r="F635" s="70" t="s">
        <v>160</v>
      </c>
      <c r="G635" s="1064" t="s">
        <v>2368</v>
      </c>
      <c r="H635" s="70" t="s">
        <v>2369</v>
      </c>
      <c r="I635" s="148"/>
      <c r="J635" s="71">
        <v>2845.7449673436035</v>
      </c>
      <c r="K635" s="71">
        <v>66.452392926780703</v>
      </c>
      <c r="L635" s="71">
        <v>185.63886977188204</v>
      </c>
      <c r="M635" s="71">
        <v>1418.277606546141</v>
      </c>
      <c r="N635" s="71">
        <v>1372.6432072117634</v>
      </c>
      <c r="O635" s="71">
        <v>1136.8123322062793</v>
      </c>
      <c r="P635" s="71">
        <v>893.93804592469269</v>
      </c>
      <c r="Q635" s="71">
        <v>82.630718905214195</v>
      </c>
      <c r="R635" s="71">
        <v>12.879369971723584</v>
      </c>
      <c r="S635" s="71">
        <v>178.26652002410586</v>
      </c>
      <c r="T635" s="72"/>
      <c r="U635" s="71">
        <v>818742247</v>
      </c>
      <c r="V635" s="71">
        <v>30693</v>
      </c>
      <c r="W635" s="71">
        <v>9535</v>
      </c>
      <c r="X635" s="71">
        <v>467243</v>
      </c>
      <c r="Y635" s="71">
        <v>601688</v>
      </c>
      <c r="Z635" s="71">
        <v>836423</v>
      </c>
      <c r="AA635" s="71">
        <v>192385</v>
      </c>
      <c r="AB635" s="71">
        <v>1415222</v>
      </c>
      <c r="AC635" s="71">
        <v>2214896.9999999995</v>
      </c>
      <c r="AD635" s="71">
        <v>178.26652002410586</v>
      </c>
      <c r="AE635" s="72"/>
      <c r="AF635" s="71">
        <v>4996414805.418911</v>
      </c>
      <c r="AG635" s="71">
        <v>55244676.444568768</v>
      </c>
      <c r="AH635" s="71">
        <v>51992627.975272201</v>
      </c>
      <c r="AI635" s="71">
        <v>3208272935.9084544</v>
      </c>
      <c r="AJ635" s="71">
        <v>3025321944.1433702</v>
      </c>
      <c r="AK635" s="71">
        <v>0</v>
      </c>
      <c r="AL635" s="71">
        <v>0</v>
      </c>
      <c r="AM635" s="71">
        <v>185767541.83113447</v>
      </c>
      <c r="AN635" s="71">
        <v>0</v>
      </c>
      <c r="AO635" s="71">
        <v>0</v>
      </c>
      <c r="AP635" s="71">
        <v>11523014531.72171</v>
      </c>
      <c r="AQ635" s="72"/>
      <c r="AR635" s="71">
        <v>52580</v>
      </c>
      <c r="AS635" s="71">
        <v>11137</v>
      </c>
      <c r="AT635" s="71">
        <v>0</v>
      </c>
      <c r="AU635" s="71">
        <v>6</v>
      </c>
      <c r="AV635" s="71">
        <v>0</v>
      </c>
      <c r="AW635" s="71">
        <v>8</v>
      </c>
      <c r="AX635" s="71"/>
      <c r="AY635" s="72"/>
      <c r="AZ635" s="71">
        <v>233654.79999999239</v>
      </c>
      <c r="BA635" s="71">
        <v>694141.40000000224</v>
      </c>
      <c r="BB635" s="71">
        <v>0</v>
      </c>
      <c r="BC635" s="71">
        <v>1182.5999999999999</v>
      </c>
      <c r="BD635" s="71">
        <v>0</v>
      </c>
      <c r="BE635" s="71">
        <v>10920.903</v>
      </c>
      <c r="BF635" s="71"/>
      <c r="BG635" s="72"/>
      <c r="BH635" s="71">
        <v>2.657</v>
      </c>
      <c r="BI635" s="71">
        <v>3.581</v>
      </c>
      <c r="BJ635" s="71">
        <v>3415.8020000000001</v>
      </c>
      <c r="BK635" s="71">
        <v>0.115</v>
      </c>
      <c r="BL635" s="71">
        <v>261.81400000000002</v>
      </c>
      <c r="BM635" s="71">
        <v>0</v>
      </c>
      <c r="BN635" s="72"/>
      <c r="BO635" s="71">
        <v>1</v>
      </c>
      <c r="BP635" s="71">
        <v>1</v>
      </c>
      <c r="BQ635" s="71">
        <v>258</v>
      </c>
      <c r="BR635" s="71">
        <v>1</v>
      </c>
      <c r="BS635" s="71">
        <v>45</v>
      </c>
      <c r="BT635" s="71">
        <v>0</v>
      </c>
      <c r="BU635"/>
      <c r="BV635" s="70">
        <v>3537.451</v>
      </c>
      <c r="BW635" s="70">
        <v>7.5469999999999997</v>
      </c>
      <c r="BX635" s="70">
        <v>102.11799999999999</v>
      </c>
      <c r="BY635" s="70">
        <v>0</v>
      </c>
      <c r="BZ635" s="70">
        <v>26.466999999999999</v>
      </c>
      <c r="CA635" s="70">
        <v>0</v>
      </c>
      <c r="CB635" s="70">
        <v>4.9690000000000003</v>
      </c>
      <c r="CC635" s="70">
        <v>5.4169999999999998</v>
      </c>
      <c r="CD635" s="70">
        <v>0</v>
      </c>
    </row>
    <row r="636" spans="1:82">
      <c r="A636" s="70" t="s">
        <v>2387</v>
      </c>
      <c r="B636" s="70">
        <v>527</v>
      </c>
      <c r="C636" s="70">
        <v>19</v>
      </c>
      <c r="D636" s="70">
        <v>31</v>
      </c>
      <c r="E636" s="70">
        <v>2022</v>
      </c>
      <c r="F636" s="70" t="s">
        <v>161</v>
      </c>
      <c r="G636" s="70" t="s">
        <v>2368</v>
      </c>
      <c r="H636" s="70" t="s">
        <v>2369</v>
      </c>
      <c r="I636" s="148"/>
      <c r="J636" s="71">
        <v>3022.7548814468278</v>
      </c>
      <c r="K636" s="71">
        <v>63.404450332728821</v>
      </c>
      <c r="L636" s="71">
        <v>201.55582337879082</v>
      </c>
      <c r="M636" s="71">
        <v>1473.4415097046465</v>
      </c>
      <c r="N636" s="71">
        <v>1561.7097422383715</v>
      </c>
      <c r="O636" s="71">
        <v>1204.0045654681201</v>
      </c>
      <c r="P636" s="71">
        <v>891.50866921898989</v>
      </c>
      <c r="Q636" s="71">
        <v>83.241309736749571</v>
      </c>
      <c r="R636" s="71">
        <v>17.494423712899049</v>
      </c>
      <c r="S636" s="71">
        <v>174.27704100293874</v>
      </c>
      <c r="T636" s="72"/>
      <c r="U636" s="71">
        <v>894224789</v>
      </c>
      <c r="V636" s="71">
        <v>30693</v>
      </c>
      <c r="W636" s="71">
        <v>9535</v>
      </c>
      <c r="X636" s="71">
        <v>467243</v>
      </c>
      <c r="Y636" s="71">
        <v>610361</v>
      </c>
      <c r="Z636" s="71">
        <v>841663</v>
      </c>
      <c r="AA636" s="71">
        <v>194787</v>
      </c>
      <c r="AB636" s="71">
        <v>1413989</v>
      </c>
      <c r="AC636" s="71">
        <v>3046344.9999999995</v>
      </c>
      <c r="AD636" s="71">
        <v>174.27704100293874</v>
      </c>
      <c r="AE636" s="72"/>
      <c r="AF636" s="71">
        <v>4872582901.3711786</v>
      </c>
      <c r="AG636" s="71">
        <v>54162664.223505169</v>
      </c>
      <c r="AH636" s="71">
        <v>57279164.16197072</v>
      </c>
      <c r="AI636" s="71">
        <v>2890977330.6811328</v>
      </c>
      <c r="AJ636" s="71">
        <v>3149144551.7269392</v>
      </c>
      <c r="AK636" s="71">
        <v>0</v>
      </c>
      <c r="AL636" s="71">
        <v>0</v>
      </c>
      <c r="AM636" s="71">
        <v>182584573.89142287</v>
      </c>
      <c r="AN636" s="71">
        <v>0</v>
      </c>
      <c r="AO636" s="71">
        <v>0</v>
      </c>
      <c r="AP636" s="71">
        <v>11206731186.056149</v>
      </c>
      <c r="AQ636" s="72"/>
      <c r="AR636" s="71">
        <v>55857</v>
      </c>
      <c r="AS636" s="71">
        <v>11262</v>
      </c>
      <c r="AT636" s="71">
        <v>0</v>
      </c>
      <c r="AU636" s="71">
        <v>7</v>
      </c>
      <c r="AV636" s="71">
        <v>0</v>
      </c>
      <c r="AW636" s="71">
        <v>9</v>
      </c>
      <c r="AX636" s="71"/>
      <c r="AY636" s="72"/>
      <c r="AZ636" s="71">
        <v>253051.49999998798</v>
      </c>
      <c r="BA636" s="71">
        <v>718486.70000000228</v>
      </c>
      <c r="BB636" s="71">
        <v>0</v>
      </c>
      <c r="BC636" s="71">
        <v>1381.6</v>
      </c>
      <c r="BD636" s="71">
        <v>0</v>
      </c>
      <c r="BE636" s="71">
        <v>12711.279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58932</v>
      </c>
      <c r="AS637" s="71">
        <v>11327</v>
      </c>
      <c r="AT637" s="71">
        <v>0</v>
      </c>
      <c r="AU637" s="71">
        <v>9</v>
      </c>
      <c r="AV637" s="71">
        <v>0</v>
      </c>
      <c r="AW637" s="71">
        <v>9</v>
      </c>
      <c r="AX637" s="71"/>
      <c r="AY637" s="72"/>
      <c r="AZ637" s="71">
        <v>270003.09999998158</v>
      </c>
      <c r="BA637" s="71">
        <v>726960.80000000226</v>
      </c>
      <c r="BB637" s="71">
        <v>0</v>
      </c>
      <c r="BC637" s="71">
        <v>1779.6</v>
      </c>
      <c r="BD637" s="71">
        <v>0</v>
      </c>
      <c r="BE637" s="71">
        <v>13253.269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2047</v>
      </c>
      <c r="B9" s="70">
        <v>1</v>
      </c>
      <c r="C9" s="70">
        <v>1</v>
      </c>
      <c r="D9" s="70">
        <v>1</v>
      </c>
      <c r="E9" s="70">
        <v>1990</v>
      </c>
      <c r="F9" s="70" t="s">
        <v>787</v>
      </c>
      <c r="G9" s="1073" t="s">
        <v>2048</v>
      </c>
      <c r="H9" s="70" t="s">
        <v>2049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2050</v>
      </c>
      <c r="B10" s="70">
        <v>2</v>
      </c>
      <c r="C10" s="70">
        <v>2</v>
      </c>
      <c r="D10" s="70">
        <v>1</v>
      </c>
      <c r="E10" s="70">
        <v>2005</v>
      </c>
      <c r="F10" s="70" t="s">
        <v>789</v>
      </c>
      <c r="G10" s="1073" t="s">
        <v>2048</v>
      </c>
      <c r="H10" s="70" t="s">
        <v>2049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2051</v>
      </c>
      <c r="B11" s="70">
        <v>3</v>
      </c>
      <c r="C11" s="70">
        <v>3</v>
      </c>
      <c r="D11" s="70">
        <v>1</v>
      </c>
      <c r="E11" s="70">
        <v>2006</v>
      </c>
      <c r="F11" s="70" t="s">
        <v>790</v>
      </c>
      <c r="G11" s="1073" t="s">
        <v>2048</v>
      </c>
      <c r="H11" s="70" t="s">
        <v>2049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2052</v>
      </c>
      <c r="B12" s="70">
        <v>4</v>
      </c>
      <c r="C12" s="70">
        <v>4</v>
      </c>
      <c r="D12" s="70">
        <v>1</v>
      </c>
      <c r="E12" s="70">
        <v>2007</v>
      </c>
      <c r="F12" s="70" t="s">
        <v>791</v>
      </c>
      <c r="G12" s="1073" t="s">
        <v>2048</v>
      </c>
      <c r="H12" s="70" t="s">
        <v>2049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2053</v>
      </c>
      <c r="B13" s="70">
        <v>5</v>
      </c>
      <c r="C13" s="70">
        <v>5</v>
      </c>
      <c r="D13" s="70">
        <v>1</v>
      </c>
      <c r="E13" s="70">
        <v>2008</v>
      </c>
      <c r="F13" s="70" t="s">
        <v>792</v>
      </c>
      <c r="G13" s="1073" t="s">
        <v>2048</v>
      </c>
      <c r="H13" s="70" t="s">
        <v>2049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2054</v>
      </c>
      <c r="B14" s="70">
        <v>6</v>
      </c>
      <c r="C14" s="70">
        <v>6</v>
      </c>
      <c r="D14" s="70">
        <v>1</v>
      </c>
      <c r="E14" s="70">
        <v>2009</v>
      </c>
      <c r="F14" s="70" t="s">
        <v>176</v>
      </c>
      <c r="G14" s="1073" t="s">
        <v>2048</v>
      </c>
      <c r="H14" s="70" t="s">
        <v>2049</v>
      </c>
      <c r="I14" s="1066"/>
      <c r="J14" s="73">
        <v>0</v>
      </c>
      <c r="K14" s="73">
        <v>0</v>
      </c>
      <c r="L14" s="73">
        <v>0</v>
      </c>
      <c r="M14" s="73">
        <v>0</v>
      </c>
      <c r="N14" s="73">
        <v>0</v>
      </c>
      <c r="O14" s="73">
        <v>0</v>
      </c>
      <c r="P14" s="73">
        <v>0</v>
      </c>
      <c r="Q14" s="73">
        <v>0</v>
      </c>
      <c r="R14" s="73">
        <v>0</v>
      </c>
      <c r="S14" s="73">
        <v>0</v>
      </c>
      <c r="T14" s="73">
        <v>0</v>
      </c>
      <c r="U14" s="73">
        <v>0</v>
      </c>
      <c r="V14" s="73">
        <v>0</v>
      </c>
      <c r="W14" s="73">
        <v>0</v>
      </c>
      <c r="X14" s="73">
        <v>3.8340000000000001</v>
      </c>
      <c r="Y14" s="73">
        <v>0</v>
      </c>
      <c r="Z14" s="73">
        <v>0</v>
      </c>
      <c r="AA14" s="73">
        <v>0</v>
      </c>
      <c r="AB14" s="73">
        <v>0</v>
      </c>
      <c r="AC14" s="73">
        <v>0</v>
      </c>
      <c r="AD14" s="73">
        <v>0</v>
      </c>
      <c r="AE14" s="73">
        <v>0</v>
      </c>
      <c r="AF14" s="73">
        <v>0</v>
      </c>
      <c r="AG14" s="73">
        <v>5.03</v>
      </c>
      <c r="AH14" s="73">
        <v>0</v>
      </c>
      <c r="AI14" s="73">
        <v>0</v>
      </c>
      <c r="AJ14" s="73">
        <v>0</v>
      </c>
      <c r="AK14" s="73">
        <v>0</v>
      </c>
      <c r="AL14" s="73">
        <v>0</v>
      </c>
      <c r="AM14" s="73">
        <v>0</v>
      </c>
      <c r="AN14" s="73">
        <v>264.97899999999998</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3.8340000000000001</v>
      </c>
      <c r="DZ14" s="73">
        <v>0</v>
      </c>
      <c r="EA14" s="73">
        <v>0</v>
      </c>
      <c r="EB14" s="73">
        <v>0</v>
      </c>
      <c r="EC14" s="73">
        <v>0</v>
      </c>
      <c r="ED14" s="73">
        <v>0</v>
      </c>
      <c r="EE14" s="73">
        <v>0</v>
      </c>
      <c r="EF14" s="73">
        <v>0</v>
      </c>
      <c r="EG14" s="73">
        <v>0</v>
      </c>
      <c r="EH14" s="73">
        <v>5.03</v>
      </c>
      <c r="EI14" s="73">
        <v>0</v>
      </c>
      <c r="EJ14" s="73">
        <v>0</v>
      </c>
      <c r="EK14" s="73">
        <v>0</v>
      </c>
      <c r="EL14" s="73">
        <v>0</v>
      </c>
      <c r="EM14" s="73">
        <v>0</v>
      </c>
      <c r="EN14" s="73">
        <v>0</v>
      </c>
      <c r="EO14" s="73">
        <v>264.97899999999998</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273.84300000000002</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273.84300000000002</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0</v>
      </c>
      <c r="JO14" s="71">
        <v>0</v>
      </c>
      <c r="JP14" s="71">
        <v>0</v>
      </c>
      <c r="JQ14" s="71">
        <v>0</v>
      </c>
      <c r="JR14" s="71">
        <v>0</v>
      </c>
      <c r="JS14" s="71">
        <v>0</v>
      </c>
      <c r="JT14" s="71">
        <v>1</v>
      </c>
      <c r="JU14" s="71">
        <v>0</v>
      </c>
      <c r="JV14" s="71">
        <v>0</v>
      </c>
      <c r="JW14" s="71">
        <v>0</v>
      </c>
      <c r="JX14" s="71">
        <v>0</v>
      </c>
      <c r="JY14" s="71">
        <v>0</v>
      </c>
      <c r="JZ14" s="71">
        <v>0</v>
      </c>
      <c r="KA14" s="71">
        <v>2</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0</v>
      </c>
      <c r="NP14" s="71">
        <v>0</v>
      </c>
      <c r="NQ14" s="71">
        <v>0</v>
      </c>
      <c r="NR14" s="71">
        <v>0</v>
      </c>
      <c r="NS14" s="71">
        <v>0</v>
      </c>
      <c r="NT14" s="71">
        <v>0</v>
      </c>
      <c r="NU14" s="71">
        <v>1</v>
      </c>
      <c r="NV14" s="71">
        <v>0</v>
      </c>
      <c r="NW14" s="71">
        <v>0</v>
      </c>
      <c r="NX14" s="71">
        <v>0</v>
      </c>
      <c r="NY14" s="71">
        <v>0</v>
      </c>
      <c r="NZ14" s="71">
        <v>0</v>
      </c>
      <c r="OA14" s="71">
        <v>0</v>
      </c>
      <c r="OB14" s="71">
        <v>2</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2055</v>
      </c>
      <c r="B15" s="70">
        <v>7</v>
      </c>
      <c r="C15" s="70">
        <v>7</v>
      </c>
      <c r="D15" s="70">
        <v>1</v>
      </c>
      <c r="E15" s="70">
        <v>2010</v>
      </c>
      <c r="F15" s="70" t="s">
        <v>177</v>
      </c>
      <c r="G15" s="1073" t="s">
        <v>2048</v>
      </c>
      <c r="H15" s="70" t="s">
        <v>2049</v>
      </c>
      <c r="I15" s="1066"/>
      <c r="J15" s="73">
        <v>0</v>
      </c>
      <c r="K15" s="73">
        <v>0</v>
      </c>
      <c r="L15" s="73">
        <v>0</v>
      </c>
      <c r="M15" s="73">
        <v>0</v>
      </c>
      <c r="N15" s="73">
        <v>0</v>
      </c>
      <c r="O15" s="73">
        <v>0</v>
      </c>
      <c r="P15" s="73">
        <v>0</v>
      </c>
      <c r="Q15" s="73">
        <v>0</v>
      </c>
      <c r="R15" s="73">
        <v>0</v>
      </c>
      <c r="S15" s="73">
        <v>0</v>
      </c>
      <c r="T15" s="73">
        <v>0</v>
      </c>
      <c r="U15" s="73">
        <v>0</v>
      </c>
      <c r="V15" s="73">
        <v>0</v>
      </c>
      <c r="W15" s="73">
        <v>0</v>
      </c>
      <c r="X15" s="73">
        <v>2.2480000000000002</v>
      </c>
      <c r="Y15" s="73">
        <v>0</v>
      </c>
      <c r="Z15" s="73">
        <v>0</v>
      </c>
      <c r="AA15" s="73">
        <v>0</v>
      </c>
      <c r="AB15" s="73">
        <v>0</v>
      </c>
      <c r="AC15" s="73">
        <v>0</v>
      </c>
      <c r="AD15" s="73">
        <v>0</v>
      </c>
      <c r="AE15" s="73">
        <v>0</v>
      </c>
      <c r="AF15" s="73">
        <v>0</v>
      </c>
      <c r="AG15" s="73">
        <v>5.0209999999999999</v>
      </c>
      <c r="AH15" s="73">
        <v>0</v>
      </c>
      <c r="AI15" s="73">
        <v>2.81</v>
      </c>
      <c r="AJ15" s="73">
        <v>0</v>
      </c>
      <c r="AK15" s="73">
        <v>0</v>
      </c>
      <c r="AL15" s="73">
        <v>0</v>
      </c>
      <c r="AM15" s="73">
        <v>0</v>
      </c>
      <c r="AN15" s="73">
        <v>181.2</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2.2480000000000002</v>
      </c>
      <c r="DZ15" s="73">
        <v>0</v>
      </c>
      <c r="EA15" s="73">
        <v>0</v>
      </c>
      <c r="EB15" s="73">
        <v>0</v>
      </c>
      <c r="EC15" s="73">
        <v>0</v>
      </c>
      <c r="ED15" s="73">
        <v>0</v>
      </c>
      <c r="EE15" s="73">
        <v>0</v>
      </c>
      <c r="EF15" s="73">
        <v>0</v>
      </c>
      <c r="EG15" s="73">
        <v>0</v>
      </c>
      <c r="EH15" s="73">
        <v>5.0209999999999999</v>
      </c>
      <c r="EI15" s="73">
        <v>0</v>
      </c>
      <c r="EJ15" s="73">
        <v>2.81</v>
      </c>
      <c r="EK15" s="73">
        <v>0</v>
      </c>
      <c r="EL15" s="73">
        <v>0</v>
      </c>
      <c r="EM15" s="73">
        <v>0</v>
      </c>
      <c r="EN15" s="73">
        <v>0</v>
      </c>
      <c r="EO15" s="73">
        <v>181.2</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191.279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191.279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0</v>
      </c>
      <c r="JO15" s="71">
        <v>0</v>
      </c>
      <c r="JP15" s="71">
        <v>0</v>
      </c>
      <c r="JQ15" s="71">
        <v>0</v>
      </c>
      <c r="JR15" s="71">
        <v>0</v>
      </c>
      <c r="JS15" s="71">
        <v>0</v>
      </c>
      <c r="JT15" s="71">
        <v>1</v>
      </c>
      <c r="JU15" s="71">
        <v>0</v>
      </c>
      <c r="JV15" s="71">
        <v>1</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0</v>
      </c>
      <c r="NP15" s="71">
        <v>0</v>
      </c>
      <c r="NQ15" s="71">
        <v>0</v>
      </c>
      <c r="NR15" s="71">
        <v>0</v>
      </c>
      <c r="NS15" s="71">
        <v>0</v>
      </c>
      <c r="NT15" s="71">
        <v>0</v>
      </c>
      <c r="NU15" s="71">
        <v>1</v>
      </c>
      <c r="NV15" s="71">
        <v>0</v>
      </c>
      <c r="NW15" s="71">
        <v>1</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2056</v>
      </c>
      <c r="B16" s="70">
        <v>8</v>
      </c>
      <c r="C16" s="70">
        <v>8</v>
      </c>
      <c r="D16" s="70">
        <v>1</v>
      </c>
      <c r="E16" s="70">
        <v>2011</v>
      </c>
      <c r="F16" s="70" t="s">
        <v>178</v>
      </c>
      <c r="G16" s="1073" t="s">
        <v>2048</v>
      </c>
      <c r="H16" s="70" t="s">
        <v>2049</v>
      </c>
      <c r="I16" s="1066"/>
      <c r="J16" s="73">
        <v>0</v>
      </c>
      <c r="K16" s="73">
        <v>0</v>
      </c>
      <c r="L16" s="73">
        <v>0</v>
      </c>
      <c r="M16" s="73">
        <v>0</v>
      </c>
      <c r="N16" s="73">
        <v>0</v>
      </c>
      <c r="O16" s="73">
        <v>0</v>
      </c>
      <c r="P16" s="73">
        <v>0</v>
      </c>
      <c r="Q16" s="73">
        <v>0</v>
      </c>
      <c r="R16" s="73">
        <v>0</v>
      </c>
      <c r="S16" s="73">
        <v>0</v>
      </c>
      <c r="T16" s="73">
        <v>0</v>
      </c>
      <c r="U16" s="73">
        <v>0</v>
      </c>
      <c r="V16" s="73">
        <v>0</v>
      </c>
      <c r="W16" s="73">
        <v>0</v>
      </c>
      <c r="X16" s="73">
        <v>2.0950000000000002</v>
      </c>
      <c r="Y16" s="73">
        <v>0</v>
      </c>
      <c r="Z16" s="73">
        <v>0</v>
      </c>
      <c r="AA16" s="73">
        <v>0</v>
      </c>
      <c r="AB16" s="73">
        <v>0</v>
      </c>
      <c r="AC16" s="73">
        <v>0</v>
      </c>
      <c r="AD16" s="73">
        <v>0</v>
      </c>
      <c r="AE16" s="73">
        <v>0</v>
      </c>
      <c r="AF16" s="73">
        <v>0</v>
      </c>
      <c r="AG16" s="73">
        <v>3.9689999999999999</v>
      </c>
      <c r="AH16" s="73">
        <v>0</v>
      </c>
      <c r="AI16" s="73">
        <v>2.9710000000000001</v>
      </c>
      <c r="AJ16" s="73">
        <v>0</v>
      </c>
      <c r="AK16" s="73">
        <v>0</v>
      </c>
      <c r="AL16" s="73">
        <v>0</v>
      </c>
      <c r="AM16" s="73">
        <v>0</v>
      </c>
      <c r="AN16" s="73">
        <v>180.8</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5.0599999999999996</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2.0950000000000002</v>
      </c>
      <c r="DZ16" s="73">
        <v>0</v>
      </c>
      <c r="EA16" s="73">
        <v>0</v>
      </c>
      <c r="EB16" s="73">
        <v>0</v>
      </c>
      <c r="EC16" s="73">
        <v>0</v>
      </c>
      <c r="ED16" s="73">
        <v>0</v>
      </c>
      <c r="EE16" s="73">
        <v>0</v>
      </c>
      <c r="EF16" s="73">
        <v>0</v>
      </c>
      <c r="EG16" s="73">
        <v>0</v>
      </c>
      <c r="EH16" s="73">
        <v>3.9689999999999999</v>
      </c>
      <c r="EI16" s="73">
        <v>0</v>
      </c>
      <c r="EJ16" s="73">
        <v>2.9710000000000001</v>
      </c>
      <c r="EK16" s="73">
        <v>0</v>
      </c>
      <c r="EL16" s="73">
        <v>0</v>
      </c>
      <c r="EM16" s="73">
        <v>0</v>
      </c>
      <c r="EN16" s="73">
        <v>0</v>
      </c>
      <c r="EO16" s="73">
        <v>180.8</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5.0599999999999996</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189.83500000000001</v>
      </c>
      <c r="HL16" s="73">
        <v>0</v>
      </c>
      <c r="HM16" s="73">
        <v>0</v>
      </c>
      <c r="HN16" s="73">
        <v>0</v>
      </c>
      <c r="HO16" s="73">
        <v>0</v>
      </c>
      <c r="HP16" s="73">
        <v>0</v>
      </c>
      <c r="HQ16" s="73">
        <v>5.0599999999999996</v>
      </c>
      <c r="HR16" s="73">
        <v>0</v>
      </c>
      <c r="HS16" s="73">
        <v>0</v>
      </c>
      <c r="HT16" s="73">
        <v>0</v>
      </c>
      <c r="HU16" s="73">
        <v>0</v>
      </c>
      <c r="HV16" s="73">
        <v>0</v>
      </c>
      <c r="HW16" s="73">
        <v>0</v>
      </c>
      <c r="HX16" s="73">
        <v>0</v>
      </c>
      <c r="HY16" s="73">
        <v>0</v>
      </c>
      <c r="HZ16" s="73">
        <v>0</v>
      </c>
      <c r="IA16" s="73">
        <v>0</v>
      </c>
      <c r="IB16" s="73">
        <v>0</v>
      </c>
      <c r="IC16" s="73">
        <v>0</v>
      </c>
      <c r="ID16" s="73">
        <v>0</v>
      </c>
      <c r="IE16" s="73">
        <v>0</v>
      </c>
      <c r="IF16" s="73">
        <v>189.83500000000001</v>
      </c>
      <c r="IG16" s="73">
        <v>0</v>
      </c>
      <c r="IH16" s="73">
        <v>0</v>
      </c>
      <c r="II16" s="73">
        <v>0</v>
      </c>
      <c r="IJ16" s="73">
        <v>0</v>
      </c>
      <c r="IK16" s="73">
        <v>0</v>
      </c>
      <c r="IL16" s="73">
        <v>5.0599999999999996</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1</v>
      </c>
      <c r="JL16" s="71">
        <v>0</v>
      </c>
      <c r="JM16" s="71">
        <v>0</v>
      </c>
      <c r="JN16" s="71">
        <v>0</v>
      </c>
      <c r="JO16" s="71">
        <v>0</v>
      </c>
      <c r="JP16" s="71">
        <v>0</v>
      </c>
      <c r="JQ16" s="71">
        <v>0</v>
      </c>
      <c r="JR16" s="71">
        <v>0</v>
      </c>
      <c r="JS16" s="71">
        <v>0</v>
      </c>
      <c r="JT16" s="71">
        <v>1</v>
      </c>
      <c r="JU16" s="71">
        <v>0</v>
      </c>
      <c r="JV16" s="71">
        <v>1</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1</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1</v>
      </c>
      <c r="NM16" s="71">
        <v>0</v>
      </c>
      <c r="NN16" s="71">
        <v>0</v>
      </c>
      <c r="NO16" s="71">
        <v>0</v>
      </c>
      <c r="NP16" s="71">
        <v>0</v>
      </c>
      <c r="NQ16" s="71">
        <v>0</v>
      </c>
      <c r="NR16" s="71">
        <v>0</v>
      </c>
      <c r="NS16" s="71">
        <v>0</v>
      </c>
      <c r="NT16" s="71">
        <v>0</v>
      </c>
      <c r="NU16" s="71">
        <v>1</v>
      </c>
      <c r="NV16" s="71">
        <v>0</v>
      </c>
      <c r="NW16" s="71">
        <v>1</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1</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1</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1</v>
      </c>
      <c r="RZ16" s="71">
        <v>0</v>
      </c>
      <c r="SA16" s="71">
        <v>0</v>
      </c>
      <c r="SB16" s="71">
        <v>0</v>
      </c>
      <c r="SC16" s="71">
        <v>0</v>
      </c>
      <c r="SD16" s="71">
        <v>0</v>
      </c>
      <c r="SE16" s="71">
        <v>0</v>
      </c>
      <c r="SF16" s="71">
        <v>0</v>
      </c>
      <c r="SG16" s="71">
        <v>0</v>
      </c>
      <c r="SH16" s="71">
        <v>0</v>
      </c>
    </row>
    <row r="17" spans="1:502">
      <c r="A17" s="16" t="s">
        <v>2057</v>
      </c>
      <c r="B17" s="70">
        <v>9</v>
      </c>
      <c r="C17" s="70">
        <v>9</v>
      </c>
      <c r="D17" s="70">
        <v>1</v>
      </c>
      <c r="E17" s="70">
        <v>2012</v>
      </c>
      <c r="F17" s="70" t="s">
        <v>179</v>
      </c>
      <c r="G17" s="1073" t="s">
        <v>2048</v>
      </c>
      <c r="H17" s="70" t="s">
        <v>2049</v>
      </c>
      <c r="I17" s="1066"/>
      <c r="J17" s="73">
        <v>0</v>
      </c>
      <c r="K17" s="73">
        <v>0</v>
      </c>
      <c r="L17" s="73">
        <v>0</v>
      </c>
      <c r="M17" s="73">
        <v>0</v>
      </c>
      <c r="N17" s="73">
        <v>0</v>
      </c>
      <c r="O17" s="73">
        <v>0</v>
      </c>
      <c r="P17" s="73">
        <v>0</v>
      </c>
      <c r="Q17" s="73">
        <v>0</v>
      </c>
      <c r="R17" s="73">
        <v>0</v>
      </c>
      <c r="S17" s="73">
        <v>0</v>
      </c>
      <c r="T17" s="73">
        <v>0</v>
      </c>
      <c r="U17" s="73">
        <v>0</v>
      </c>
      <c r="V17" s="73">
        <v>0</v>
      </c>
      <c r="W17" s="73">
        <v>0</v>
      </c>
      <c r="X17" s="73">
        <v>2.5710000000000002</v>
      </c>
      <c r="Y17" s="73">
        <v>0</v>
      </c>
      <c r="Z17" s="73">
        <v>0</v>
      </c>
      <c r="AA17" s="73">
        <v>0</v>
      </c>
      <c r="AB17" s="73">
        <v>0</v>
      </c>
      <c r="AC17" s="73">
        <v>0</v>
      </c>
      <c r="AD17" s="73">
        <v>0</v>
      </c>
      <c r="AE17" s="73">
        <v>0</v>
      </c>
      <c r="AF17" s="73">
        <v>0</v>
      </c>
      <c r="AG17" s="73">
        <v>5.0199999999999996</v>
      </c>
      <c r="AH17" s="73">
        <v>0</v>
      </c>
      <c r="AI17" s="73">
        <v>3.2850000000000001</v>
      </c>
      <c r="AJ17" s="73">
        <v>0</v>
      </c>
      <c r="AK17" s="73">
        <v>0</v>
      </c>
      <c r="AL17" s="73">
        <v>0</v>
      </c>
      <c r="AM17" s="73">
        <v>0</v>
      </c>
      <c r="AN17" s="73">
        <v>202.7</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5.976</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2.5710000000000002</v>
      </c>
      <c r="DZ17" s="73">
        <v>0</v>
      </c>
      <c r="EA17" s="73">
        <v>0</v>
      </c>
      <c r="EB17" s="73">
        <v>0</v>
      </c>
      <c r="EC17" s="73">
        <v>0</v>
      </c>
      <c r="ED17" s="73">
        <v>0</v>
      </c>
      <c r="EE17" s="73">
        <v>0</v>
      </c>
      <c r="EF17" s="73">
        <v>0</v>
      </c>
      <c r="EG17" s="73">
        <v>0</v>
      </c>
      <c r="EH17" s="73">
        <v>5.0199999999999996</v>
      </c>
      <c r="EI17" s="73">
        <v>0</v>
      </c>
      <c r="EJ17" s="73">
        <v>3.2850000000000001</v>
      </c>
      <c r="EK17" s="73">
        <v>0</v>
      </c>
      <c r="EL17" s="73">
        <v>0</v>
      </c>
      <c r="EM17" s="73">
        <v>0</v>
      </c>
      <c r="EN17" s="73">
        <v>0</v>
      </c>
      <c r="EO17" s="73">
        <v>202.7</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5.976</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213.57599999999999</v>
      </c>
      <c r="HL17" s="73">
        <v>0</v>
      </c>
      <c r="HM17" s="73">
        <v>0</v>
      </c>
      <c r="HN17" s="73">
        <v>0</v>
      </c>
      <c r="HO17" s="73">
        <v>0</v>
      </c>
      <c r="HP17" s="73">
        <v>0</v>
      </c>
      <c r="HQ17" s="73">
        <v>5.976</v>
      </c>
      <c r="HR17" s="73">
        <v>0</v>
      </c>
      <c r="HS17" s="73">
        <v>0</v>
      </c>
      <c r="HT17" s="73">
        <v>0</v>
      </c>
      <c r="HU17" s="73">
        <v>0</v>
      </c>
      <c r="HV17" s="73">
        <v>0</v>
      </c>
      <c r="HW17" s="73">
        <v>0</v>
      </c>
      <c r="HX17" s="73">
        <v>0</v>
      </c>
      <c r="HY17" s="73">
        <v>0</v>
      </c>
      <c r="HZ17" s="73">
        <v>0</v>
      </c>
      <c r="IA17" s="73">
        <v>0</v>
      </c>
      <c r="IB17" s="73">
        <v>0</v>
      </c>
      <c r="IC17" s="73">
        <v>0</v>
      </c>
      <c r="ID17" s="73">
        <v>0</v>
      </c>
      <c r="IE17" s="73">
        <v>0</v>
      </c>
      <c r="IF17" s="73">
        <v>213.57599999999999</v>
      </c>
      <c r="IG17" s="73">
        <v>0</v>
      </c>
      <c r="IH17" s="73">
        <v>0</v>
      </c>
      <c r="II17" s="73">
        <v>0</v>
      </c>
      <c r="IJ17" s="73">
        <v>0</v>
      </c>
      <c r="IK17" s="73">
        <v>0</v>
      </c>
      <c r="IL17" s="73">
        <v>5.976</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0</v>
      </c>
      <c r="JM17" s="71">
        <v>0</v>
      </c>
      <c r="JN17" s="71">
        <v>0</v>
      </c>
      <c r="JO17" s="71">
        <v>0</v>
      </c>
      <c r="JP17" s="71">
        <v>0</v>
      </c>
      <c r="JQ17" s="71">
        <v>0</v>
      </c>
      <c r="JR17" s="71">
        <v>0</v>
      </c>
      <c r="JS17" s="71">
        <v>0</v>
      </c>
      <c r="JT17" s="71">
        <v>1</v>
      </c>
      <c r="JU17" s="71">
        <v>0</v>
      </c>
      <c r="JV17" s="71">
        <v>1</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0</v>
      </c>
      <c r="NN17" s="71">
        <v>0</v>
      </c>
      <c r="NO17" s="71">
        <v>0</v>
      </c>
      <c r="NP17" s="71">
        <v>0</v>
      </c>
      <c r="NQ17" s="71">
        <v>0</v>
      </c>
      <c r="NR17" s="71">
        <v>0</v>
      </c>
      <c r="NS17" s="71">
        <v>0</v>
      </c>
      <c r="NT17" s="71">
        <v>0</v>
      </c>
      <c r="NU17" s="71">
        <v>1</v>
      </c>
      <c r="NV17" s="71">
        <v>0</v>
      </c>
      <c r="NW17" s="71">
        <v>1</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4</v>
      </c>
      <c r="QY17" s="71">
        <v>0</v>
      </c>
      <c r="QZ17" s="71">
        <v>0</v>
      </c>
      <c r="RA17" s="71">
        <v>0</v>
      </c>
      <c r="RB17" s="71">
        <v>0</v>
      </c>
      <c r="RC17" s="71">
        <v>0</v>
      </c>
      <c r="RD17" s="71">
        <v>1</v>
      </c>
      <c r="RE17" s="71">
        <v>0</v>
      </c>
      <c r="RF17" s="71">
        <v>0</v>
      </c>
      <c r="RG17" s="71">
        <v>0</v>
      </c>
      <c r="RH17" s="71">
        <v>0</v>
      </c>
      <c r="RI17" s="71">
        <v>0</v>
      </c>
      <c r="RJ17" s="71">
        <v>0</v>
      </c>
      <c r="RK17" s="71">
        <v>0</v>
      </c>
      <c r="RL17" s="71">
        <v>0</v>
      </c>
      <c r="RM17" s="71">
        <v>0</v>
      </c>
      <c r="RN17" s="71">
        <v>0</v>
      </c>
      <c r="RO17" s="71">
        <v>0</v>
      </c>
      <c r="RP17" s="71">
        <v>0</v>
      </c>
      <c r="RQ17" s="71">
        <v>0</v>
      </c>
      <c r="RR17" s="71">
        <v>0</v>
      </c>
      <c r="RS17" s="71">
        <v>4</v>
      </c>
      <c r="RT17" s="71">
        <v>0</v>
      </c>
      <c r="RU17" s="71">
        <v>0</v>
      </c>
      <c r="RV17" s="71">
        <v>0</v>
      </c>
      <c r="RW17" s="71">
        <v>0</v>
      </c>
      <c r="RX17" s="71">
        <v>0</v>
      </c>
      <c r="RY17" s="71">
        <v>1</v>
      </c>
      <c r="RZ17" s="71">
        <v>0</v>
      </c>
      <c r="SA17" s="71">
        <v>0</v>
      </c>
      <c r="SB17" s="71">
        <v>0</v>
      </c>
      <c r="SC17" s="71">
        <v>0</v>
      </c>
      <c r="SD17" s="71">
        <v>0</v>
      </c>
      <c r="SE17" s="71">
        <v>0</v>
      </c>
      <c r="SF17" s="71">
        <v>0</v>
      </c>
      <c r="SG17" s="71">
        <v>0</v>
      </c>
      <c r="SH17" s="71">
        <v>0</v>
      </c>
    </row>
    <row r="18" spans="1:502">
      <c r="A18" s="16" t="s">
        <v>2058</v>
      </c>
      <c r="B18" s="70">
        <v>10</v>
      </c>
      <c r="C18" s="70">
        <v>10</v>
      </c>
      <c r="D18" s="70">
        <v>1</v>
      </c>
      <c r="E18" s="70">
        <v>2013</v>
      </c>
      <c r="F18" s="70" t="s">
        <v>180</v>
      </c>
      <c r="G18" s="1073" t="s">
        <v>2048</v>
      </c>
      <c r="H18" s="70" t="s">
        <v>2049</v>
      </c>
      <c r="I18" s="1066"/>
      <c r="J18" s="73">
        <v>0</v>
      </c>
      <c r="K18" s="73">
        <v>0</v>
      </c>
      <c r="L18" s="73">
        <v>0</v>
      </c>
      <c r="M18" s="73">
        <v>0</v>
      </c>
      <c r="N18" s="73">
        <v>0</v>
      </c>
      <c r="O18" s="73">
        <v>0</v>
      </c>
      <c r="P18" s="73">
        <v>0</v>
      </c>
      <c r="Q18" s="73">
        <v>0</v>
      </c>
      <c r="R18" s="73">
        <v>0</v>
      </c>
      <c r="S18" s="73">
        <v>0</v>
      </c>
      <c r="T18" s="73">
        <v>0</v>
      </c>
      <c r="U18" s="73">
        <v>0</v>
      </c>
      <c r="V18" s="73">
        <v>0</v>
      </c>
      <c r="W18" s="73">
        <v>0</v>
      </c>
      <c r="X18" s="73">
        <v>2.6509999999999998</v>
      </c>
      <c r="Y18" s="73">
        <v>0</v>
      </c>
      <c r="Z18" s="73">
        <v>0</v>
      </c>
      <c r="AA18" s="73">
        <v>0</v>
      </c>
      <c r="AB18" s="73">
        <v>0</v>
      </c>
      <c r="AC18" s="73">
        <v>0</v>
      </c>
      <c r="AD18" s="73">
        <v>0</v>
      </c>
      <c r="AE18" s="73">
        <v>0</v>
      </c>
      <c r="AF18" s="73">
        <v>0</v>
      </c>
      <c r="AG18" s="73">
        <v>5.3339999999999996</v>
      </c>
      <c r="AH18" s="73">
        <v>0</v>
      </c>
      <c r="AI18" s="73">
        <v>4.2370000000000001</v>
      </c>
      <c r="AJ18" s="73">
        <v>0</v>
      </c>
      <c r="AK18" s="73">
        <v>0</v>
      </c>
      <c r="AL18" s="73">
        <v>0</v>
      </c>
      <c r="AM18" s="73">
        <v>0</v>
      </c>
      <c r="AN18" s="73">
        <v>223.85400000000001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8.2349999999999994</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2.6509999999999998</v>
      </c>
      <c r="DZ18" s="73">
        <v>0</v>
      </c>
      <c r="EA18" s="73">
        <v>0</v>
      </c>
      <c r="EB18" s="73">
        <v>0</v>
      </c>
      <c r="EC18" s="73">
        <v>0</v>
      </c>
      <c r="ED18" s="73">
        <v>0</v>
      </c>
      <c r="EE18" s="73">
        <v>0</v>
      </c>
      <c r="EF18" s="73">
        <v>0</v>
      </c>
      <c r="EG18" s="73">
        <v>0</v>
      </c>
      <c r="EH18" s="73">
        <v>5.3339999999999996</v>
      </c>
      <c r="EI18" s="73">
        <v>0</v>
      </c>
      <c r="EJ18" s="73">
        <v>4.2370000000000001</v>
      </c>
      <c r="EK18" s="73">
        <v>0</v>
      </c>
      <c r="EL18" s="73">
        <v>0</v>
      </c>
      <c r="EM18" s="73">
        <v>0</v>
      </c>
      <c r="EN18" s="73">
        <v>0</v>
      </c>
      <c r="EO18" s="73">
        <v>223.85400000000001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8.2349999999999994</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236.07599999999999</v>
      </c>
      <c r="HL18" s="73">
        <v>0</v>
      </c>
      <c r="HM18" s="73">
        <v>0</v>
      </c>
      <c r="HN18" s="73">
        <v>0</v>
      </c>
      <c r="HO18" s="73">
        <v>0</v>
      </c>
      <c r="HP18" s="73">
        <v>0</v>
      </c>
      <c r="HQ18" s="73">
        <v>8.2349999999999994</v>
      </c>
      <c r="HR18" s="73">
        <v>0</v>
      </c>
      <c r="HS18" s="73">
        <v>0</v>
      </c>
      <c r="HT18" s="73">
        <v>0</v>
      </c>
      <c r="HU18" s="73">
        <v>0</v>
      </c>
      <c r="HV18" s="73">
        <v>0</v>
      </c>
      <c r="HW18" s="73">
        <v>0</v>
      </c>
      <c r="HX18" s="73">
        <v>0</v>
      </c>
      <c r="HY18" s="73">
        <v>0</v>
      </c>
      <c r="HZ18" s="73">
        <v>0</v>
      </c>
      <c r="IA18" s="73">
        <v>0</v>
      </c>
      <c r="IB18" s="73">
        <v>0</v>
      </c>
      <c r="IC18" s="73">
        <v>0</v>
      </c>
      <c r="ID18" s="73">
        <v>0</v>
      </c>
      <c r="IE18" s="73">
        <v>0</v>
      </c>
      <c r="IF18" s="73">
        <v>236.07599999999999</v>
      </c>
      <c r="IG18" s="73">
        <v>0</v>
      </c>
      <c r="IH18" s="73">
        <v>0</v>
      </c>
      <c r="II18" s="73">
        <v>0</v>
      </c>
      <c r="IJ18" s="73">
        <v>0</v>
      </c>
      <c r="IK18" s="73">
        <v>0</v>
      </c>
      <c r="IL18" s="73">
        <v>8.2349999999999994</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0</v>
      </c>
      <c r="JM18" s="71">
        <v>0</v>
      </c>
      <c r="JN18" s="71">
        <v>0</v>
      </c>
      <c r="JO18" s="71">
        <v>0</v>
      </c>
      <c r="JP18" s="71">
        <v>0</v>
      </c>
      <c r="JQ18" s="71">
        <v>0</v>
      </c>
      <c r="JR18" s="71">
        <v>0</v>
      </c>
      <c r="JS18" s="71">
        <v>0</v>
      </c>
      <c r="JT18" s="71">
        <v>1</v>
      </c>
      <c r="JU18" s="71">
        <v>0</v>
      </c>
      <c r="JV18" s="71">
        <v>1</v>
      </c>
      <c r="JW18" s="71">
        <v>0</v>
      </c>
      <c r="JX18" s="71">
        <v>0</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0</v>
      </c>
      <c r="NN18" s="71">
        <v>0</v>
      </c>
      <c r="NO18" s="71">
        <v>0</v>
      </c>
      <c r="NP18" s="71">
        <v>0</v>
      </c>
      <c r="NQ18" s="71">
        <v>0</v>
      </c>
      <c r="NR18" s="71">
        <v>0</v>
      </c>
      <c r="NS18" s="71">
        <v>0</v>
      </c>
      <c r="NT18" s="71">
        <v>0</v>
      </c>
      <c r="NU18" s="71">
        <v>1</v>
      </c>
      <c r="NV18" s="71">
        <v>0</v>
      </c>
      <c r="NW18" s="71">
        <v>1</v>
      </c>
      <c r="NX18" s="71">
        <v>0</v>
      </c>
      <c r="NY18" s="71">
        <v>0</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1</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1</v>
      </c>
      <c r="RZ18" s="71">
        <v>0</v>
      </c>
      <c r="SA18" s="71">
        <v>0</v>
      </c>
      <c r="SB18" s="71">
        <v>0</v>
      </c>
      <c r="SC18" s="71">
        <v>0</v>
      </c>
      <c r="SD18" s="71">
        <v>0</v>
      </c>
      <c r="SE18" s="71">
        <v>0</v>
      </c>
      <c r="SF18" s="71">
        <v>0</v>
      </c>
      <c r="SG18" s="71">
        <v>0</v>
      </c>
      <c r="SH18" s="71">
        <v>0</v>
      </c>
    </row>
    <row r="19" spans="1:502">
      <c r="A19" s="16" t="s">
        <v>2059</v>
      </c>
      <c r="B19" s="70">
        <v>11</v>
      </c>
      <c r="C19" s="70">
        <v>11</v>
      </c>
      <c r="D19" s="70">
        <v>1</v>
      </c>
      <c r="E19" s="70">
        <v>2014</v>
      </c>
      <c r="F19" s="70" t="s">
        <v>181</v>
      </c>
      <c r="G19" s="1073" t="s">
        <v>2048</v>
      </c>
      <c r="H19" s="70" t="s">
        <v>2049</v>
      </c>
      <c r="I19" s="1066"/>
      <c r="J19" s="73">
        <v>0</v>
      </c>
      <c r="K19" s="73">
        <v>0</v>
      </c>
      <c r="L19" s="73">
        <v>0</v>
      </c>
      <c r="M19" s="73">
        <v>0</v>
      </c>
      <c r="N19" s="73">
        <v>0</v>
      </c>
      <c r="O19" s="73">
        <v>0</v>
      </c>
      <c r="P19" s="73">
        <v>0</v>
      </c>
      <c r="Q19" s="73">
        <v>0</v>
      </c>
      <c r="R19" s="73">
        <v>0</v>
      </c>
      <c r="S19" s="73">
        <v>0</v>
      </c>
      <c r="T19" s="73">
        <v>0</v>
      </c>
      <c r="U19" s="73">
        <v>0</v>
      </c>
      <c r="V19" s="73">
        <v>0</v>
      </c>
      <c r="W19" s="73">
        <v>0</v>
      </c>
      <c r="X19" s="73">
        <v>2.5569999999999999</v>
      </c>
      <c r="Y19" s="73">
        <v>0</v>
      </c>
      <c r="Z19" s="73">
        <v>0</v>
      </c>
      <c r="AA19" s="73">
        <v>0</v>
      </c>
      <c r="AB19" s="73">
        <v>0</v>
      </c>
      <c r="AC19" s="73">
        <v>0</v>
      </c>
      <c r="AD19" s="73">
        <v>0</v>
      </c>
      <c r="AE19" s="73">
        <v>0</v>
      </c>
      <c r="AF19" s="73">
        <v>0</v>
      </c>
      <c r="AG19" s="73">
        <v>4.8150000000000004</v>
      </c>
      <c r="AH19" s="73">
        <v>0</v>
      </c>
      <c r="AI19" s="73">
        <v>3.9430000000000001</v>
      </c>
      <c r="AJ19" s="73">
        <v>0</v>
      </c>
      <c r="AK19" s="73">
        <v>0</v>
      </c>
      <c r="AL19" s="73">
        <v>0</v>
      </c>
      <c r="AM19" s="73">
        <v>0</v>
      </c>
      <c r="AN19" s="73">
        <v>218.24299999999999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8.2780000000000005</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2.5569999999999999</v>
      </c>
      <c r="DZ19" s="73">
        <v>0</v>
      </c>
      <c r="EA19" s="73">
        <v>0</v>
      </c>
      <c r="EB19" s="73">
        <v>0</v>
      </c>
      <c r="EC19" s="73">
        <v>0</v>
      </c>
      <c r="ED19" s="73">
        <v>0</v>
      </c>
      <c r="EE19" s="73">
        <v>0</v>
      </c>
      <c r="EF19" s="73">
        <v>0</v>
      </c>
      <c r="EG19" s="73">
        <v>0</v>
      </c>
      <c r="EH19" s="73">
        <v>4.8150000000000004</v>
      </c>
      <c r="EI19" s="73">
        <v>0</v>
      </c>
      <c r="EJ19" s="73">
        <v>3.9430000000000001</v>
      </c>
      <c r="EK19" s="73">
        <v>0</v>
      </c>
      <c r="EL19" s="73">
        <v>0</v>
      </c>
      <c r="EM19" s="73">
        <v>0</v>
      </c>
      <c r="EN19" s="73">
        <v>0</v>
      </c>
      <c r="EO19" s="73">
        <v>218.24299999999999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8.2780000000000005</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229.55799999999999</v>
      </c>
      <c r="HL19" s="73">
        <v>0</v>
      </c>
      <c r="HM19" s="73">
        <v>0</v>
      </c>
      <c r="HN19" s="73">
        <v>0</v>
      </c>
      <c r="HO19" s="73">
        <v>0</v>
      </c>
      <c r="HP19" s="73">
        <v>0</v>
      </c>
      <c r="HQ19" s="73">
        <v>8.2780000000000005</v>
      </c>
      <c r="HR19" s="73">
        <v>0</v>
      </c>
      <c r="HS19" s="73">
        <v>0</v>
      </c>
      <c r="HT19" s="73">
        <v>0</v>
      </c>
      <c r="HU19" s="73">
        <v>0</v>
      </c>
      <c r="HV19" s="73">
        <v>0</v>
      </c>
      <c r="HW19" s="73">
        <v>0</v>
      </c>
      <c r="HX19" s="73">
        <v>0</v>
      </c>
      <c r="HY19" s="73">
        <v>0</v>
      </c>
      <c r="HZ19" s="73">
        <v>0</v>
      </c>
      <c r="IA19" s="73">
        <v>0</v>
      </c>
      <c r="IB19" s="73">
        <v>0</v>
      </c>
      <c r="IC19" s="73">
        <v>0</v>
      </c>
      <c r="ID19" s="73">
        <v>0</v>
      </c>
      <c r="IE19" s="73">
        <v>0</v>
      </c>
      <c r="IF19" s="73">
        <v>229.55799999999999</v>
      </c>
      <c r="IG19" s="73">
        <v>0</v>
      </c>
      <c r="IH19" s="73">
        <v>0</v>
      </c>
      <c r="II19" s="73">
        <v>0</v>
      </c>
      <c r="IJ19" s="73">
        <v>0</v>
      </c>
      <c r="IK19" s="73">
        <v>0</v>
      </c>
      <c r="IL19" s="73">
        <v>8.2780000000000005</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0</v>
      </c>
      <c r="JO19" s="71">
        <v>0</v>
      </c>
      <c r="JP19" s="71">
        <v>0</v>
      </c>
      <c r="JQ19" s="71">
        <v>0</v>
      </c>
      <c r="JR19" s="71">
        <v>0</v>
      </c>
      <c r="JS19" s="71">
        <v>0</v>
      </c>
      <c r="JT19" s="71">
        <v>1</v>
      </c>
      <c r="JU19" s="71">
        <v>0</v>
      </c>
      <c r="JV19" s="71">
        <v>1</v>
      </c>
      <c r="JW19" s="71">
        <v>0</v>
      </c>
      <c r="JX19" s="71">
        <v>0</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0</v>
      </c>
      <c r="NP19" s="71">
        <v>0</v>
      </c>
      <c r="NQ19" s="71">
        <v>0</v>
      </c>
      <c r="NR19" s="71">
        <v>0</v>
      </c>
      <c r="NS19" s="71">
        <v>0</v>
      </c>
      <c r="NT19" s="71">
        <v>0</v>
      </c>
      <c r="NU19" s="71">
        <v>1</v>
      </c>
      <c r="NV19" s="71">
        <v>0</v>
      </c>
      <c r="NW19" s="71">
        <v>1</v>
      </c>
      <c r="NX19" s="71">
        <v>0</v>
      </c>
      <c r="NY19" s="71">
        <v>0</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1</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1</v>
      </c>
      <c r="RZ19" s="71">
        <v>0</v>
      </c>
      <c r="SA19" s="71">
        <v>0</v>
      </c>
      <c r="SB19" s="71">
        <v>0</v>
      </c>
      <c r="SC19" s="71">
        <v>0</v>
      </c>
      <c r="SD19" s="71">
        <v>0</v>
      </c>
      <c r="SE19" s="71">
        <v>0</v>
      </c>
      <c r="SF19" s="71">
        <v>0</v>
      </c>
      <c r="SG19" s="71">
        <v>0</v>
      </c>
      <c r="SH19" s="71">
        <v>0</v>
      </c>
    </row>
    <row r="20" spans="1:502">
      <c r="A20" s="16" t="s">
        <v>2060</v>
      </c>
      <c r="B20" s="70">
        <v>12</v>
      </c>
      <c r="C20" s="70">
        <v>12</v>
      </c>
      <c r="D20" s="70">
        <v>1</v>
      </c>
      <c r="E20" s="70">
        <v>2015</v>
      </c>
      <c r="F20" s="70" t="s">
        <v>182</v>
      </c>
      <c r="G20" s="1073" t="s">
        <v>2048</v>
      </c>
      <c r="H20" s="70" t="s">
        <v>2049</v>
      </c>
      <c r="I20" s="1066"/>
      <c r="J20" s="73">
        <v>0</v>
      </c>
      <c r="K20" s="73">
        <v>0</v>
      </c>
      <c r="L20" s="73">
        <v>0</v>
      </c>
      <c r="M20" s="73">
        <v>0</v>
      </c>
      <c r="N20" s="73">
        <v>0</v>
      </c>
      <c r="O20" s="73">
        <v>0</v>
      </c>
      <c r="P20" s="73">
        <v>0</v>
      </c>
      <c r="Q20" s="73">
        <v>0</v>
      </c>
      <c r="R20" s="73">
        <v>6.7539999999999996</v>
      </c>
      <c r="S20" s="73">
        <v>0</v>
      </c>
      <c r="T20" s="73">
        <v>0</v>
      </c>
      <c r="U20" s="73">
        <v>0</v>
      </c>
      <c r="V20" s="73">
        <v>0</v>
      </c>
      <c r="W20" s="73">
        <v>0</v>
      </c>
      <c r="X20" s="73">
        <v>0</v>
      </c>
      <c r="Y20" s="73">
        <v>0</v>
      </c>
      <c r="Z20" s="73">
        <v>0</v>
      </c>
      <c r="AA20" s="73">
        <v>0</v>
      </c>
      <c r="AB20" s="73">
        <v>0</v>
      </c>
      <c r="AC20" s="73">
        <v>0</v>
      </c>
      <c r="AD20" s="73">
        <v>0</v>
      </c>
      <c r="AE20" s="73">
        <v>0</v>
      </c>
      <c r="AF20" s="73">
        <v>0</v>
      </c>
      <c r="AG20" s="73">
        <v>4.3150000000000004</v>
      </c>
      <c r="AH20" s="73">
        <v>0</v>
      </c>
      <c r="AI20" s="73">
        <v>0</v>
      </c>
      <c r="AJ20" s="73">
        <v>0</v>
      </c>
      <c r="AK20" s="73">
        <v>0</v>
      </c>
      <c r="AL20" s="73">
        <v>0</v>
      </c>
      <c r="AM20" s="73">
        <v>0</v>
      </c>
      <c r="AN20" s="73">
        <v>200.05799999999999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8.1300000000000008</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6.7539999999999996</v>
      </c>
      <c r="DT20" s="73">
        <v>0</v>
      </c>
      <c r="DU20" s="73">
        <v>0</v>
      </c>
      <c r="DV20" s="73">
        <v>0</v>
      </c>
      <c r="DW20" s="73">
        <v>0</v>
      </c>
      <c r="DX20" s="73">
        <v>0</v>
      </c>
      <c r="DY20" s="73">
        <v>0</v>
      </c>
      <c r="DZ20" s="73">
        <v>0</v>
      </c>
      <c r="EA20" s="73">
        <v>0</v>
      </c>
      <c r="EB20" s="73">
        <v>0</v>
      </c>
      <c r="EC20" s="73">
        <v>0</v>
      </c>
      <c r="ED20" s="73">
        <v>0</v>
      </c>
      <c r="EE20" s="73">
        <v>0</v>
      </c>
      <c r="EF20" s="73">
        <v>0</v>
      </c>
      <c r="EG20" s="73">
        <v>0</v>
      </c>
      <c r="EH20" s="73">
        <v>4.3150000000000004</v>
      </c>
      <c r="EI20" s="73">
        <v>0</v>
      </c>
      <c r="EJ20" s="73">
        <v>0</v>
      </c>
      <c r="EK20" s="73">
        <v>0</v>
      </c>
      <c r="EL20" s="73">
        <v>0</v>
      </c>
      <c r="EM20" s="73">
        <v>0</v>
      </c>
      <c r="EN20" s="73">
        <v>0</v>
      </c>
      <c r="EO20" s="73">
        <v>200.05799999999999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8.1300000000000008</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211.12700000000001</v>
      </c>
      <c r="HL20" s="73">
        <v>0</v>
      </c>
      <c r="HM20" s="73">
        <v>0</v>
      </c>
      <c r="HN20" s="73">
        <v>0</v>
      </c>
      <c r="HO20" s="73">
        <v>0</v>
      </c>
      <c r="HP20" s="73">
        <v>0</v>
      </c>
      <c r="HQ20" s="73">
        <v>8.1300000000000008</v>
      </c>
      <c r="HR20" s="73">
        <v>0</v>
      </c>
      <c r="HS20" s="73">
        <v>0</v>
      </c>
      <c r="HT20" s="73">
        <v>0</v>
      </c>
      <c r="HU20" s="73">
        <v>0</v>
      </c>
      <c r="HV20" s="73">
        <v>0</v>
      </c>
      <c r="HW20" s="73">
        <v>0</v>
      </c>
      <c r="HX20" s="73">
        <v>0</v>
      </c>
      <c r="HY20" s="73">
        <v>0</v>
      </c>
      <c r="HZ20" s="73">
        <v>0</v>
      </c>
      <c r="IA20" s="73">
        <v>0</v>
      </c>
      <c r="IB20" s="73">
        <v>0</v>
      </c>
      <c r="IC20" s="73">
        <v>0</v>
      </c>
      <c r="ID20" s="73">
        <v>0</v>
      </c>
      <c r="IE20" s="73">
        <v>0</v>
      </c>
      <c r="IF20" s="73">
        <v>211.12700000000001</v>
      </c>
      <c r="IG20" s="73">
        <v>0</v>
      </c>
      <c r="IH20" s="73">
        <v>0</v>
      </c>
      <c r="II20" s="73">
        <v>0</v>
      </c>
      <c r="IJ20" s="73">
        <v>0</v>
      </c>
      <c r="IK20" s="73">
        <v>0</v>
      </c>
      <c r="IL20" s="73">
        <v>8.1300000000000008</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1</v>
      </c>
      <c r="JU20" s="71">
        <v>0</v>
      </c>
      <c r="JV20" s="71">
        <v>0</v>
      </c>
      <c r="JW20" s="71">
        <v>0</v>
      </c>
      <c r="JX20" s="71">
        <v>0</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1</v>
      </c>
      <c r="NV20" s="71">
        <v>0</v>
      </c>
      <c r="NW20" s="71">
        <v>0</v>
      </c>
      <c r="NX20" s="71">
        <v>0</v>
      </c>
      <c r="NY20" s="71">
        <v>0</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4</v>
      </c>
      <c r="QY20" s="71">
        <v>0</v>
      </c>
      <c r="QZ20" s="71">
        <v>0</v>
      </c>
      <c r="RA20" s="71">
        <v>0</v>
      </c>
      <c r="RB20" s="71">
        <v>0</v>
      </c>
      <c r="RC20" s="71">
        <v>0</v>
      </c>
      <c r="RD20" s="71">
        <v>1</v>
      </c>
      <c r="RE20" s="71">
        <v>0</v>
      </c>
      <c r="RF20" s="71">
        <v>0</v>
      </c>
      <c r="RG20" s="71">
        <v>0</v>
      </c>
      <c r="RH20" s="71">
        <v>0</v>
      </c>
      <c r="RI20" s="71">
        <v>0</v>
      </c>
      <c r="RJ20" s="71">
        <v>0</v>
      </c>
      <c r="RK20" s="71">
        <v>0</v>
      </c>
      <c r="RL20" s="71">
        <v>0</v>
      </c>
      <c r="RM20" s="71">
        <v>0</v>
      </c>
      <c r="RN20" s="71">
        <v>0</v>
      </c>
      <c r="RO20" s="71">
        <v>0</v>
      </c>
      <c r="RP20" s="71">
        <v>0</v>
      </c>
      <c r="RQ20" s="71">
        <v>0</v>
      </c>
      <c r="RR20" s="71">
        <v>0</v>
      </c>
      <c r="RS20" s="71">
        <v>4</v>
      </c>
      <c r="RT20" s="71">
        <v>0</v>
      </c>
      <c r="RU20" s="71">
        <v>0</v>
      </c>
      <c r="RV20" s="71">
        <v>0</v>
      </c>
      <c r="RW20" s="71">
        <v>0</v>
      </c>
      <c r="RX20" s="71">
        <v>0</v>
      </c>
      <c r="RY20" s="71">
        <v>1</v>
      </c>
      <c r="RZ20" s="71">
        <v>0</v>
      </c>
      <c r="SA20" s="71">
        <v>0</v>
      </c>
      <c r="SB20" s="71">
        <v>0</v>
      </c>
      <c r="SC20" s="71">
        <v>0</v>
      </c>
      <c r="SD20" s="71">
        <v>0</v>
      </c>
      <c r="SE20" s="71">
        <v>0</v>
      </c>
      <c r="SF20" s="71">
        <v>0</v>
      </c>
      <c r="SG20" s="71">
        <v>0</v>
      </c>
      <c r="SH20" s="71">
        <v>0</v>
      </c>
    </row>
    <row r="21" spans="1:502">
      <c r="A21" s="16" t="s">
        <v>2061</v>
      </c>
      <c r="B21" s="70">
        <v>13</v>
      </c>
      <c r="C21" s="70">
        <v>13</v>
      </c>
      <c r="D21" s="70">
        <v>1</v>
      </c>
      <c r="E21" s="70">
        <v>2016</v>
      </c>
      <c r="F21" s="70" t="s">
        <v>155</v>
      </c>
      <c r="G21" s="1073" t="s">
        <v>2048</v>
      </c>
      <c r="H21" s="70" t="s">
        <v>2049</v>
      </c>
      <c r="I21" s="1066"/>
      <c r="J21" s="73">
        <v>0</v>
      </c>
      <c r="K21" s="73">
        <v>0</v>
      </c>
      <c r="L21" s="73">
        <v>0</v>
      </c>
      <c r="M21" s="73">
        <v>0</v>
      </c>
      <c r="N21" s="73">
        <v>0</v>
      </c>
      <c r="O21" s="73">
        <v>0</v>
      </c>
      <c r="P21" s="73">
        <v>0</v>
      </c>
      <c r="Q21" s="73">
        <v>0</v>
      </c>
      <c r="R21" s="73">
        <v>6.633</v>
      </c>
      <c r="S21" s="73">
        <v>0</v>
      </c>
      <c r="T21" s="73">
        <v>0</v>
      </c>
      <c r="U21" s="73">
        <v>0</v>
      </c>
      <c r="V21" s="73">
        <v>0</v>
      </c>
      <c r="W21" s="73">
        <v>0</v>
      </c>
      <c r="X21" s="73">
        <v>0</v>
      </c>
      <c r="Y21" s="73">
        <v>0</v>
      </c>
      <c r="Z21" s="73">
        <v>0</v>
      </c>
      <c r="AA21" s="73">
        <v>0</v>
      </c>
      <c r="AB21" s="73">
        <v>0</v>
      </c>
      <c r="AC21" s="73">
        <v>0</v>
      </c>
      <c r="AD21" s="73">
        <v>0</v>
      </c>
      <c r="AE21" s="73">
        <v>0</v>
      </c>
      <c r="AF21" s="73">
        <v>0</v>
      </c>
      <c r="AG21" s="73">
        <v>3.7709999999999999</v>
      </c>
      <c r="AH21" s="73">
        <v>0</v>
      </c>
      <c r="AI21" s="73">
        <v>3.4430000000000001</v>
      </c>
      <c r="AJ21" s="73">
        <v>0</v>
      </c>
      <c r="AK21" s="73">
        <v>0</v>
      </c>
      <c r="AL21" s="73">
        <v>0</v>
      </c>
      <c r="AM21" s="73">
        <v>0</v>
      </c>
      <c r="AN21" s="73">
        <v>189.774</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8.0709999999999997</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6.633</v>
      </c>
      <c r="DT21" s="73">
        <v>0</v>
      </c>
      <c r="DU21" s="73">
        <v>0</v>
      </c>
      <c r="DV21" s="73">
        <v>0</v>
      </c>
      <c r="DW21" s="73">
        <v>0</v>
      </c>
      <c r="DX21" s="73">
        <v>0</v>
      </c>
      <c r="DY21" s="73">
        <v>0</v>
      </c>
      <c r="DZ21" s="73">
        <v>0</v>
      </c>
      <c r="EA21" s="73">
        <v>0</v>
      </c>
      <c r="EB21" s="73">
        <v>0</v>
      </c>
      <c r="EC21" s="73">
        <v>0</v>
      </c>
      <c r="ED21" s="73">
        <v>0</v>
      </c>
      <c r="EE21" s="73">
        <v>0</v>
      </c>
      <c r="EF21" s="73">
        <v>0</v>
      </c>
      <c r="EG21" s="73">
        <v>0</v>
      </c>
      <c r="EH21" s="73">
        <v>3.7709999999999999</v>
      </c>
      <c r="EI21" s="73">
        <v>0</v>
      </c>
      <c r="EJ21" s="73">
        <v>3.4430000000000001</v>
      </c>
      <c r="EK21" s="73">
        <v>0</v>
      </c>
      <c r="EL21" s="73">
        <v>0</v>
      </c>
      <c r="EM21" s="73">
        <v>0</v>
      </c>
      <c r="EN21" s="73">
        <v>0</v>
      </c>
      <c r="EO21" s="73">
        <v>189.774</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8.0709999999999997</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203.62100000000001</v>
      </c>
      <c r="HL21" s="73">
        <v>0</v>
      </c>
      <c r="HM21" s="73">
        <v>0</v>
      </c>
      <c r="HN21" s="73">
        <v>0</v>
      </c>
      <c r="HO21" s="73">
        <v>0</v>
      </c>
      <c r="HP21" s="73">
        <v>0</v>
      </c>
      <c r="HQ21" s="73">
        <v>8.0709999999999997</v>
      </c>
      <c r="HR21" s="73">
        <v>0</v>
      </c>
      <c r="HS21" s="73">
        <v>0</v>
      </c>
      <c r="HT21" s="73">
        <v>0</v>
      </c>
      <c r="HU21" s="73">
        <v>0</v>
      </c>
      <c r="HV21" s="73">
        <v>0</v>
      </c>
      <c r="HW21" s="73">
        <v>0</v>
      </c>
      <c r="HX21" s="73">
        <v>0</v>
      </c>
      <c r="HY21" s="73">
        <v>0</v>
      </c>
      <c r="HZ21" s="73">
        <v>0</v>
      </c>
      <c r="IA21" s="73">
        <v>0</v>
      </c>
      <c r="IB21" s="73">
        <v>0</v>
      </c>
      <c r="IC21" s="73">
        <v>0</v>
      </c>
      <c r="ID21" s="73">
        <v>0</v>
      </c>
      <c r="IE21" s="73">
        <v>0</v>
      </c>
      <c r="IF21" s="73">
        <v>203.62100000000001</v>
      </c>
      <c r="IG21" s="73">
        <v>0</v>
      </c>
      <c r="IH21" s="73">
        <v>0</v>
      </c>
      <c r="II21" s="73">
        <v>0</v>
      </c>
      <c r="IJ21" s="73">
        <v>0</v>
      </c>
      <c r="IK21" s="73">
        <v>0</v>
      </c>
      <c r="IL21" s="73">
        <v>8.0709999999999997</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1</v>
      </c>
      <c r="JU21" s="71">
        <v>0</v>
      </c>
      <c r="JV21" s="71">
        <v>1</v>
      </c>
      <c r="JW21" s="71">
        <v>0</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1</v>
      </c>
      <c r="NV21" s="71">
        <v>0</v>
      </c>
      <c r="NW21" s="71">
        <v>1</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1</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1</v>
      </c>
      <c r="RZ21" s="71">
        <v>0</v>
      </c>
      <c r="SA21" s="71">
        <v>0</v>
      </c>
      <c r="SB21" s="71">
        <v>0</v>
      </c>
      <c r="SC21" s="71">
        <v>0</v>
      </c>
      <c r="SD21" s="71">
        <v>0</v>
      </c>
      <c r="SE21" s="71">
        <v>0</v>
      </c>
      <c r="SF21" s="71">
        <v>0</v>
      </c>
      <c r="SG21" s="71">
        <v>0</v>
      </c>
      <c r="SH21" s="71">
        <v>0</v>
      </c>
    </row>
    <row r="22" spans="1:502">
      <c r="A22" s="16" t="s">
        <v>2062</v>
      </c>
      <c r="B22" s="70">
        <v>14</v>
      </c>
      <c r="C22" s="70">
        <v>14</v>
      </c>
      <c r="D22" s="70">
        <v>1</v>
      </c>
      <c r="E22" s="70">
        <v>2017</v>
      </c>
      <c r="F22" s="70" t="s">
        <v>156</v>
      </c>
      <c r="G22" s="1073" t="s">
        <v>2048</v>
      </c>
      <c r="H22" s="70" t="s">
        <v>2049</v>
      </c>
      <c r="I22" s="1066"/>
      <c r="J22" s="73">
        <v>0</v>
      </c>
      <c r="K22" s="73">
        <v>0</v>
      </c>
      <c r="L22" s="73">
        <v>0</v>
      </c>
      <c r="M22" s="73">
        <v>0</v>
      </c>
      <c r="N22" s="73">
        <v>0</v>
      </c>
      <c r="O22" s="73">
        <v>0</v>
      </c>
      <c r="P22" s="73">
        <v>0</v>
      </c>
      <c r="Q22" s="73">
        <v>0</v>
      </c>
      <c r="R22" s="73">
        <v>6.6779999999999999</v>
      </c>
      <c r="S22" s="73">
        <v>0</v>
      </c>
      <c r="T22" s="73">
        <v>0</v>
      </c>
      <c r="U22" s="73">
        <v>0</v>
      </c>
      <c r="V22" s="73">
        <v>0</v>
      </c>
      <c r="W22" s="73">
        <v>0</v>
      </c>
      <c r="X22" s="73">
        <v>0</v>
      </c>
      <c r="Y22" s="73">
        <v>0</v>
      </c>
      <c r="Z22" s="73">
        <v>0</v>
      </c>
      <c r="AA22" s="73">
        <v>0</v>
      </c>
      <c r="AB22" s="73">
        <v>0</v>
      </c>
      <c r="AC22" s="73">
        <v>0</v>
      </c>
      <c r="AD22" s="73">
        <v>0</v>
      </c>
      <c r="AE22" s="73">
        <v>0</v>
      </c>
      <c r="AF22" s="73">
        <v>0</v>
      </c>
      <c r="AG22" s="73">
        <v>3.3940000000000001</v>
      </c>
      <c r="AH22" s="73">
        <v>0</v>
      </c>
      <c r="AI22" s="73">
        <v>3.6070000000000002</v>
      </c>
      <c r="AJ22" s="73">
        <v>0</v>
      </c>
      <c r="AK22" s="73">
        <v>0</v>
      </c>
      <c r="AL22" s="73">
        <v>0</v>
      </c>
      <c r="AM22" s="73">
        <v>0</v>
      </c>
      <c r="AN22" s="73">
        <v>177.68199999999999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7.9470000000000001</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6.6779999999999999</v>
      </c>
      <c r="DT22" s="73">
        <v>0</v>
      </c>
      <c r="DU22" s="73">
        <v>0</v>
      </c>
      <c r="DV22" s="73">
        <v>0</v>
      </c>
      <c r="DW22" s="73">
        <v>0</v>
      </c>
      <c r="DX22" s="73">
        <v>0</v>
      </c>
      <c r="DY22" s="73">
        <v>0</v>
      </c>
      <c r="DZ22" s="73">
        <v>0</v>
      </c>
      <c r="EA22" s="73">
        <v>0</v>
      </c>
      <c r="EB22" s="73">
        <v>0</v>
      </c>
      <c r="EC22" s="73">
        <v>0</v>
      </c>
      <c r="ED22" s="73">
        <v>0</v>
      </c>
      <c r="EE22" s="73">
        <v>0</v>
      </c>
      <c r="EF22" s="73">
        <v>0</v>
      </c>
      <c r="EG22" s="73">
        <v>0</v>
      </c>
      <c r="EH22" s="73">
        <v>3.3940000000000001</v>
      </c>
      <c r="EI22" s="73">
        <v>0</v>
      </c>
      <c r="EJ22" s="73">
        <v>3.6070000000000002</v>
      </c>
      <c r="EK22" s="73">
        <v>0</v>
      </c>
      <c r="EL22" s="73">
        <v>0</v>
      </c>
      <c r="EM22" s="73">
        <v>0</v>
      </c>
      <c r="EN22" s="73">
        <v>0</v>
      </c>
      <c r="EO22" s="73">
        <v>177.68199999999999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7.9470000000000001</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191.36099999999999</v>
      </c>
      <c r="HL22" s="73">
        <v>0</v>
      </c>
      <c r="HM22" s="73">
        <v>0</v>
      </c>
      <c r="HN22" s="73">
        <v>0</v>
      </c>
      <c r="HO22" s="73">
        <v>0</v>
      </c>
      <c r="HP22" s="73">
        <v>0</v>
      </c>
      <c r="HQ22" s="73">
        <v>7.9470000000000001</v>
      </c>
      <c r="HR22" s="73">
        <v>0</v>
      </c>
      <c r="HS22" s="73">
        <v>0</v>
      </c>
      <c r="HT22" s="73">
        <v>0</v>
      </c>
      <c r="HU22" s="73">
        <v>0</v>
      </c>
      <c r="HV22" s="73">
        <v>0</v>
      </c>
      <c r="HW22" s="73">
        <v>0</v>
      </c>
      <c r="HX22" s="73">
        <v>0</v>
      </c>
      <c r="HY22" s="73">
        <v>0</v>
      </c>
      <c r="HZ22" s="73">
        <v>0</v>
      </c>
      <c r="IA22" s="73">
        <v>0</v>
      </c>
      <c r="IB22" s="73">
        <v>0</v>
      </c>
      <c r="IC22" s="73">
        <v>0</v>
      </c>
      <c r="ID22" s="73">
        <v>0</v>
      </c>
      <c r="IE22" s="73">
        <v>0</v>
      </c>
      <c r="IF22" s="73">
        <v>191.36099999999999</v>
      </c>
      <c r="IG22" s="73">
        <v>0</v>
      </c>
      <c r="IH22" s="73">
        <v>0</v>
      </c>
      <c r="II22" s="73">
        <v>0</v>
      </c>
      <c r="IJ22" s="73">
        <v>0</v>
      </c>
      <c r="IK22" s="73">
        <v>0</v>
      </c>
      <c r="IL22" s="73">
        <v>7.9470000000000001</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1</v>
      </c>
      <c r="JU22" s="71">
        <v>0</v>
      </c>
      <c r="JV22" s="71">
        <v>1</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1</v>
      </c>
      <c r="NV22" s="71">
        <v>0</v>
      </c>
      <c r="NW22" s="71">
        <v>1</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1</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1</v>
      </c>
      <c r="RZ22" s="71">
        <v>0</v>
      </c>
      <c r="SA22" s="71">
        <v>0</v>
      </c>
      <c r="SB22" s="71">
        <v>0</v>
      </c>
      <c r="SC22" s="71">
        <v>0</v>
      </c>
      <c r="SD22" s="71">
        <v>0</v>
      </c>
      <c r="SE22" s="71">
        <v>0</v>
      </c>
      <c r="SF22" s="71">
        <v>0</v>
      </c>
      <c r="SG22" s="71">
        <v>0</v>
      </c>
      <c r="SH22" s="71">
        <v>0</v>
      </c>
    </row>
    <row r="23" spans="1:502">
      <c r="A23" s="16" t="s">
        <v>2063</v>
      </c>
      <c r="B23" s="70">
        <v>15</v>
      </c>
      <c r="C23" s="70">
        <v>15</v>
      </c>
      <c r="D23" s="70">
        <v>1</v>
      </c>
      <c r="E23" s="70">
        <v>2018</v>
      </c>
      <c r="F23" s="70" t="s">
        <v>183</v>
      </c>
      <c r="G23" s="1073" t="s">
        <v>2048</v>
      </c>
      <c r="H23" s="70" t="s">
        <v>2049</v>
      </c>
      <c r="I23" s="1066"/>
      <c r="J23" s="73">
        <v>0</v>
      </c>
      <c r="K23" s="73">
        <v>0</v>
      </c>
      <c r="L23" s="73">
        <v>0</v>
      </c>
      <c r="M23" s="73">
        <v>0</v>
      </c>
      <c r="N23" s="73">
        <v>0</v>
      </c>
      <c r="O23" s="73">
        <v>0</v>
      </c>
      <c r="P23" s="73">
        <v>0</v>
      </c>
      <c r="Q23" s="73">
        <v>0</v>
      </c>
      <c r="R23" s="73">
        <v>6.2590000000000003</v>
      </c>
      <c r="S23" s="73">
        <v>0</v>
      </c>
      <c r="T23" s="73">
        <v>0</v>
      </c>
      <c r="U23" s="73">
        <v>0</v>
      </c>
      <c r="V23" s="73">
        <v>0</v>
      </c>
      <c r="W23" s="73">
        <v>0</v>
      </c>
      <c r="X23" s="73">
        <v>0</v>
      </c>
      <c r="Y23" s="73">
        <v>0</v>
      </c>
      <c r="Z23" s="73">
        <v>0</v>
      </c>
      <c r="AA23" s="73">
        <v>0</v>
      </c>
      <c r="AB23" s="73">
        <v>0</v>
      </c>
      <c r="AC23" s="73">
        <v>0</v>
      </c>
      <c r="AD23" s="73">
        <v>0</v>
      </c>
      <c r="AE23" s="73">
        <v>0</v>
      </c>
      <c r="AF23" s="73">
        <v>0</v>
      </c>
      <c r="AG23" s="73">
        <v>2.9430000000000001</v>
      </c>
      <c r="AH23" s="73">
        <v>0</v>
      </c>
      <c r="AI23" s="73">
        <v>3.1859999999999999</v>
      </c>
      <c r="AJ23" s="73">
        <v>0</v>
      </c>
      <c r="AK23" s="73">
        <v>0</v>
      </c>
      <c r="AL23" s="73">
        <v>0</v>
      </c>
      <c r="AM23" s="73">
        <v>0</v>
      </c>
      <c r="AN23" s="73">
        <v>162.37200000000001</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7.1070000000000002</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6.2590000000000003</v>
      </c>
      <c r="DT23" s="73">
        <v>0</v>
      </c>
      <c r="DU23" s="73">
        <v>0</v>
      </c>
      <c r="DV23" s="73">
        <v>0</v>
      </c>
      <c r="DW23" s="73">
        <v>0</v>
      </c>
      <c r="DX23" s="73">
        <v>0</v>
      </c>
      <c r="DY23" s="73">
        <v>0</v>
      </c>
      <c r="DZ23" s="73">
        <v>0</v>
      </c>
      <c r="EA23" s="73">
        <v>0</v>
      </c>
      <c r="EB23" s="73">
        <v>0</v>
      </c>
      <c r="EC23" s="73">
        <v>0</v>
      </c>
      <c r="ED23" s="73">
        <v>0</v>
      </c>
      <c r="EE23" s="73">
        <v>0</v>
      </c>
      <c r="EF23" s="73">
        <v>0</v>
      </c>
      <c r="EG23" s="73">
        <v>0</v>
      </c>
      <c r="EH23" s="73">
        <v>2.9430000000000001</v>
      </c>
      <c r="EI23" s="73">
        <v>0</v>
      </c>
      <c r="EJ23" s="73">
        <v>3.1859999999999999</v>
      </c>
      <c r="EK23" s="73">
        <v>0</v>
      </c>
      <c r="EL23" s="73">
        <v>0</v>
      </c>
      <c r="EM23" s="73">
        <v>0</v>
      </c>
      <c r="EN23" s="73">
        <v>0</v>
      </c>
      <c r="EO23" s="73">
        <v>162.37200000000001</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7.1070000000000002</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174.76</v>
      </c>
      <c r="HL23" s="73">
        <v>0</v>
      </c>
      <c r="HM23" s="73">
        <v>0</v>
      </c>
      <c r="HN23" s="73">
        <v>0</v>
      </c>
      <c r="HO23" s="73">
        <v>0</v>
      </c>
      <c r="HP23" s="73">
        <v>0</v>
      </c>
      <c r="HQ23" s="73">
        <v>7.1070000000000002</v>
      </c>
      <c r="HR23" s="73">
        <v>0</v>
      </c>
      <c r="HS23" s="73">
        <v>0</v>
      </c>
      <c r="HT23" s="73">
        <v>0</v>
      </c>
      <c r="HU23" s="73">
        <v>0</v>
      </c>
      <c r="HV23" s="73">
        <v>0</v>
      </c>
      <c r="HW23" s="73">
        <v>0</v>
      </c>
      <c r="HX23" s="73">
        <v>0</v>
      </c>
      <c r="HY23" s="73">
        <v>0</v>
      </c>
      <c r="HZ23" s="73">
        <v>0</v>
      </c>
      <c r="IA23" s="73">
        <v>0</v>
      </c>
      <c r="IB23" s="73">
        <v>0</v>
      </c>
      <c r="IC23" s="73">
        <v>0</v>
      </c>
      <c r="ID23" s="73">
        <v>0</v>
      </c>
      <c r="IE23" s="73">
        <v>0</v>
      </c>
      <c r="IF23" s="73">
        <v>174.76</v>
      </c>
      <c r="IG23" s="73">
        <v>0</v>
      </c>
      <c r="IH23" s="73">
        <v>0</v>
      </c>
      <c r="II23" s="73">
        <v>0</v>
      </c>
      <c r="IJ23" s="73">
        <v>0</v>
      </c>
      <c r="IK23" s="73">
        <v>0</v>
      </c>
      <c r="IL23" s="73">
        <v>7.1070000000000002</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1</v>
      </c>
      <c r="JU23" s="71">
        <v>0</v>
      </c>
      <c r="JV23" s="71">
        <v>1</v>
      </c>
      <c r="JW23" s="71">
        <v>0</v>
      </c>
      <c r="JX23" s="71">
        <v>0</v>
      </c>
      <c r="JY23" s="71">
        <v>0</v>
      </c>
      <c r="JZ23" s="71">
        <v>0</v>
      </c>
      <c r="KA23" s="71">
        <v>1</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1</v>
      </c>
      <c r="NV23" s="71">
        <v>0</v>
      </c>
      <c r="NW23" s="71">
        <v>1</v>
      </c>
      <c r="NX23" s="71">
        <v>0</v>
      </c>
      <c r="NY23" s="71">
        <v>0</v>
      </c>
      <c r="NZ23" s="71">
        <v>0</v>
      </c>
      <c r="OA23" s="71">
        <v>0</v>
      </c>
      <c r="OB23" s="71">
        <v>1</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1</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1</v>
      </c>
      <c r="RZ23" s="71">
        <v>0</v>
      </c>
      <c r="SA23" s="71">
        <v>0</v>
      </c>
      <c r="SB23" s="71">
        <v>0</v>
      </c>
      <c r="SC23" s="71">
        <v>0</v>
      </c>
      <c r="SD23" s="71">
        <v>0</v>
      </c>
      <c r="SE23" s="71">
        <v>0</v>
      </c>
      <c r="SF23" s="71">
        <v>0</v>
      </c>
      <c r="SG23" s="71">
        <v>0</v>
      </c>
      <c r="SH23" s="71">
        <v>0</v>
      </c>
    </row>
    <row r="24" spans="1:502">
      <c r="A24" s="16" t="s">
        <v>2064</v>
      </c>
      <c r="B24" s="70">
        <v>16</v>
      </c>
      <c r="C24" s="70">
        <v>16</v>
      </c>
      <c r="D24" s="70">
        <v>1</v>
      </c>
      <c r="E24" s="70">
        <v>2019</v>
      </c>
      <c r="F24" s="70" t="s">
        <v>158</v>
      </c>
      <c r="G24" s="1073" t="s">
        <v>2048</v>
      </c>
      <c r="H24" s="70" t="s">
        <v>2049</v>
      </c>
      <c r="I24" s="1066"/>
      <c r="J24" s="73">
        <v>0</v>
      </c>
      <c r="K24" s="73">
        <v>0</v>
      </c>
      <c r="L24" s="73">
        <v>0</v>
      </c>
      <c r="M24" s="73">
        <v>0</v>
      </c>
      <c r="N24" s="73">
        <v>0</v>
      </c>
      <c r="O24" s="73">
        <v>0</v>
      </c>
      <c r="P24" s="73">
        <v>0</v>
      </c>
      <c r="Q24" s="73">
        <v>0</v>
      </c>
      <c r="R24" s="73">
        <v>6.1150000000000002</v>
      </c>
      <c r="S24" s="73">
        <v>0</v>
      </c>
      <c r="T24" s="73">
        <v>0</v>
      </c>
      <c r="U24" s="73">
        <v>0</v>
      </c>
      <c r="V24" s="73">
        <v>0</v>
      </c>
      <c r="W24" s="73">
        <v>0</v>
      </c>
      <c r="X24" s="73">
        <v>0</v>
      </c>
      <c r="Y24" s="73">
        <v>0</v>
      </c>
      <c r="Z24" s="73">
        <v>0</v>
      </c>
      <c r="AA24" s="73">
        <v>0</v>
      </c>
      <c r="AB24" s="73">
        <v>0</v>
      </c>
      <c r="AC24" s="73">
        <v>0</v>
      </c>
      <c r="AD24" s="73">
        <v>0</v>
      </c>
      <c r="AE24" s="73">
        <v>0</v>
      </c>
      <c r="AF24" s="73">
        <v>0</v>
      </c>
      <c r="AG24" s="73">
        <v>2.653</v>
      </c>
      <c r="AH24" s="73">
        <v>0</v>
      </c>
      <c r="AI24" s="73">
        <v>2.2170000000000001</v>
      </c>
      <c r="AJ24" s="73">
        <v>0</v>
      </c>
      <c r="AK24" s="73">
        <v>0</v>
      </c>
      <c r="AL24" s="73">
        <v>0</v>
      </c>
      <c r="AM24" s="73">
        <v>0</v>
      </c>
      <c r="AN24" s="73">
        <v>171.75700000000001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6.2279999999999998</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6.1150000000000002</v>
      </c>
      <c r="DT24" s="73">
        <v>0</v>
      </c>
      <c r="DU24" s="73">
        <v>0</v>
      </c>
      <c r="DV24" s="73">
        <v>0</v>
      </c>
      <c r="DW24" s="73">
        <v>0</v>
      </c>
      <c r="DX24" s="73">
        <v>0</v>
      </c>
      <c r="DY24" s="73">
        <v>0</v>
      </c>
      <c r="DZ24" s="73">
        <v>0</v>
      </c>
      <c r="EA24" s="73">
        <v>0</v>
      </c>
      <c r="EB24" s="73">
        <v>0</v>
      </c>
      <c r="EC24" s="73">
        <v>0</v>
      </c>
      <c r="ED24" s="73">
        <v>0</v>
      </c>
      <c r="EE24" s="73">
        <v>0</v>
      </c>
      <c r="EF24" s="73">
        <v>0</v>
      </c>
      <c r="EG24" s="73">
        <v>0</v>
      </c>
      <c r="EH24" s="73">
        <v>2.653</v>
      </c>
      <c r="EI24" s="73">
        <v>0</v>
      </c>
      <c r="EJ24" s="73">
        <v>2.2170000000000001</v>
      </c>
      <c r="EK24" s="73">
        <v>0</v>
      </c>
      <c r="EL24" s="73">
        <v>0</v>
      </c>
      <c r="EM24" s="73">
        <v>0</v>
      </c>
      <c r="EN24" s="73">
        <v>0</v>
      </c>
      <c r="EO24" s="73">
        <v>171.75700000000001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6.2279999999999998</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182.74199999999999</v>
      </c>
      <c r="HL24" s="73">
        <v>0</v>
      </c>
      <c r="HM24" s="73">
        <v>0</v>
      </c>
      <c r="HN24" s="73">
        <v>0</v>
      </c>
      <c r="HO24" s="73">
        <v>0</v>
      </c>
      <c r="HP24" s="73">
        <v>0</v>
      </c>
      <c r="HQ24" s="73">
        <v>6.2279999999999998</v>
      </c>
      <c r="HR24" s="73">
        <v>0</v>
      </c>
      <c r="HS24" s="73">
        <v>0</v>
      </c>
      <c r="HT24" s="73">
        <v>0</v>
      </c>
      <c r="HU24" s="73">
        <v>0</v>
      </c>
      <c r="HV24" s="73">
        <v>0</v>
      </c>
      <c r="HW24" s="73">
        <v>0</v>
      </c>
      <c r="HX24" s="73">
        <v>0</v>
      </c>
      <c r="HY24" s="73">
        <v>0</v>
      </c>
      <c r="HZ24" s="73">
        <v>0</v>
      </c>
      <c r="IA24" s="73">
        <v>0</v>
      </c>
      <c r="IB24" s="73">
        <v>0</v>
      </c>
      <c r="IC24" s="73">
        <v>0</v>
      </c>
      <c r="ID24" s="73">
        <v>0</v>
      </c>
      <c r="IE24" s="73">
        <v>0</v>
      </c>
      <c r="IF24" s="73">
        <v>182.74199999999999</v>
      </c>
      <c r="IG24" s="73">
        <v>0</v>
      </c>
      <c r="IH24" s="73">
        <v>0</v>
      </c>
      <c r="II24" s="73">
        <v>0</v>
      </c>
      <c r="IJ24" s="73">
        <v>0</v>
      </c>
      <c r="IK24" s="73">
        <v>0</v>
      </c>
      <c r="IL24" s="73">
        <v>6.2279999999999998</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1</v>
      </c>
      <c r="JU24" s="71">
        <v>0</v>
      </c>
      <c r="JV24" s="71">
        <v>1</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1</v>
      </c>
      <c r="NV24" s="71">
        <v>0</v>
      </c>
      <c r="NW24" s="71">
        <v>1</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5</v>
      </c>
      <c r="QY24" s="71">
        <v>0</v>
      </c>
      <c r="QZ24" s="71">
        <v>0</v>
      </c>
      <c r="RA24" s="71">
        <v>0</v>
      </c>
      <c r="RB24" s="71">
        <v>0</v>
      </c>
      <c r="RC24" s="71">
        <v>0</v>
      </c>
      <c r="RD24" s="71">
        <v>1</v>
      </c>
      <c r="RE24" s="71">
        <v>0</v>
      </c>
      <c r="RF24" s="71">
        <v>0</v>
      </c>
      <c r="RG24" s="71">
        <v>0</v>
      </c>
      <c r="RH24" s="71">
        <v>0</v>
      </c>
      <c r="RI24" s="71">
        <v>0</v>
      </c>
      <c r="RJ24" s="71">
        <v>0</v>
      </c>
      <c r="RK24" s="71">
        <v>0</v>
      </c>
      <c r="RL24" s="71">
        <v>0</v>
      </c>
      <c r="RM24" s="71">
        <v>0</v>
      </c>
      <c r="RN24" s="71">
        <v>0</v>
      </c>
      <c r="RO24" s="71">
        <v>0</v>
      </c>
      <c r="RP24" s="71">
        <v>0</v>
      </c>
      <c r="RQ24" s="71">
        <v>0</v>
      </c>
      <c r="RR24" s="71">
        <v>0</v>
      </c>
      <c r="RS24" s="71">
        <v>5</v>
      </c>
      <c r="RT24" s="71">
        <v>0</v>
      </c>
      <c r="RU24" s="71">
        <v>0</v>
      </c>
      <c r="RV24" s="71">
        <v>0</v>
      </c>
      <c r="RW24" s="71">
        <v>0</v>
      </c>
      <c r="RX24" s="71">
        <v>0</v>
      </c>
      <c r="RY24" s="71">
        <v>1</v>
      </c>
      <c r="RZ24" s="71">
        <v>0</v>
      </c>
      <c r="SA24" s="71">
        <v>0</v>
      </c>
      <c r="SB24" s="71">
        <v>0</v>
      </c>
      <c r="SC24" s="71">
        <v>0</v>
      </c>
      <c r="SD24" s="71">
        <v>0</v>
      </c>
      <c r="SE24" s="71">
        <v>0</v>
      </c>
      <c r="SF24" s="71">
        <v>0</v>
      </c>
      <c r="SG24" s="71">
        <v>0</v>
      </c>
      <c r="SH24" s="71">
        <v>0</v>
      </c>
    </row>
    <row r="25" spans="1:502">
      <c r="A25" s="16" t="s">
        <v>2065</v>
      </c>
      <c r="B25" s="70">
        <v>17</v>
      </c>
      <c r="C25" s="70">
        <v>17</v>
      </c>
      <c r="D25" s="70">
        <v>1</v>
      </c>
      <c r="E25" s="70">
        <v>2020</v>
      </c>
      <c r="F25" s="70" t="s">
        <v>159</v>
      </c>
      <c r="G25" s="1073" t="s">
        <v>2048</v>
      </c>
      <c r="H25" s="70" t="s">
        <v>2049</v>
      </c>
      <c r="I25" s="1066"/>
      <c r="J25" s="73">
        <v>0</v>
      </c>
      <c r="K25" s="73">
        <v>0</v>
      </c>
      <c r="L25" s="73">
        <v>0</v>
      </c>
      <c r="M25" s="73">
        <v>0</v>
      </c>
      <c r="N25" s="73">
        <v>0</v>
      </c>
      <c r="O25" s="73">
        <v>0</v>
      </c>
      <c r="P25" s="73">
        <v>0</v>
      </c>
      <c r="Q25" s="73">
        <v>0</v>
      </c>
      <c r="R25" s="73">
        <v>8.1319999999999997</v>
      </c>
      <c r="S25" s="73">
        <v>0</v>
      </c>
      <c r="T25" s="73">
        <v>0</v>
      </c>
      <c r="U25" s="73">
        <v>0</v>
      </c>
      <c r="V25" s="73">
        <v>0</v>
      </c>
      <c r="W25" s="73">
        <v>0</v>
      </c>
      <c r="X25" s="73">
        <v>0</v>
      </c>
      <c r="Y25" s="73">
        <v>0</v>
      </c>
      <c r="Z25" s="73">
        <v>0</v>
      </c>
      <c r="AA25" s="73">
        <v>0</v>
      </c>
      <c r="AB25" s="73">
        <v>0</v>
      </c>
      <c r="AC25" s="73">
        <v>0</v>
      </c>
      <c r="AD25" s="73">
        <v>0</v>
      </c>
      <c r="AE25" s="73">
        <v>0</v>
      </c>
      <c r="AF25" s="73">
        <v>0</v>
      </c>
      <c r="AG25" s="73">
        <v>2.5019999999999998</v>
      </c>
      <c r="AH25" s="73">
        <v>0</v>
      </c>
      <c r="AI25" s="73">
        <v>2.3809999999999998</v>
      </c>
      <c r="AJ25" s="73">
        <v>0</v>
      </c>
      <c r="AK25" s="73">
        <v>0</v>
      </c>
      <c r="AL25" s="73">
        <v>0</v>
      </c>
      <c r="AM25" s="73">
        <v>0</v>
      </c>
      <c r="AN25" s="73">
        <v>158.88200000000001</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5.64</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8.1319999999999997</v>
      </c>
      <c r="DT25" s="73">
        <v>0</v>
      </c>
      <c r="DU25" s="73">
        <v>0</v>
      </c>
      <c r="DV25" s="73">
        <v>0</v>
      </c>
      <c r="DW25" s="73">
        <v>0</v>
      </c>
      <c r="DX25" s="73">
        <v>0</v>
      </c>
      <c r="DY25" s="73">
        <v>0</v>
      </c>
      <c r="DZ25" s="73">
        <v>0</v>
      </c>
      <c r="EA25" s="73">
        <v>0</v>
      </c>
      <c r="EB25" s="73">
        <v>0</v>
      </c>
      <c r="EC25" s="73">
        <v>0</v>
      </c>
      <c r="ED25" s="73">
        <v>0</v>
      </c>
      <c r="EE25" s="73">
        <v>0</v>
      </c>
      <c r="EF25" s="73">
        <v>0</v>
      </c>
      <c r="EG25" s="73">
        <v>0</v>
      </c>
      <c r="EH25" s="73">
        <v>2.5019999999999998</v>
      </c>
      <c r="EI25" s="73">
        <v>0</v>
      </c>
      <c r="EJ25" s="73">
        <v>2.3809999999999998</v>
      </c>
      <c r="EK25" s="73">
        <v>0</v>
      </c>
      <c r="EL25" s="73">
        <v>0</v>
      </c>
      <c r="EM25" s="73">
        <v>0</v>
      </c>
      <c r="EN25" s="73">
        <v>0</v>
      </c>
      <c r="EO25" s="73">
        <v>158.88200000000001</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5.64</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171.89699999999999</v>
      </c>
      <c r="HL25" s="73">
        <v>0</v>
      </c>
      <c r="HM25" s="73">
        <v>0</v>
      </c>
      <c r="HN25" s="73">
        <v>0</v>
      </c>
      <c r="HO25" s="73">
        <v>0</v>
      </c>
      <c r="HP25" s="73">
        <v>0</v>
      </c>
      <c r="HQ25" s="73">
        <v>5.64</v>
      </c>
      <c r="HR25" s="73">
        <v>0</v>
      </c>
      <c r="HS25" s="73">
        <v>0</v>
      </c>
      <c r="HT25" s="73">
        <v>0</v>
      </c>
      <c r="HU25" s="73">
        <v>0</v>
      </c>
      <c r="HV25" s="73">
        <v>0</v>
      </c>
      <c r="HW25" s="73">
        <v>0</v>
      </c>
      <c r="HX25" s="73">
        <v>0</v>
      </c>
      <c r="HY25" s="73">
        <v>0</v>
      </c>
      <c r="HZ25" s="73">
        <v>0</v>
      </c>
      <c r="IA25" s="73">
        <v>0</v>
      </c>
      <c r="IB25" s="73">
        <v>0</v>
      </c>
      <c r="IC25" s="73">
        <v>0</v>
      </c>
      <c r="ID25" s="73">
        <v>0</v>
      </c>
      <c r="IE25" s="73">
        <v>0</v>
      </c>
      <c r="IF25" s="73">
        <v>171.89699999999999</v>
      </c>
      <c r="IG25" s="73">
        <v>0</v>
      </c>
      <c r="IH25" s="73">
        <v>0</v>
      </c>
      <c r="II25" s="73">
        <v>0</v>
      </c>
      <c r="IJ25" s="73">
        <v>0</v>
      </c>
      <c r="IK25" s="73">
        <v>0</v>
      </c>
      <c r="IL25" s="73">
        <v>5.64</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1</v>
      </c>
      <c r="JU25" s="71">
        <v>0</v>
      </c>
      <c r="JV25" s="71">
        <v>1</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1</v>
      </c>
      <c r="NV25" s="71">
        <v>0</v>
      </c>
      <c r="NW25" s="71">
        <v>1</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5</v>
      </c>
      <c r="QY25" s="71">
        <v>0</v>
      </c>
      <c r="QZ25" s="71">
        <v>0</v>
      </c>
      <c r="RA25" s="71">
        <v>0</v>
      </c>
      <c r="RB25" s="71">
        <v>0</v>
      </c>
      <c r="RC25" s="71">
        <v>0</v>
      </c>
      <c r="RD25" s="71">
        <v>1</v>
      </c>
      <c r="RE25" s="71">
        <v>0</v>
      </c>
      <c r="RF25" s="71">
        <v>0</v>
      </c>
      <c r="RG25" s="71">
        <v>0</v>
      </c>
      <c r="RH25" s="71">
        <v>0</v>
      </c>
      <c r="RI25" s="71">
        <v>0</v>
      </c>
      <c r="RJ25" s="71">
        <v>0</v>
      </c>
      <c r="RK25" s="71">
        <v>0</v>
      </c>
      <c r="RL25" s="71">
        <v>0</v>
      </c>
      <c r="RM25" s="71">
        <v>0</v>
      </c>
      <c r="RN25" s="71">
        <v>0</v>
      </c>
      <c r="RO25" s="71">
        <v>0</v>
      </c>
      <c r="RP25" s="71">
        <v>0</v>
      </c>
      <c r="RQ25" s="71">
        <v>0</v>
      </c>
      <c r="RR25" s="71">
        <v>0</v>
      </c>
      <c r="RS25" s="71">
        <v>5</v>
      </c>
      <c r="RT25" s="71">
        <v>0</v>
      </c>
      <c r="RU25" s="71">
        <v>0</v>
      </c>
      <c r="RV25" s="71">
        <v>0</v>
      </c>
      <c r="RW25" s="71">
        <v>0</v>
      </c>
      <c r="RX25" s="71">
        <v>0</v>
      </c>
      <c r="RY25" s="71">
        <v>1</v>
      </c>
      <c r="RZ25" s="71">
        <v>0</v>
      </c>
      <c r="SA25" s="71">
        <v>0</v>
      </c>
      <c r="SB25" s="71">
        <v>0</v>
      </c>
      <c r="SC25" s="71">
        <v>0</v>
      </c>
      <c r="SD25" s="71">
        <v>0</v>
      </c>
      <c r="SE25" s="71">
        <v>0</v>
      </c>
      <c r="SF25" s="71">
        <v>0</v>
      </c>
      <c r="SG25" s="71">
        <v>0</v>
      </c>
      <c r="SH25" s="71">
        <v>0</v>
      </c>
    </row>
    <row r="26" spans="1:502">
      <c r="A26" s="16" t="s">
        <v>2066</v>
      </c>
      <c r="B26" s="70">
        <v>18</v>
      </c>
      <c r="C26" s="70">
        <v>18</v>
      </c>
      <c r="D26" s="70">
        <v>1</v>
      </c>
      <c r="E26" s="70">
        <v>2021</v>
      </c>
      <c r="F26" s="70" t="s">
        <v>160</v>
      </c>
      <c r="G26" s="1073" t="s">
        <v>2048</v>
      </c>
      <c r="H26" s="70" t="s">
        <v>2049</v>
      </c>
      <c r="I26" s="1066"/>
      <c r="J26" s="73">
        <v>0</v>
      </c>
      <c r="K26" s="73">
        <v>0</v>
      </c>
      <c r="L26" s="73">
        <v>0</v>
      </c>
      <c r="M26" s="73">
        <v>0</v>
      </c>
      <c r="N26" s="73">
        <v>0</v>
      </c>
      <c r="O26" s="73">
        <v>0</v>
      </c>
      <c r="P26" s="73">
        <v>0</v>
      </c>
      <c r="Q26" s="73">
        <v>0</v>
      </c>
      <c r="R26" s="73">
        <v>9.3789999999999996</v>
      </c>
      <c r="S26" s="73">
        <v>0</v>
      </c>
      <c r="T26" s="73">
        <v>0</v>
      </c>
      <c r="U26" s="73">
        <v>0</v>
      </c>
      <c r="V26" s="73">
        <v>0</v>
      </c>
      <c r="W26" s="73">
        <v>0</v>
      </c>
      <c r="X26" s="73">
        <v>0</v>
      </c>
      <c r="Y26" s="73">
        <v>0</v>
      </c>
      <c r="Z26" s="73">
        <v>0</v>
      </c>
      <c r="AA26" s="73">
        <v>0</v>
      </c>
      <c r="AB26" s="73">
        <v>0</v>
      </c>
      <c r="AC26" s="73">
        <v>0</v>
      </c>
      <c r="AD26" s="73">
        <v>0</v>
      </c>
      <c r="AE26" s="73">
        <v>0</v>
      </c>
      <c r="AF26" s="73">
        <v>0</v>
      </c>
      <c r="AG26" s="73">
        <v>2.5790000000000002</v>
      </c>
      <c r="AH26" s="73">
        <v>0</v>
      </c>
      <c r="AI26" s="73">
        <v>0</v>
      </c>
      <c r="AJ26" s="73">
        <v>0</v>
      </c>
      <c r="AK26" s="73">
        <v>0</v>
      </c>
      <c r="AL26" s="73">
        <v>0</v>
      </c>
      <c r="AM26" s="73">
        <v>0</v>
      </c>
      <c r="AN26" s="73">
        <v>130.767</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6.1360000000000001</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9.3789999999999996</v>
      </c>
      <c r="DT26" s="73">
        <v>0</v>
      </c>
      <c r="DU26" s="73">
        <v>0</v>
      </c>
      <c r="DV26" s="73">
        <v>0</v>
      </c>
      <c r="DW26" s="73">
        <v>0</v>
      </c>
      <c r="DX26" s="73">
        <v>0</v>
      </c>
      <c r="DY26" s="73">
        <v>0</v>
      </c>
      <c r="DZ26" s="73">
        <v>0</v>
      </c>
      <c r="EA26" s="73">
        <v>0</v>
      </c>
      <c r="EB26" s="73">
        <v>0</v>
      </c>
      <c r="EC26" s="73">
        <v>0</v>
      </c>
      <c r="ED26" s="73">
        <v>0</v>
      </c>
      <c r="EE26" s="73">
        <v>0</v>
      </c>
      <c r="EF26" s="73">
        <v>0</v>
      </c>
      <c r="EG26" s="73">
        <v>0</v>
      </c>
      <c r="EH26" s="73">
        <v>2.5790000000000002</v>
      </c>
      <c r="EI26" s="73">
        <v>0</v>
      </c>
      <c r="EJ26" s="73">
        <v>0</v>
      </c>
      <c r="EK26" s="73">
        <v>0</v>
      </c>
      <c r="EL26" s="73">
        <v>0</v>
      </c>
      <c r="EM26" s="73">
        <v>0</v>
      </c>
      <c r="EN26" s="73">
        <v>0</v>
      </c>
      <c r="EO26" s="73">
        <v>130.767</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6.1360000000000001</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142.72499999999999</v>
      </c>
      <c r="HL26" s="73">
        <v>0</v>
      </c>
      <c r="HM26" s="73">
        <v>0</v>
      </c>
      <c r="HN26" s="73">
        <v>0</v>
      </c>
      <c r="HO26" s="73">
        <v>0</v>
      </c>
      <c r="HP26" s="73">
        <v>0</v>
      </c>
      <c r="HQ26" s="73">
        <v>6.1360000000000001</v>
      </c>
      <c r="HR26" s="73">
        <v>0</v>
      </c>
      <c r="HS26" s="73">
        <v>0</v>
      </c>
      <c r="HT26" s="73">
        <v>0</v>
      </c>
      <c r="HU26" s="73">
        <v>0</v>
      </c>
      <c r="HV26" s="73">
        <v>0</v>
      </c>
      <c r="HW26" s="73">
        <v>0</v>
      </c>
      <c r="HX26" s="73">
        <v>0</v>
      </c>
      <c r="HY26" s="73">
        <v>0</v>
      </c>
      <c r="HZ26" s="73">
        <v>0</v>
      </c>
      <c r="IA26" s="73">
        <v>0</v>
      </c>
      <c r="IB26" s="73">
        <v>0</v>
      </c>
      <c r="IC26" s="73">
        <v>0</v>
      </c>
      <c r="ID26" s="73">
        <v>0</v>
      </c>
      <c r="IE26" s="73">
        <v>0</v>
      </c>
      <c r="IF26" s="73">
        <v>142.72499999999999</v>
      </c>
      <c r="IG26" s="73">
        <v>0</v>
      </c>
      <c r="IH26" s="73">
        <v>0</v>
      </c>
      <c r="II26" s="73">
        <v>0</v>
      </c>
      <c r="IJ26" s="73">
        <v>0</v>
      </c>
      <c r="IK26" s="73">
        <v>0</v>
      </c>
      <c r="IL26" s="73">
        <v>6.1360000000000001</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1</v>
      </c>
      <c r="JU26" s="71">
        <v>0</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1</v>
      </c>
      <c r="NV26" s="71">
        <v>0</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1</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1</v>
      </c>
      <c r="RZ26" s="71">
        <v>0</v>
      </c>
      <c r="SA26" s="71">
        <v>0</v>
      </c>
      <c r="SB26" s="71">
        <v>0</v>
      </c>
      <c r="SC26" s="71">
        <v>0</v>
      </c>
      <c r="SD26" s="71">
        <v>0</v>
      </c>
      <c r="SE26" s="71">
        <v>0</v>
      </c>
      <c r="SF26" s="71">
        <v>0</v>
      </c>
      <c r="SG26" s="71">
        <v>0</v>
      </c>
      <c r="SH26" s="71">
        <v>0</v>
      </c>
    </row>
    <row r="27" spans="1:502">
      <c r="A27" s="16" t="s">
        <v>2067</v>
      </c>
      <c r="B27" s="70">
        <v>19</v>
      </c>
      <c r="C27" s="70">
        <v>19</v>
      </c>
      <c r="D27" s="70">
        <v>1</v>
      </c>
      <c r="E27" s="70">
        <v>2022</v>
      </c>
      <c r="F27" s="70" t="s">
        <v>161</v>
      </c>
      <c r="G27" s="1073" t="s">
        <v>2048</v>
      </c>
      <c r="H27" s="70" t="s">
        <v>2049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2068</v>
      </c>
      <c r="B28" s="70">
        <v>20</v>
      </c>
      <c r="C28" s="70">
        <v>20</v>
      </c>
      <c r="D28" s="70">
        <v>1</v>
      </c>
      <c r="E28" s="70">
        <v>2023</v>
      </c>
      <c r="F28" s="70" t="s">
        <v>1539</v>
      </c>
      <c r="G28" s="1073" t="s">
        <v>2048</v>
      </c>
      <c r="H28" s="70" t="s">
        <v>2049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2069</v>
      </c>
      <c r="B29" s="70">
        <v>21</v>
      </c>
      <c r="C29" s="70">
        <v>21</v>
      </c>
      <c r="D29" s="70">
        <v>1</v>
      </c>
      <c r="E29" s="70">
        <v>2024</v>
      </c>
      <c r="F29" s="70" t="s">
        <v>1554</v>
      </c>
      <c r="G29" s="1073" t="s">
        <v>2048</v>
      </c>
      <c r="H29" s="70" t="s">
        <v>2049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2048</v>
      </c>
      <c r="H30" s="70" t="s">
        <v>2049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2048</v>
      </c>
      <c r="H31" s="70" t="s">
        <v>2049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2048</v>
      </c>
      <c r="H32" s="70" t="s">
        <v>2049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2048</v>
      </c>
      <c r="H33" s="70" t="s">
        <v>2049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2048</v>
      </c>
      <c r="H34" s="70" t="s">
        <v>2049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2048</v>
      </c>
      <c r="H35" s="70" t="s">
        <v>2049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2318</v>
      </c>
      <c r="B10" s="70">
        <v>2</v>
      </c>
      <c r="C10" s="70">
        <v>18</v>
      </c>
      <c r="D10" s="70">
        <v>2</v>
      </c>
      <c r="E10" s="70">
        <v>2024</v>
      </c>
      <c r="F10" s="70" t="s">
        <v>1554</v>
      </c>
      <c r="G10" s="1073" t="s">
        <v>2315</v>
      </c>
      <c r="H10" s="70" t="s">
        <v>2316</v>
      </c>
      <c r="I10" s="1066"/>
      <c r="J10" s="73">
        <v>129997.00000000001</v>
      </c>
      <c r="K10" s="71">
        <v>171948940</v>
      </c>
      <c r="L10" s="71">
        <v>343272</v>
      </c>
      <c r="M10" s="71">
        <v>453503554</v>
      </c>
      <c r="N10" s="71">
        <v>20900</v>
      </c>
      <c r="O10" s="71">
        <v>52466057</v>
      </c>
      <c r="P10" s="71">
        <v>0</v>
      </c>
      <c r="Q10" s="71">
        <v>0</v>
      </c>
      <c r="R10" s="71">
        <v>0</v>
      </c>
      <c r="S10" s="71">
        <v>0</v>
      </c>
      <c r="T10" s="71">
        <v>0</v>
      </c>
      <c r="U10" s="71">
        <v>0</v>
      </c>
      <c r="V10" s="71">
        <v>0</v>
      </c>
      <c r="W10" s="71">
        <v>0</v>
      </c>
      <c r="X10" s="71">
        <v>0</v>
      </c>
      <c r="Y10" s="71">
        <v>0</v>
      </c>
      <c r="Z10" s="71">
        <v>677918551</v>
      </c>
      <c r="AA10" s="71">
        <v>375748083</v>
      </c>
      <c r="AB10" s="71">
        <v>1736819797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364093</v>
      </c>
      <c r="K11" s="71">
        <v>482621808.00000006</v>
      </c>
      <c r="L11" s="71">
        <v>718409</v>
      </c>
      <c r="M11" s="71">
        <v>950760078</v>
      </c>
      <c r="N11" s="71">
        <v>8600</v>
      </c>
      <c r="O11" s="71">
        <v>19278949</v>
      </c>
      <c r="P11" s="71">
        <v>0</v>
      </c>
      <c r="Q11" s="71">
        <v>0</v>
      </c>
      <c r="R11" s="71">
        <v>0</v>
      </c>
      <c r="S11" s="71">
        <v>0</v>
      </c>
      <c r="T11" s="71">
        <v>0</v>
      </c>
      <c r="U11" s="71">
        <v>0</v>
      </c>
      <c r="V11" s="71">
        <v>0</v>
      </c>
      <c r="W11" s="71">
        <v>0</v>
      </c>
      <c r="X11" s="71">
        <v>0</v>
      </c>
      <c r="Y11" s="71">
        <v>0</v>
      </c>
      <c r="Z11" s="71">
        <v>1452660835.0000002</v>
      </c>
      <c r="AA11" s="71">
        <v>930681733</v>
      </c>
      <c r="AB11" s="71">
        <v>3846460918.9999995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1647</v>
      </c>
      <c r="B12" s="70">
        <v>4</v>
      </c>
      <c r="C12" s="70">
        <v>18</v>
      </c>
      <c r="D12" s="70">
        <v>4</v>
      </c>
      <c r="E12" s="70">
        <v>2024</v>
      </c>
      <c r="F12" s="70" t="s">
        <v>1554</v>
      </c>
      <c r="G12" s="1073" t="s">
        <v>1644</v>
      </c>
      <c r="H12" s="70" t="s">
        <v>1645</v>
      </c>
      <c r="I12" s="1066"/>
      <c r="J12" s="73">
        <v>984643</v>
      </c>
      <c r="K12" s="71">
        <v>1248306358</v>
      </c>
      <c r="L12" s="71">
        <v>398901</v>
      </c>
      <c r="M12" s="71">
        <v>504525270.00000006</v>
      </c>
      <c r="N12" s="71">
        <v>448000</v>
      </c>
      <c r="O12" s="71">
        <v>1152129692</v>
      </c>
      <c r="P12" s="71">
        <v>11509</v>
      </c>
      <c r="Q12" s="71">
        <v>74480229.000000015</v>
      </c>
      <c r="R12" s="71">
        <v>0</v>
      </c>
      <c r="S12" s="71">
        <v>0</v>
      </c>
      <c r="T12" s="71">
        <v>0</v>
      </c>
      <c r="U12" s="71">
        <v>0</v>
      </c>
      <c r="V12" s="71">
        <v>0</v>
      </c>
      <c r="W12" s="71">
        <v>0</v>
      </c>
      <c r="X12" s="71">
        <v>0</v>
      </c>
      <c r="Y12" s="71">
        <v>0</v>
      </c>
      <c r="Z12" s="71">
        <v>2979441549</v>
      </c>
      <c r="AA12" s="71">
        <v>2413540909</v>
      </c>
      <c r="AB12" s="71">
        <v>11019385258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390322</v>
      </c>
      <c r="K13" s="71">
        <v>504846938</v>
      </c>
      <c r="L13" s="71">
        <v>317093</v>
      </c>
      <c r="M13" s="71">
        <v>408798052.00000006</v>
      </c>
      <c r="N13" s="71">
        <v>0</v>
      </c>
      <c r="O13" s="71">
        <v>0</v>
      </c>
      <c r="P13" s="71">
        <v>0</v>
      </c>
      <c r="Q13" s="71">
        <v>0</v>
      </c>
      <c r="R13" s="71">
        <v>0</v>
      </c>
      <c r="S13" s="71">
        <v>0</v>
      </c>
      <c r="T13" s="71">
        <v>0</v>
      </c>
      <c r="U13" s="71">
        <v>0</v>
      </c>
      <c r="V13" s="71">
        <v>0</v>
      </c>
      <c r="W13" s="71">
        <v>0</v>
      </c>
      <c r="X13" s="71">
        <v>0</v>
      </c>
      <c r="Y13" s="71">
        <v>0</v>
      </c>
      <c r="Z13" s="71">
        <v>913644990</v>
      </c>
      <c r="AA13" s="71">
        <v>996840725</v>
      </c>
      <c r="AB13" s="71">
        <v>4876927438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2354</v>
      </c>
      <c r="B14" s="70">
        <v>6</v>
      </c>
      <c r="C14" s="70">
        <v>18</v>
      </c>
      <c r="D14" s="70">
        <v>6</v>
      </c>
      <c r="E14" s="70">
        <v>2024</v>
      </c>
      <c r="F14" s="70" t="s">
        <v>1554</v>
      </c>
      <c r="G14" s="1073" t="s">
        <v>2351</v>
      </c>
      <c r="H14" s="70" t="s">
        <v>2352</v>
      </c>
      <c r="I14" s="1066"/>
      <c r="J14" s="73">
        <v>579721</v>
      </c>
      <c r="K14" s="71">
        <v>760196676</v>
      </c>
      <c r="L14" s="71">
        <v>1000474</v>
      </c>
      <c r="M14" s="71">
        <v>1309797996</v>
      </c>
      <c r="N14" s="71">
        <v>759800</v>
      </c>
      <c r="O14" s="71">
        <v>1944600867</v>
      </c>
      <c r="P14" s="71">
        <v>1016.9999999999999</v>
      </c>
      <c r="Q14" s="71">
        <v>6527614</v>
      </c>
      <c r="R14" s="71">
        <v>0</v>
      </c>
      <c r="S14" s="71">
        <v>0</v>
      </c>
      <c r="T14" s="71">
        <v>0</v>
      </c>
      <c r="U14" s="71">
        <v>0</v>
      </c>
      <c r="V14" s="71">
        <v>0</v>
      </c>
      <c r="W14" s="71">
        <v>0</v>
      </c>
      <c r="X14" s="71">
        <v>0</v>
      </c>
      <c r="Y14" s="71">
        <v>0</v>
      </c>
      <c r="Z14" s="71">
        <v>4021123153</v>
      </c>
      <c r="AA14" s="71">
        <v>1551430438</v>
      </c>
      <c r="AB14" s="71">
        <v>6018949435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51550</v>
      </c>
      <c r="K15" s="71">
        <v>67887765</v>
      </c>
      <c r="L15" s="71">
        <v>110089</v>
      </c>
      <c r="M15" s="71">
        <v>144831180</v>
      </c>
      <c r="N15" s="71">
        <v>400</v>
      </c>
      <c r="O15" s="71">
        <v>733268</v>
      </c>
      <c r="P15" s="71">
        <v>0</v>
      </c>
      <c r="Q15" s="71">
        <v>0</v>
      </c>
      <c r="R15" s="71">
        <v>0</v>
      </c>
      <c r="S15" s="71">
        <v>0</v>
      </c>
      <c r="T15" s="71">
        <v>0</v>
      </c>
      <c r="U15" s="71">
        <v>0</v>
      </c>
      <c r="V15" s="71">
        <v>0</v>
      </c>
      <c r="W15" s="71">
        <v>0</v>
      </c>
      <c r="X15" s="71">
        <v>0</v>
      </c>
      <c r="Y15" s="71">
        <v>0</v>
      </c>
      <c r="Z15" s="71">
        <v>213452213</v>
      </c>
      <c r="AA15" s="71">
        <v>142769478</v>
      </c>
      <c r="AB15" s="71">
        <v>795014125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2342</v>
      </c>
      <c r="B16" s="70">
        <v>8</v>
      </c>
      <c r="C16" s="70">
        <v>18</v>
      </c>
      <c r="D16" s="70">
        <v>8</v>
      </c>
      <c r="E16" s="70">
        <v>2024</v>
      </c>
      <c r="F16" s="70" t="s">
        <v>1554</v>
      </c>
      <c r="G16" s="1073" t="s">
        <v>2339</v>
      </c>
      <c r="H16" s="70" t="s">
        <v>2340</v>
      </c>
      <c r="I16" s="1066"/>
      <c r="J16" s="73">
        <v>266497</v>
      </c>
      <c r="K16" s="71">
        <v>349842880</v>
      </c>
      <c r="L16" s="71">
        <v>77948</v>
      </c>
      <c r="M16" s="71">
        <v>102116399</v>
      </c>
      <c r="N16" s="71">
        <v>65900</v>
      </c>
      <c r="O16" s="71">
        <v>180964084</v>
      </c>
      <c r="P16" s="71">
        <v>105</v>
      </c>
      <c r="Q16" s="71">
        <v>689959</v>
      </c>
      <c r="R16" s="71">
        <v>0</v>
      </c>
      <c r="S16" s="71">
        <v>0</v>
      </c>
      <c r="T16" s="71">
        <v>0</v>
      </c>
      <c r="U16" s="71">
        <v>0</v>
      </c>
      <c r="V16" s="71">
        <v>0</v>
      </c>
      <c r="W16" s="71">
        <v>0</v>
      </c>
      <c r="X16" s="71">
        <v>0</v>
      </c>
      <c r="Y16" s="71">
        <v>0</v>
      </c>
      <c r="Z16" s="71">
        <v>633613322</v>
      </c>
      <c r="AA16" s="71">
        <v>614170100</v>
      </c>
      <c r="AB16" s="71">
        <v>2448750083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2334</v>
      </c>
      <c r="B17" s="70">
        <v>9</v>
      </c>
      <c r="C17" s="70">
        <v>18</v>
      </c>
      <c r="D17" s="70">
        <v>9</v>
      </c>
      <c r="E17" s="70">
        <v>2024</v>
      </c>
      <c r="F17" s="70" t="s">
        <v>1554</v>
      </c>
      <c r="G17" s="1073" t="s">
        <v>2331</v>
      </c>
      <c r="H17" s="70" t="s">
        <v>2332</v>
      </c>
      <c r="I17" s="1066"/>
      <c r="J17" s="73">
        <v>355652</v>
      </c>
      <c r="K17" s="71">
        <v>454756462</v>
      </c>
      <c r="L17" s="71">
        <v>1098136</v>
      </c>
      <c r="M17" s="71">
        <v>1403304674.0000002</v>
      </c>
      <c r="N17" s="71">
        <v>834600</v>
      </c>
      <c r="O17" s="71">
        <v>2520202849</v>
      </c>
      <c r="P17" s="71">
        <v>23957</v>
      </c>
      <c r="Q17" s="71">
        <v>150860256</v>
      </c>
      <c r="R17" s="71">
        <v>0</v>
      </c>
      <c r="S17" s="71">
        <v>0</v>
      </c>
      <c r="T17" s="71">
        <v>0</v>
      </c>
      <c r="U17" s="71">
        <v>0</v>
      </c>
      <c r="V17" s="71">
        <v>0</v>
      </c>
      <c r="W17" s="71">
        <v>0</v>
      </c>
      <c r="X17" s="71">
        <v>0</v>
      </c>
      <c r="Y17" s="71">
        <v>0</v>
      </c>
      <c r="Z17" s="71">
        <v>4529124240.999999</v>
      </c>
      <c r="AA17" s="71">
        <v>915391543</v>
      </c>
      <c r="AB17" s="71">
        <v>3674099515.9999995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2326</v>
      </c>
      <c r="B18" s="70">
        <v>10</v>
      </c>
      <c r="C18" s="70">
        <v>18</v>
      </c>
      <c r="D18" s="70">
        <v>10</v>
      </c>
      <c r="E18" s="70">
        <v>2024</v>
      </c>
      <c r="F18" s="70" t="s">
        <v>1554</v>
      </c>
      <c r="G18" s="1073" t="s">
        <v>2323</v>
      </c>
      <c r="H18" s="70" t="s">
        <v>2324</v>
      </c>
      <c r="I18" s="1066"/>
      <c r="J18" s="73">
        <v>73961</v>
      </c>
      <c r="K18" s="71">
        <v>96569971.000000015</v>
      </c>
      <c r="L18" s="71">
        <v>102285</v>
      </c>
      <c r="M18" s="71">
        <v>133391573.99999999</v>
      </c>
      <c r="N18" s="71">
        <v>182800</v>
      </c>
      <c r="O18" s="71">
        <v>498463344</v>
      </c>
      <c r="P18" s="71">
        <v>0</v>
      </c>
      <c r="Q18" s="71">
        <v>0</v>
      </c>
      <c r="R18" s="71">
        <v>0</v>
      </c>
      <c r="S18" s="71">
        <v>0</v>
      </c>
      <c r="T18" s="71">
        <v>0</v>
      </c>
      <c r="U18" s="71">
        <v>0</v>
      </c>
      <c r="V18" s="71">
        <v>0</v>
      </c>
      <c r="W18" s="71">
        <v>0</v>
      </c>
      <c r="X18" s="71">
        <v>0</v>
      </c>
      <c r="Y18" s="71">
        <v>0</v>
      </c>
      <c r="Z18" s="71">
        <v>728424889</v>
      </c>
      <c r="AA18" s="71">
        <v>128351755</v>
      </c>
      <c r="AB18" s="71">
        <v>748437540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1554</v>
      </c>
      <c r="G19" s="1073" t="s">
        <v>2343</v>
      </c>
      <c r="H19" s="70" t="s">
        <v>2344</v>
      </c>
      <c r="I19" s="1066"/>
      <c r="J19" s="73">
        <v>52318</v>
      </c>
      <c r="K19" s="71">
        <v>69165769</v>
      </c>
      <c r="L19" s="71">
        <v>68065</v>
      </c>
      <c r="M19" s="71">
        <v>89855181</v>
      </c>
      <c r="N19" s="71">
        <v>0</v>
      </c>
      <c r="O19" s="71">
        <v>0</v>
      </c>
      <c r="P19" s="71">
        <v>0</v>
      </c>
      <c r="Q19" s="71">
        <v>0</v>
      </c>
      <c r="R19" s="71">
        <v>0</v>
      </c>
      <c r="S19" s="71">
        <v>0</v>
      </c>
      <c r="T19" s="71">
        <v>0</v>
      </c>
      <c r="U19" s="71">
        <v>0</v>
      </c>
      <c r="V19" s="71">
        <v>0</v>
      </c>
      <c r="W19" s="71">
        <v>0</v>
      </c>
      <c r="X19" s="71">
        <v>0</v>
      </c>
      <c r="Y19" s="71">
        <v>0</v>
      </c>
      <c r="Z19" s="71">
        <v>159020950</v>
      </c>
      <c r="AA19" s="71">
        <v>155816674</v>
      </c>
      <c r="AB19" s="71">
        <v>1142323472</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1651</v>
      </c>
      <c r="B20" s="70">
        <v>12</v>
      </c>
      <c r="C20" s="70">
        <v>18</v>
      </c>
      <c r="D20" s="70">
        <v>12</v>
      </c>
      <c r="E20" s="70">
        <v>2024</v>
      </c>
      <c r="F20" s="70" t="s">
        <v>1554</v>
      </c>
      <c r="G20" s="1073" t="s">
        <v>1648</v>
      </c>
      <c r="H20" s="70" t="s">
        <v>1649</v>
      </c>
      <c r="I20" s="1066"/>
      <c r="J20" s="73">
        <v>747617</v>
      </c>
      <c r="K20" s="71">
        <v>960803605</v>
      </c>
      <c r="L20" s="71">
        <v>1784467</v>
      </c>
      <c r="M20" s="71">
        <v>2291048163.0000005</v>
      </c>
      <c r="N20" s="71">
        <v>357000</v>
      </c>
      <c r="O20" s="71">
        <v>954554771</v>
      </c>
      <c r="P20" s="71">
        <v>14821</v>
      </c>
      <c r="Q20" s="71">
        <v>97473917</v>
      </c>
      <c r="R20" s="71">
        <v>0</v>
      </c>
      <c r="S20" s="71">
        <v>0</v>
      </c>
      <c r="T20" s="71">
        <v>0</v>
      </c>
      <c r="U20" s="71">
        <v>0</v>
      </c>
      <c r="V20" s="71">
        <v>0</v>
      </c>
      <c r="W20" s="71">
        <v>0</v>
      </c>
      <c r="X20" s="71">
        <v>0</v>
      </c>
      <c r="Y20" s="71">
        <v>0</v>
      </c>
      <c r="Z20" s="71">
        <v>4303880456.000001</v>
      </c>
      <c r="AA20" s="71">
        <v>1535248780</v>
      </c>
      <c r="AB20" s="71">
        <v>6746776373.999999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1655</v>
      </c>
      <c r="B21" s="70">
        <v>13</v>
      </c>
      <c r="C21" s="70">
        <v>18</v>
      </c>
      <c r="D21" s="70">
        <v>13</v>
      </c>
      <c r="E21" s="70">
        <v>2024</v>
      </c>
      <c r="F21" s="70" t="s">
        <v>1554</v>
      </c>
      <c r="G21" s="1073" t="s">
        <v>1652</v>
      </c>
      <c r="H21" s="70" t="s">
        <v>1653</v>
      </c>
      <c r="I21" s="1066"/>
      <c r="J21" s="73">
        <v>638639</v>
      </c>
      <c r="K21" s="71">
        <v>839736106.00000012</v>
      </c>
      <c r="L21" s="71">
        <v>2064001.0000000002</v>
      </c>
      <c r="M21" s="71">
        <v>2708343960</v>
      </c>
      <c r="N21" s="71">
        <v>390700</v>
      </c>
      <c r="O21" s="71">
        <v>1164244142</v>
      </c>
      <c r="P21" s="71">
        <v>0</v>
      </c>
      <c r="Q21" s="71">
        <v>0</v>
      </c>
      <c r="R21" s="71">
        <v>0</v>
      </c>
      <c r="S21" s="71">
        <v>0</v>
      </c>
      <c r="T21" s="71">
        <v>0</v>
      </c>
      <c r="U21" s="71">
        <v>0</v>
      </c>
      <c r="V21" s="71">
        <v>0</v>
      </c>
      <c r="W21" s="71">
        <v>0</v>
      </c>
      <c r="X21" s="71">
        <v>0</v>
      </c>
      <c r="Y21" s="71">
        <v>0</v>
      </c>
      <c r="Z21" s="71">
        <v>4712324208</v>
      </c>
      <c r="AA21" s="71">
        <v>1771699719</v>
      </c>
      <c r="AB21" s="71">
        <v>6785713145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1659</v>
      </c>
      <c r="B22" s="70">
        <v>14</v>
      </c>
      <c r="C22" s="70">
        <v>18</v>
      </c>
      <c r="D22" s="70">
        <v>14</v>
      </c>
      <c r="E22" s="70">
        <v>2024</v>
      </c>
      <c r="F22" s="70" t="s">
        <v>1554</v>
      </c>
      <c r="G22" s="1073" t="s">
        <v>1656</v>
      </c>
      <c r="H22" s="70" t="s">
        <v>1657</v>
      </c>
      <c r="I22" s="1066"/>
      <c r="J22" s="73">
        <v>502764</v>
      </c>
      <c r="K22" s="71">
        <v>660298728</v>
      </c>
      <c r="L22" s="71">
        <v>501365</v>
      </c>
      <c r="M22" s="71">
        <v>657615520.00000012</v>
      </c>
      <c r="N22" s="71">
        <v>42300</v>
      </c>
      <c r="O22" s="71">
        <v>115219020</v>
      </c>
      <c r="P22" s="71">
        <v>0</v>
      </c>
      <c r="Q22" s="71">
        <v>0</v>
      </c>
      <c r="R22" s="71">
        <v>0</v>
      </c>
      <c r="S22" s="71">
        <v>0</v>
      </c>
      <c r="T22" s="71">
        <v>0</v>
      </c>
      <c r="U22" s="71">
        <v>0</v>
      </c>
      <c r="V22" s="71">
        <v>0</v>
      </c>
      <c r="W22" s="71">
        <v>0</v>
      </c>
      <c r="X22" s="71">
        <v>0</v>
      </c>
      <c r="Y22" s="71">
        <v>0</v>
      </c>
      <c r="Z22" s="71">
        <v>1433133268.0000002</v>
      </c>
      <c r="AA22" s="71">
        <v>1270472527</v>
      </c>
      <c r="AB22" s="71">
        <v>5392525352</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2322</v>
      </c>
      <c r="B23" s="70">
        <v>15</v>
      </c>
      <c r="C23" s="70">
        <v>18</v>
      </c>
      <c r="D23" s="70">
        <v>15</v>
      </c>
      <c r="E23" s="70">
        <v>2024</v>
      </c>
      <c r="F23" s="70" t="s">
        <v>1554</v>
      </c>
      <c r="G23" s="1073" t="s">
        <v>2319</v>
      </c>
      <c r="H23" s="70" t="s">
        <v>2320</v>
      </c>
      <c r="I23" s="1066"/>
      <c r="J23" s="73">
        <v>173213</v>
      </c>
      <c r="K23" s="71">
        <v>227449742.99999997</v>
      </c>
      <c r="L23" s="71">
        <v>431416</v>
      </c>
      <c r="M23" s="71">
        <v>565955219</v>
      </c>
      <c r="N23" s="71">
        <v>67900</v>
      </c>
      <c r="O23" s="71">
        <v>150344643.00000003</v>
      </c>
      <c r="P23" s="71">
        <v>0</v>
      </c>
      <c r="Q23" s="71">
        <v>0</v>
      </c>
      <c r="R23" s="71">
        <v>0</v>
      </c>
      <c r="S23" s="71">
        <v>0</v>
      </c>
      <c r="T23" s="71">
        <v>0</v>
      </c>
      <c r="U23" s="71">
        <v>0</v>
      </c>
      <c r="V23" s="71">
        <v>0</v>
      </c>
      <c r="W23" s="71">
        <v>0</v>
      </c>
      <c r="X23" s="71">
        <v>0</v>
      </c>
      <c r="Y23" s="71">
        <v>0</v>
      </c>
      <c r="Z23" s="71">
        <v>943749605.00000012</v>
      </c>
      <c r="AA23" s="71">
        <v>476595183.99999994</v>
      </c>
      <c r="AB23" s="71">
        <v>1756806973.9999998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2330</v>
      </c>
      <c r="B24" s="70">
        <v>16</v>
      </c>
      <c r="C24" s="70">
        <v>18</v>
      </c>
      <c r="D24" s="70">
        <v>16</v>
      </c>
      <c r="E24" s="70">
        <v>2024</v>
      </c>
      <c r="F24" s="70" t="s">
        <v>1554</v>
      </c>
      <c r="G24" s="1073" t="s">
        <v>2327</v>
      </c>
      <c r="H24" s="70" t="s">
        <v>2328</v>
      </c>
      <c r="I24" s="1066"/>
      <c r="J24" s="73">
        <v>272281</v>
      </c>
      <c r="K24" s="71">
        <v>357086469.99999994</v>
      </c>
      <c r="L24" s="71">
        <v>534354</v>
      </c>
      <c r="M24" s="71">
        <v>699928505</v>
      </c>
      <c r="N24" s="71">
        <v>196400</v>
      </c>
      <c r="O24" s="71">
        <v>539522340</v>
      </c>
      <c r="P24" s="71">
        <v>8122</v>
      </c>
      <c r="Q24" s="71">
        <v>53428341</v>
      </c>
      <c r="R24" s="71">
        <v>0</v>
      </c>
      <c r="S24" s="71">
        <v>0</v>
      </c>
      <c r="T24" s="71">
        <v>0</v>
      </c>
      <c r="U24" s="71">
        <v>0</v>
      </c>
      <c r="V24" s="71">
        <v>0</v>
      </c>
      <c r="W24" s="71">
        <v>0</v>
      </c>
      <c r="X24" s="71">
        <v>0</v>
      </c>
      <c r="Y24" s="71">
        <v>0</v>
      </c>
      <c r="Z24" s="71">
        <v>1649965656.0000002</v>
      </c>
      <c r="AA24" s="71">
        <v>519436215</v>
      </c>
      <c r="AB24" s="71">
        <v>2357073851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278104</v>
      </c>
      <c r="K25" s="71">
        <v>362115651</v>
      </c>
      <c r="L25" s="71">
        <v>417148</v>
      </c>
      <c r="M25" s="71">
        <v>542112526</v>
      </c>
      <c r="N25" s="71">
        <v>0</v>
      </c>
      <c r="O25" s="71">
        <v>0</v>
      </c>
      <c r="P25" s="71">
        <v>0</v>
      </c>
      <c r="Q25" s="71">
        <v>0</v>
      </c>
      <c r="R25" s="71">
        <v>0</v>
      </c>
      <c r="S25" s="71">
        <v>0</v>
      </c>
      <c r="T25" s="71">
        <v>0</v>
      </c>
      <c r="U25" s="71">
        <v>0</v>
      </c>
      <c r="V25" s="71">
        <v>0</v>
      </c>
      <c r="W25" s="71">
        <v>0</v>
      </c>
      <c r="X25" s="71">
        <v>0</v>
      </c>
      <c r="Y25" s="71">
        <v>0</v>
      </c>
      <c r="Z25" s="71">
        <v>904228176.99999988</v>
      </c>
      <c r="AA25" s="71">
        <v>705930460</v>
      </c>
      <c r="AB25" s="71">
        <v>3373553377.0000005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2350</v>
      </c>
      <c r="B26" s="70">
        <v>18</v>
      </c>
      <c r="C26" s="70">
        <v>18</v>
      </c>
      <c r="D26" s="70">
        <v>18</v>
      </c>
      <c r="E26" s="70">
        <v>2024</v>
      </c>
      <c r="F26" s="70" t="s">
        <v>1554</v>
      </c>
      <c r="G26" s="1073" t="s">
        <v>2347</v>
      </c>
      <c r="H26" s="70" t="s">
        <v>2348</v>
      </c>
      <c r="I26" s="1066"/>
      <c r="J26" s="73">
        <v>219852</v>
      </c>
      <c r="K26" s="71">
        <v>290310444</v>
      </c>
      <c r="L26" s="71">
        <v>331638</v>
      </c>
      <c r="M26" s="71">
        <v>437078930.99999994</v>
      </c>
      <c r="N26" s="71">
        <v>28800</v>
      </c>
      <c r="O26" s="71">
        <v>62761153</v>
      </c>
      <c r="P26" s="71">
        <v>0</v>
      </c>
      <c r="Q26" s="71">
        <v>0</v>
      </c>
      <c r="R26" s="71">
        <v>0</v>
      </c>
      <c r="S26" s="71">
        <v>0</v>
      </c>
      <c r="T26" s="71">
        <v>0</v>
      </c>
      <c r="U26" s="71">
        <v>0</v>
      </c>
      <c r="V26" s="71">
        <v>0</v>
      </c>
      <c r="W26" s="71">
        <v>0</v>
      </c>
      <c r="X26" s="71">
        <v>0</v>
      </c>
      <c r="Y26" s="71">
        <v>0</v>
      </c>
      <c r="Z26" s="71">
        <v>790150528</v>
      </c>
      <c r="AA26" s="71">
        <v>593150463</v>
      </c>
      <c r="AB26" s="71">
        <v>2495391553</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2338</v>
      </c>
      <c r="B27" s="70">
        <v>19</v>
      </c>
      <c r="C27" s="70">
        <v>18</v>
      </c>
      <c r="D27" s="70">
        <v>19</v>
      </c>
      <c r="E27" s="70">
        <v>2024</v>
      </c>
      <c r="F27" s="70" t="s">
        <v>1554</v>
      </c>
      <c r="G27" s="1073" t="s">
        <v>2335</v>
      </c>
      <c r="H27" s="70" t="s">
        <v>2336</v>
      </c>
      <c r="I27" s="1066"/>
      <c r="J27" s="73">
        <v>244006</v>
      </c>
      <c r="K27" s="71">
        <v>316713542</v>
      </c>
      <c r="L27" s="71">
        <v>141654</v>
      </c>
      <c r="M27" s="71">
        <v>183183301</v>
      </c>
      <c r="N27" s="71">
        <v>73800</v>
      </c>
      <c r="O27" s="71">
        <v>175070256</v>
      </c>
      <c r="P27" s="71">
        <v>0</v>
      </c>
      <c r="Q27" s="71">
        <v>0</v>
      </c>
      <c r="R27" s="71">
        <v>0</v>
      </c>
      <c r="S27" s="71">
        <v>0</v>
      </c>
      <c r="T27" s="71">
        <v>0</v>
      </c>
      <c r="U27" s="71">
        <v>0</v>
      </c>
      <c r="V27" s="71">
        <v>0</v>
      </c>
      <c r="W27" s="71">
        <v>0</v>
      </c>
      <c r="X27" s="71">
        <v>0</v>
      </c>
      <c r="Y27" s="71">
        <v>0</v>
      </c>
      <c r="Z27" s="71">
        <v>674967098.99999988</v>
      </c>
      <c r="AA27" s="71">
        <v>643799084</v>
      </c>
      <c r="AB27" s="71">
        <v>3057324604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2069</v>
      </c>
      <c r="B28" s="70">
        <v>20</v>
      </c>
      <c r="C28" s="70">
        <v>18</v>
      </c>
      <c r="D28" s="70">
        <v>20</v>
      </c>
      <c r="E28" s="70">
        <v>2024</v>
      </c>
      <c r="F28" s="70" t="s">
        <v>1554</v>
      </c>
      <c r="G28" s="1073" t="s">
        <v>2048</v>
      </c>
      <c r="H28" s="70" t="s">
        <v>2049</v>
      </c>
      <c r="I28" s="1066"/>
      <c r="J28" s="73">
        <v>112709</v>
      </c>
      <c r="K28" s="71">
        <v>149793985</v>
      </c>
      <c r="L28" s="71">
        <v>142177</v>
      </c>
      <c r="M28" s="71">
        <v>188204484</v>
      </c>
      <c r="N28" s="71">
        <v>60800</v>
      </c>
      <c r="O28" s="71">
        <v>143258892</v>
      </c>
      <c r="P28" s="71">
        <v>0</v>
      </c>
      <c r="Q28" s="71">
        <v>0</v>
      </c>
      <c r="R28" s="71">
        <v>0</v>
      </c>
      <c r="S28" s="71">
        <v>0</v>
      </c>
      <c r="T28" s="71">
        <v>0</v>
      </c>
      <c r="U28" s="71">
        <v>0</v>
      </c>
      <c r="V28" s="71">
        <v>0</v>
      </c>
      <c r="W28" s="71">
        <v>0</v>
      </c>
      <c r="X28" s="71">
        <v>0</v>
      </c>
      <c r="Y28" s="71">
        <v>0</v>
      </c>
      <c r="Z28" s="71">
        <v>481257361</v>
      </c>
      <c r="AA28" s="71">
        <v>222554405</v>
      </c>
      <c r="AB28" s="71">
        <v>1014610362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2317</v>
      </c>
      <c r="B190" s="70">
        <v>182</v>
      </c>
      <c r="C190" s="70">
        <v>16</v>
      </c>
      <c r="D190" s="70">
        <v>2</v>
      </c>
      <c r="E190" s="70">
        <v>2022</v>
      </c>
      <c r="F190" s="70" t="s">
        <v>161</v>
      </c>
      <c r="G190" s="1073" t="s">
        <v>2315</v>
      </c>
      <c r="H190" s="70" t="s">
        <v>2316</v>
      </c>
      <c r="I190" s="1066"/>
      <c r="J190" s="73"/>
      <c r="K190" s="71"/>
      <c r="L190" s="71"/>
      <c r="M190" s="71"/>
      <c r="N190" s="71"/>
      <c r="O190" s="71"/>
      <c r="P190" s="71"/>
      <c r="Q190" s="71"/>
      <c r="R190" s="71"/>
      <c r="S190" s="71"/>
      <c r="T190" s="71"/>
      <c r="U190" s="71"/>
      <c r="V190" s="71"/>
      <c r="W190" s="71"/>
      <c r="X190" s="71"/>
      <c r="Y190" s="71"/>
      <c r="Z190" s="71"/>
      <c r="AA190" s="71"/>
      <c r="AB190" s="71"/>
      <c r="AC190" s="72"/>
      <c r="AD190" s="71">
        <v>70637830.146560356</v>
      </c>
      <c r="AE190" s="71">
        <v>779979.06971587287</v>
      </c>
      <c r="AF190" s="71">
        <v>1201450.7427786202</v>
      </c>
      <c r="AG190" s="71">
        <v>33689903.46684438</v>
      </c>
      <c r="AH190" s="71">
        <v>43809133.264925905</v>
      </c>
      <c r="AI190" s="71">
        <v>0</v>
      </c>
      <c r="AJ190" s="71">
        <v>0</v>
      </c>
      <c r="AK190" s="71">
        <v>2754543.4442925896</v>
      </c>
      <c r="AL190" s="71">
        <v>0</v>
      </c>
      <c r="AM190" s="71">
        <v>0</v>
      </c>
      <c r="AN190" s="71">
        <v>152872840.13511771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135773287.02272469</v>
      </c>
      <c r="AE191" s="71">
        <v>2782866.4998686234</v>
      </c>
      <c r="AF191" s="71">
        <v>7142624.6658188971</v>
      </c>
      <c r="AG191" s="71">
        <v>165999342.53663319</v>
      </c>
      <c r="AH191" s="71">
        <v>181422747.96779999</v>
      </c>
      <c r="AI191" s="71">
        <v>0</v>
      </c>
      <c r="AJ191" s="71">
        <v>0</v>
      </c>
      <c r="AK191" s="71">
        <v>10591666.323743654</v>
      </c>
      <c r="AL191" s="71">
        <v>0</v>
      </c>
      <c r="AM191" s="71">
        <v>0</v>
      </c>
      <c r="AN191" s="71">
        <v>503712535.01658911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1646</v>
      </c>
      <c r="B192" s="70">
        <v>184</v>
      </c>
      <c r="C192" s="70">
        <v>16</v>
      </c>
      <c r="D192" s="70">
        <v>4</v>
      </c>
      <c r="E192" s="70">
        <v>2022</v>
      </c>
      <c r="F192" s="70" t="s">
        <v>161</v>
      </c>
      <c r="G192" s="1073" t="s">
        <v>1644</v>
      </c>
      <c r="H192" s="70" t="s">
        <v>1645</v>
      </c>
      <c r="I192" s="1066"/>
      <c r="J192" s="73"/>
      <c r="K192" s="71"/>
      <c r="L192" s="71"/>
      <c r="M192" s="71"/>
      <c r="N192" s="71"/>
      <c r="O192" s="71"/>
      <c r="P192" s="71"/>
      <c r="Q192" s="71"/>
      <c r="R192" s="71"/>
      <c r="S192" s="71"/>
      <c r="T192" s="71"/>
      <c r="U192" s="71"/>
      <c r="V192" s="71"/>
      <c r="W192" s="71"/>
      <c r="X192" s="71"/>
      <c r="Y192" s="71"/>
      <c r="Z192" s="71"/>
      <c r="AA192" s="71"/>
      <c r="AB192" s="71"/>
      <c r="AC192" s="72"/>
      <c r="AD192" s="71">
        <v>257825756.60422105</v>
      </c>
      <c r="AE192" s="71">
        <v>11096172.828899113</v>
      </c>
      <c r="AF192" s="71">
        <v>3472192.6466302127</v>
      </c>
      <c r="AG192" s="71">
        <v>695187600.33502913</v>
      </c>
      <c r="AH192" s="71">
        <v>804429795.6347183</v>
      </c>
      <c r="AI192" s="71">
        <v>0</v>
      </c>
      <c r="AJ192" s="71">
        <v>0</v>
      </c>
      <c r="AK192" s="71">
        <v>44491067.542560481</v>
      </c>
      <c r="AL192" s="71">
        <v>0</v>
      </c>
      <c r="AM192" s="71">
        <v>0</v>
      </c>
      <c r="AN192" s="71">
        <v>1816502585.5920582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563033959.58805895</v>
      </c>
      <c r="AE193" s="71">
        <v>5249859.1230876055</v>
      </c>
      <c r="AF193" s="71">
        <v>1387675.6079093064</v>
      </c>
      <c r="AG193" s="71">
        <v>370093953.32769454</v>
      </c>
      <c r="AH193" s="71">
        <v>323107191.32996351</v>
      </c>
      <c r="AI193" s="71">
        <v>0</v>
      </c>
      <c r="AJ193" s="71">
        <v>0</v>
      </c>
      <c r="AK193" s="71">
        <v>17862953.39910274</v>
      </c>
      <c r="AL193" s="71">
        <v>0</v>
      </c>
      <c r="AM193" s="71">
        <v>0</v>
      </c>
      <c r="AN193" s="71">
        <v>1280735592.3758166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2353</v>
      </c>
      <c r="B194" s="70">
        <v>186</v>
      </c>
      <c r="C194" s="70">
        <v>16</v>
      </c>
      <c r="D194" s="70">
        <v>6</v>
      </c>
      <c r="E194" s="70">
        <v>2022</v>
      </c>
      <c r="F194" s="70" t="s">
        <v>161</v>
      </c>
      <c r="G194" s="1073" t="s">
        <v>2351</v>
      </c>
      <c r="H194" s="70" t="s">
        <v>2352</v>
      </c>
      <c r="I194" s="1066"/>
      <c r="J194" s="73"/>
      <c r="K194" s="71"/>
      <c r="L194" s="71"/>
      <c r="M194" s="71"/>
      <c r="N194" s="71"/>
      <c r="O194" s="71"/>
      <c r="P194" s="71"/>
      <c r="Q194" s="71"/>
      <c r="R194" s="71"/>
      <c r="S194" s="71"/>
      <c r="T194" s="71"/>
      <c r="U194" s="71"/>
      <c r="V194" s="71"/>
      <c r="W194" s="71"/>
      <c r="X194" s="71"/>
      <c r="Y194" s="71"/>
      <c r="Z194" s="71"/>
      <c r="AA194" s="71"/>
      <c r="AB194" s="71"/>
      <c r="AC194" s="72"/>
      <c r="AD194" s="71">
        <v>595856445.33938217</v>
      </c>
      <c r="AE194" s="71">
        <v>3546963.6428255751</v>
      </c>
      <c r="AF194" s="71">
        <v>6818232.9652686706</v>
      </c>
      <c r="AG194" s="71">
        <v>182488523.93959746</v>
      </c>
      <c r="AH194" s="71">
        <v>192427915.94025162</v>
      </c>
      <c r="AI194" s="71">
        <v>0</v>
      </c>
      <c r="AJ194" s="71">
        <v>0</v>
      </c>
      <c r="AK194" s="71">
        <v>11497236.039420756</v>
      </c>
      <c r="AL194" s="71">
        <v>0</v>
      </c>
      <c r="AM194" s="71">
        <v>0</v>
      </c>
      <c r="AN194" s="71">
        <v>992635317.86674619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35465726.034826495</v>
      </c>
      <c r="AE195" s="71">
        <v>365284.31545517122</v>
      </c>
      <c r="AF195" s="71">
        <v>1135370.9519257962</v>
      </c>
      <c r="AG195" s="71">
        <v>8581799.1016553082</v>
      </c>
      <c r="AH195" s="71">
        <v>13528153.035053082</v>
      </c>
      <c r="AI195" s="71">
        <v>0</v>
      </c>
      <c r="AJ195" s="71">
        <v>0</v>
      </c>
      <c r="AK195" s="71">
        <v>851594.50661492709</v>
      </c>
      <c r="AL195" s="71">
        <v>0</v>
      </c>
      <c r="AM195" s="71">
        <v>0</v>
      </c>
      <c r="AN195" s="71">
        <v>59927927.94553078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2341</v>
      </c>
      <c r="B196" s="70">
        <v>188</v>
      </c>
      <c r="C196" s="70">
        <v>16</v>
      </c>
      <c r="D196" s="70">
        <v>8</v>
      </c>
      <c r="E196" s="70">
        <v>2022</v>
      </c>
      <c r="F196" s="70" t="s">
        <v>161</v>
      </c>
      <c r="G196" s="1073" t="s">
        <v>2339</v>
      </c>
      <c r="H196" s="70" t="s">
        <v>2340</v>
      </c>
      <c r="I196" s="1066"/>
      <c r="J196" s="73"/>
      <c r="K196" s="71"/>
      <c r="L196" s="71"/>
      <c r="M196" s="71"/>
      <c r="N196" s="71"/>
      <c r="O196" s="71"/>
      <c r="P196" s="71"/>
      <c r="Q196" s="71"/>
      <c r="R196" s="71"/>
      <c r="S196" s="71"/>
      <c r="T196" s="71"/>
      <c r="U196" s="71"/>
      <c r="V196" s="71"/>
      <c r="W196" s="71"/>
      <c r="X196" s="71"/>
      <c r="Y196" s="71"/>
      <c r="Z196" s="71"/>
      <c r="AA196" s="71"/>
      <c r="AB196" s="71"/>
      <c r="AC196" s="72"/>
      <c r="AD196" s="71">
        <v>313687755.2148838</v>
      </c>
      <c r="AE196" s="71">
        <v>1579369.3832482041</v>
      </c>
      <c r="AF196" s="71">
        <v>3958780.1974555543</v>
      </c>
      <c r="AG196" s="71">
        <v>94647282.52200523</v>
      </c>
      <c r="AH196" s="71">
        <v>127542312.36709085</v>
      </c>
      <c r="AI196" s="71">
        <v>0</v>
      </c>
      <c r="AJ196" s="71">
        <v>0</v>
      </c>
      <c r="AK196" s="71">
        <v>7050479.4019229161</v>
      </c>
      <c r="AL196" s="71">
        <v>0</v>
      </c>
      <c r="AM196" s="71">
        <v>0</v>
      </c>
      <c r="AN196" s="71">
        <v>548465979.0866065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2333</v>
      </c>
      <c r="B197" s="70">
        <v>189</v>
      </c>
      <c r="C197" s="70">
        <v>16</v>
      </c>
      <c r="D197" s="70">
        <v>9</v>
      </c>
      <c r="E197" s="70">
        <v>2022</v>
      </c>
      <c r="F197" s="70" t="s">
        <v>161</v>
      </c>
      <c r="G197" s="1073" t="s">
        <v>2331</v>
      </c>
      <c r="H197" s="70" t="s">
        <v>2332</v>
      </c>
      <c r="I197" s="1066"/>
      <c r="J197" s="73"/>
      <c r="K197" s="71"/>
      <c r="L197" s="71"/>
      <c r="M197" s="71"/>
      <c r="N197" s="71"/>
      <c r="O197" s="71"/>
      <c r="P197" s="71"/>
      <c r="Q197" s="71"/>
      <c r="R197" s="71"/>
      <c r="S197" s="71"/>
      <c r="T197" s="71"/>
      <c r="U197" s="71"/>
      <c r="V197" s="71"/>
      <c r="W197" s="71"/>
      <c r="X197" s="71"/>
      <c r="Y197" s="71"/>
      <c r="Z197" s="71"/>
      <c r="AA197" s="71"/>
      <c r="AB197" s="71"/>
      <c r="AC197" s="72"/>
      <c r="AD197" s="71">
        <v>56114666.252978086</v>
      </c>
      <c r="AE197" s="71">
        <v>2876393.4018933768</v>
      </c>
      <c r="AF197" s="71">
        <v>2931539.8123798333</v>
      </c>
      <c r="AG197" s="71">
        <v>87482377.43208681</v>
      </c>
      <c r="AH197" s="71">
        <v>107172690.63467683</v>
      </c>
      <c r="AI197" s="71">
        <v>0</v>
      </c>
      <c r="AJ197" s="71">
        <v>0</v>
      </c>
      <c r="AK197" s="71">
        <v>5990731.6967237191</v>
      </c>
      <c r="AL197" s="71">
        <v>0</v>
      </c>
      <c r="AM197" s="71">
        <v>0</v>
      </c>
      <c r="AN197" s="71">
        <v>262568399.23073867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2325</v>
      </c>
      <c r="B198" s="70">
        <v>190</v>
      </c>
      <c r="C198" s="70">
        <v>16</v>
      </c>
      <c r="D198" s="70">
        <v>10</v>
      </c>
      <c r="E198" s="70">
        <v>2022</v>
      </c>
      <c r="F198" s="70" t="s">
        <v>161</v>
      </c>
      <c r="G198" s="1073" t="s">
        <v>2323</v>
      </c>
      <c r="H198" s="70" t="s">
        <v>2324</v>
      </c>
      <c r="I198" s="1066"/>
      <c r="J198" s="73"/>
      <c r="K198" s="71"/>
      <c r="L198" s="71"/>
      <c r="M198" s="71"/>
      <c r="N198" s="71"/>
      <c r="O198" s="71"/>
      <c r="P198" s="71"/>
      <c r="Q198" s="71"/>
      <c r="R198" s="71"/>
      <c r="S198" s="71"/>
      <c r="T198" s="71"/>
      <c r="U198" s="71"/>
      <c r="V198" s="71"/>
      <c r="W198" s="71"/>
      <c r="X198" s="71"/>
      <c r="Y198" s="71"/>
      <c r="Z198" s="71"/>
      <c r="AA198" s="71"/>
      <c r="AB198" s="71"/>
      <c r="AC198" s="72"/>
      <c r="AD198" s="71">
        <v>123237342.96561272</v>
      </c>
      <c r="AE198" s="71">
        <v>354696.36428255757</v>
      </c>
      <c r="AF198" s="71">
        <v>931124.32565343077</v>
      </c>
      <c r="AG198" s="71">
        <v>17782329.212802708</v>
      </c>
      <c r="AH198" s="71">
        <v>15029561.323840437</v>
      </c>
      <c r="AI198" s="71">
        <v>0</v>
      </c>
      <c r="AJ198" s="71">
        <v>0</v>
      </c>
      <c r="AK198" s="71">
        <v>964064.38004352478</v>
      </c>
      <c r="AL198" s="71">
        <v>0</v>
      </c>
      <c r="AM198" s="71">
        <v>0</v>
      </c>
      <c r="AN198" s="71">
        <v>158299118.57223538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8745820.4434545226</v>
      </c>
      <c r="AE199" s="71">
        <v>208229.70639473529</v>
      </c>
      <c r="AF199" s="71">
        <v>252304.65598351025</v>
      </c>
      <c r="AG199" s="71">
        <v>16631489.535147419</v>
      </c>
      <c r="AH199" s="71">
        <v>15390724.829734303</v>
      </c>
      <c r="AI199" s="71">
        <v>0</v>
      </c>
      <c r="AJ199" s="71">
        <v>0</v>
      </c>
      <c r="AK199" s="71">
        <v>930749.53808648896</v>
      </c>
      <c r="AL199" s="71">
        <v>0</v>
      </c>
      <c r="AM199" s="71">
        <v>0</v>
      </c>
      <c r="AN199" s="71">
        <v>42159318.708800979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1650</v>
      </c>
      <c r="B200" s="70">
        <v>192</v>
      </c>
      <c r="C200" s="70">
        <v>16</v>
      </c>
      <c r="D200" s="70">
        <v>12</v>
      </c>
      <c r="E200" s="70">
        <v>2022</v>
      </c>
      <c r="F200" s="70" t="s">
        <v>161</v>
      </c>
      <c r="G200" s="1073" t="s">
        <v>1648</v>
      </c>
      <c r="H200" s="70" t="s">
        <v>1649</v>
      </c>
      <c r="I200" s="1066"/>
      <c r="J200" s="73"/>
      <c r="K200" s="71"/>
      <c r="L200" s="71"/>
      <c r="M200" s="71"/>
      <c r="N200" s="71"/>
      <c r="O200" s="71"/>
      <c r="P200" s="71"/>
      <c r="Q200" s="71"/>
      <c r="R200" s="71"/>
      <c r="S200" s="71"/>
      <c r="T200" s="71"/>
      <c r="U200" s="71"/>
      <c r="V200" s="71"/>
      <c r="W200" s="71"/>
      <c r="X200" s="71"/>
      <c r="Y200" s="71"/>
      <c r="Z200" s="71"/>
      <c r="AA200" s="71"/>
      <c r="AB200" s="71"/>
      <c r="AC200" s="72"/>
      <c r="AD200" s="71">
        <v>330913852.59924906</v>
      </c>
      <c r="AE200" s="71">
        <v>5433383.6100795753</v>
      </c>
      <c r="AF200" s="71">
        <v>3586330.4671941814</v>
      </c>
      <c r="AG200" s="71">
        <v>236540864.92882654</v>
      </c>
      <c r="AH200" s="71">
        <v>244146529.9842532</v>
      </c>
      <c r="AI200" s="71">
        <v>0</v>
      </c>
      <c r="AJ200" s="71">
        <v>0</v>
      </c>
      <c r="AK200" s="71">
        <v>14850801.002467953</v>
      </c>
      <c r="AL200" s="71">
        <v>0</v>
      </c>
      <c r="AM200" s="71">
        <v>0</v>
      </c>
      <c r="AN200" s="71">
        <v>835471762.59207058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1654</v>
      </c>
      <c r="B201" s="70">
        <v>193</v>
      </c>
      <c r="C201" s="70">
        <v>16</v>
      </c>
      <c r="D201" s="70">
        <v>13</v>
      </c>
      <c r="E201" s="70">
        <v>2022</v>
      </c>
      <c r="F201" s="70" t="s">
        <v>161</v>
      </c>
      <c r="G201" s="1073" t="s">
        <v>1652</v>
      </c>
      <c r="H201" s="70" t="s">
        <v>1653</v>
      </c>
      <c r="I201" s="1066"/>
      <c r="J201" s="73"/>
      <c r="K201" s="71"/>
      <c r="L201" s="71"/>
      <c r="M201" s="71"/>
      <c r="N201" s="71"/>
      <c r="O201" s="71"/>
      <c r="P201" s="71"/>
      <c r="Q201" s="71"/>
      <c r="R201" s="71"/>
      <c r="S201" s="71"/>
      <c r="T201" s="71"/>
      <c r="U201" s="71"/>
      <c r="V201" s="71"/>
      <c r="W201" s="71"/>
      <c r="X201" s="71"/>
      <c r="Y201" s="71"/>
      <c r="Z201" s="71"/>
      <c r="AA201" s="71"/>
      <c r="AB201" s="71"/>
      <c r="AC201" s="72"/>
      <c r="AD201" s="71">
        <v>388613857.09949481</v>
      </c>
      <c r="AE201" s="71">
        <v>4457527.4436703501</v>
      </c>
      <c r="AF201" s="71">
        <v>10704926.118157508</v>
      </c>
      <c r="AG201" s="71">
        <v>187673489.79914117</v>
      </c>
      <c r="AH201" s="71">
        <v>239781611.04159304</v>
      </c>
      <c r="AI201" s="71">
        <v>0</v>
      </c>
      <c r="AJ201" s="71">
        <v>0</v>
      </c>
      <c r="AK201" s="71">
        <v>14537925.568119511</v>
      </c>
      <c r="AL201" s="71">
        <v>0</v>
      </c>
      <c r="AM201" s="71">
        <v>0</v>
      </c>
      <c r="AN201" s="71">
        <v>845769337.07017636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1658</v>
      </c>
      <c r="B202" s="70">
        <v>194</v>
      </c>
      <c r="C202" s="70">
        <v>16</v>
      </c>
      <c r="D202" s="70">
        <v>14</v>
      </c>
      <c r="E202" s="70">
        <v>2022</v>
      </c>
      <c r="F202" s="70" t="s">
        <v>161</v>
      </c>
      <c r="G202" s="1073" t="s">
        <v>1656</v>
      </c>
      <c r="H202" s="70" t="s">
        <v>1657</v>
      </c>
      <c r="I202" s="1066"/>
      <c r="J202" s="73"/>
      <c r="K202" s="71"/>
      <c r="L202" s="71"/>
      <c r="M202" s="71"/>
      <c r="N202" s="71"/>
      <c r="O202" s="71"/>
      <c r="P202" s="71"/>
      <c r="Q202" s="71"/>
      <c r="R202" s="71"/>
      <c r="S202" s="71"/>
      <c r="T202" s="71"/>
      <c r="U202" s="71"/>
      <c r="V202" s="71"/>
      <c r="W202" s="71"/>
      <c r="X202" s="71"/>
      <c r="Y202" s="71"/>
      <c r="Z202" s="71"/>
      <c r="AA202" s="71"/>
      <c r="AB202" s="71"/>
      <c r="AC202" s="72"/>
      <c r="AD202" s="71">
        <v>398826686.47124952</v>
      </c>
      <c r="AE202" s="71">
        <v>4378117.8098757472</v>
      </c>
      <c r="AF202" s="71">
        <v>2114553.3072903715</v>
      </c>
      <c r="AG202" s="71">
        <v>254762493.15836868</v>
      </c>
      <c r="AH202" s="71">
        <v>258319617.85125959</v>
      </c>
      <c r="AI202" s="71">
        <v>0</v>
      </c>
      <c r="AJ202" s="71">
        <v>0</v>
      </c>
      <c r="AK202" s="71">
        <v>14416804.165965639</v>
      </c>
      <c r="AL202" s="71">
        <v>0</v>
      </c>
      <c r="AM202" s="71">
        <v>0</v>
      </c>
      <c r="AN202" s="71">
        <v>932818272.76400959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2321</v>
      </c>
      <c r="B203" s="70">
        <v>195</v>
      </c>
      <c r="C203" s="70">
        <v>16</v>
      </c>
      <c r="D203" s="70">
        <v>15</v>
      </c>
      <c r="E203" s="70">
        <v>2022</v>
      </c>
      <c r="F203" s="70" t="s">
        <v>161</v>
      </c>
      <c r="G203" s="1073" t="s">
        <v>2319</v>
      </c>
      <c r="H203" s="70" t="s">
        <v>2320</v>
      </c>
      <c r="I203" s="1066"/>
      <c r="J203" s="73"/>
      <c r="K203" s="71"/>
      <c r="L203" s="71"/>
      <c r="M203" s="71"/>
      <c r="N203" s="71"/>
      <c r="O203" s="71"/>
      <c r="P203" s="71"/>
      <c r="Q203" s="71"/>
      <c r="R203" s="71"/>
      <c r="S203" s="71"/>
      <c r="T203" s="71"/>
      <c r="U203" s="71"/>
      <c r="V203" s="71"/>
      <c r="W203" s="71"/>
      <c r="X203" s="71"/>
      <c r="Y203" s="71"/>
      <c r="Z203" s="71"/>
      <c r="AA203" s="71"/>
      <c r="AB203" s="71"/>
      <c r="AC203" s="72"/>
      <c r="AD203" s="71">
        <v>276520546.64130914</v>
      </c>
      <c r="AE203" s="71">
        <v>647629.68005820212</v>
      </c>
      <c r="AF203" s="71">
        <v>1778147.0993123581</v>
      </c>
      <c r="AG203" s="71">
        <v>35626531.526554629</v>
      </c>
      <c r="AH203" s="71">
        <v>44438589.660912357</v>
      </c>
      <c r="AI203" s="71">
        <v>0</v>
      </c>
      <c r="AJ203" s="71">
        <v>0</v>
      </c>
      <c r="AK203" s="71">
        <v>2709994.5277221343</v>
      </c>
      <c r="AL203" s="71">
        <v>0</v>
      </c>
      <c r="AM203" s="71">
        <v>0</v>
      </c>
      <c r="AN203" s="71">
        <v>361721439.13586879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2329</v>
      </c>
      <c r="B204" s="70">
        <v>196</v>
      </c>
      <c r="C204" s="70">
        <v>16</v>
      </c>
      <c r="D204" s="70">
        <v>16</v>
      </c>
      <c r="E204" s="70">
        <v>2022</v>
      </c>
      <c r="F204" s="70" t="s">
        <v>161</v>
      </c>
      <c r="G204" s="1073" t="s">
        <v>2327</v>
      </c>
      <c r="H204" s="70" t="s">
        <v>2328</v>
      </c>
      <c r="I204" s="1066"/>
      <c r="J204" s="73"/>
      <c r="K204" s="71"/>
      <c r="L204" s="71"/>
      <c r="M204" s="71"/>
      <c r="N204" s="71"/>
      <c r="O204" s="71"/>
      <c r="P204" s="71"/>
      <c r="Q204" s="71"/>
      <c r="R204" s="71"/>
      <c r="S204" s="71"/>
      <c r="T204" s="71"/>
      <c r="U204" s="71"/>
      <c r="V204" s="71"/>
      <c r="W204" s="71"/>
      <c r="X204" s="71"/>
      <c r="Y204" s="71"/>
      <c r="Z204" s="71"/>
      <c r="AA204" s="71"/>
      <c r="AB204" s="71"/>
      <c r="AC204" s="72"/>
      <c r="AD204" s="71">
        <v>370171631.17474145</v>
      </c>
      <c r="AE204" s="71">
        <v>1501724.4079823706</v>
      </c>
      <c r="AF204" s="71">
        <v>2685242.4101102166</v>
      </c>
      <c r="AG204" s="71">
        <v>61551360.824273258</v>
      </c>
      <c r="AH204" s="71">
        <v>76607939.078744531</v>
      </c>
      <c r="AI204" s="71">
        <v>0</v>
      </c>
      <c r="AJ204" s="71">
        <v>0</v>
      </c>
      <c r="AK204" s="71">
        <v>4875975.7641070904</v>
      </c>
      <c r="AL204" s="71">
        <v>0</v>
      </c>
      <c r="AM204" s="71">
        <v>0</v>
      </c>
      <c r="AN204" s="71">
        <v>517393873.65995896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160080884.12591302</v>
      </c>
      <c r="AE205" s="71">
        <v>2609929.9640492667</v>
      </c>
      <c r="AF205" s="71">
        <v>1670016.5324622821</v>
      </c>
      <c r="AG205" s="71">
        <v>155350981.86327431</v>
      </c>
      <c r="AH205" s="71">
        <v>177842069.78079507</v>
      </c>
      <c r="AI205" s="71">
        <v>0</v>
      </c>
      <c r="AJ205" s="71">
        <v>0</v>
      </c>
      <c r="AK205" s="71">
        <v>11055749.819842827</v>
      </c>
      <c r="AL205" s="71">
        <v>0</v>
      </c>
      <c r="AM205" s="71">
        <v>0</v>
      </c>
      <c r="AN205" s="71">
        <v>508609632.08633673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2349</v>
      </c>
      <c r="B206" s="70">
        <v>198</v>
      </c>
      <c r="C206" s="70">
        <v>16</v>
      </c>
      <c r="D206" s="70">
        <v>18</v>
      </c>
      <c r="E206" s="70">
        <v>2022</v>
      </c>
      <c r="F206" s="70" t="s">
        <v>161</v>
      </c>
      <c r="G206" s="1073" t="s">
        <v>2347</v>
      </c>
      <c r="H206" s="70" t="s">
        <v>2348</v>
      </c>
      <c r="I206" s="1066"/>
      <c r="J206" s="73"/>
      <c r="K206" s="71"/>
      <c r="L206" s="71"/>
      <c r="M206" s="71"/>
      <c r="N206" s="71"/>
      <c r="O206" s="71"/>
      <c r="P206" s="71"/>
      <c r="Q206" s="71"/>
      <c r="R206" s="71"/>
      <c r="S206" s="71"/>
      <c r="T206" s="71"/>
      <c r="U206" s="71"/>
      <c r="V206" s="71"/>
      <c r="W206" s="71"/>
      <c r="X206" s="71"/>
      <c r="Y206" s="71"/>
      <c r="Z206" s="71"/>
      <c r="AA206" s="71"/>
      <c r="AB206" s="71"/>
      <c r="AC206" s="72"/>
      <c r="AD206" s="71">
        <v>230059789.5370352</v>
      </c>
      <c r="AE206" s="71">
        <v>1621721.1879386585</v>
      </c>
      <c r="AF206" s="71">
        <v>2523046.5598351024</v>
      </c>
      <c r="AG206" s="71">
        <v>98427728.990001917</v>
      </c>
      <c r="AH206" s="71">
        <v>108999146.07876866</v>
      </c>
      <c r="AI206" s="71">
        <v>0</v>
      </c>
      <c r="AJ206" s="71">
        <v>0</v>
      </c>
      <c r="AK206" s="71">
        <v>6548174.2266792376</v>
      </c>
      <c r="AL206" s="71">
        <v>0</v>
      </c>
      <c r="AM206" s="71">
        <v>0</v>
      </c>
      <c r="AN206" s="71">
        <v>448179606.58025885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2337</v>
      </c>
      <c r="B207" s="70">
        <v>199</v>
      </c>
      <c r="C207" s="70">
        <v>16</v>
      </c>
      <c r="D207" s="70">
        <v>19</v>
      </c>
      <c r="E207" s="70">
        <v>2022</v>
      </c>
      <c r="F207" s="70" t="s">
        <v>161</v>
      </c>
      <c r="G207" s="1073" t="s">
        <v>2335</v>
      </c>
      <c r="H207" s="70" t="s">
        <v>2336</v>
      </c>
      <c r="I207" s="1066"/>
      <c r="J207" s="73"/>
      <c r="K207" s="71"/>
      <c r="L207" s="71"/>
      <c r="M207" s="71"/>
      <c r="N207" s="71"/>
      <c r="O207" s="71"/>
      <c r="P207" s="71"/>
      <c r="Q207" s="71"/>
      <c r="R207" s="71"/>
      <c r="S207" s="71"/>
      <c r="T207" s="71"/>
      <c r="U207" s="71"/>
      <c r="V207" s="71"/>
      <c r="W207" s="71"/>
      <c r="X207" s="71"/>
      <c r="Y207" s="71"/>
      <c r="Z207" s="71"/>
      <c r="AA207" s="71"/>
      <c r="AB207" s="71"/>
      <c r="AC207" s="72"/>
      <c r="AD207" s="71">
        <v>227755283.00346801</v>
      </c>
      <c r="AE207" s="71">
        <v>3816956.397727224</v>
      </c>
      <c r="AF207" s="71">
        <v>1015225.8776479341</v>
      </c>
      <c r="AG207" s="71">
        <v>156662691.60339755</v>
      </c>
      <c r="AH207" s="71">
        <v>152034357.54535055</v>
      </c>
      <c r="AI207" s="71">
        <v>0</v>
      </c>
      <c r="AJ207" s="71">
        <v>0</v>
      </c>
      <c r="AK207" s="71">
        <v>9113546.1846654024</v>
      </c>
      <c r="AL207" s="71">
        <v>0</v>
      </c>
      <c r="AM207" s="71">
        <v>0</v>
      </c>
      <c r="AN207" s="71">
        <v>550398060.61225677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2067</v>
      </c>
      <c r="B208" s="70">
        <v>200</v>
      </c>
      <c r="C208" s="70">
        <v>16</v>
      </c>
      <c r="D208" s="70">
        <v>20</v>
      </c>
      <c r="E208" s="70">
        <v>2022</v>
      </c>
      <c r="F208" s="70" t="s">
        <v>161</v>
      </c>
      <c r="G208" s="1073" t="s">
        <v>2048</v>
      </c>
      <c r="H208" s="70" t="s">
        <v>2049</v>
      </c>
      <c r="I208" s="1066"/>
      <c r="J208" s="73"/>
      <c r="K208" s="71"/>
      <c r="L208" s="71"/>
      <c r="M208" s="71"/>
      <c r="N208" s="71"/>
      <c r="O208" s="71"/>
      <c r="P208" s="71"/>
      <c r="Q208" s="71"/>
      <c r="R208" s="71"/>
      <c r="S208" s="71"/>
      <c r="T208" s="71"/>
      <c r="U208" s="71"/>
      <c r="V208" s="71"/>
      <c r="W208" s="71"/>
      <c r="X208" s="71"/>
      <c r="Y208" s="71"/>
      <c r="Z208" s="71"/>
      <c r="AA208" s="71"/>
      <c r="AB208" s="71"/>
      <c r="AC208" s="72"/>
      <c r="AD208" s="71">
        <v>329261781.10601556</v>
      </c>
      <c r="AE208" s="71">
        <v>855859.38645293738</v>
      </c>
      <c r="AF208" s="71">
        <v>1970379.2181569373</v>
      </c>
      <c r="AG208" s="71">
        <v>31796586.577798579</v>
      </c>
      <c r="AH208" s="71">
        <v>23114464.377207402</v>
      </c>
      <c r="AI208" s="71">
        <v>0</v>
      </c>
      <c r="AJ208" s="71">
        <v>0</v>
      </c>
      <c r="AK208" s="71">
        <v>1490516.3593413348</v>
      </c>
      <c r="AL208" s="71">
        <v>0</v>
      </c>
      <c r="AM208" s="71">
        <v>0</v>
      </c>
      <c r="AN208" s="71">
        <v>388489587.02497274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2048</v>
      </c>
      <c r="H6" s="77" t="s">
        <v>2049</v>
      </c>
      <c r="I6" s="77" t="s">
        <v>2368</v>
      </c>
      <c r="J6" s="77" t="s">
        <v>2369</v>
      </c>
      <c r="K6" s="1080">
        <v>40</v>
      </c>
      <c r="L6" s="1081">
        <v>28</v>
      </c>
      <c r="M6" s="1044"/>
      <c r="N6" s="988">
        <v>1</v>
      </c>
      <c r="O6" s="77" t="s">
        <v>1665</v>
      </c>
      <c r="P6" s="77" t="s">
        <v>1666</v>
      </c>
      <c r="Q6" s="77" t="s">
        <v>1501</v>
      </c>
      <c r="R6" s="16"/>
      <c r="S6" s="77">
        <v>1</v>
      </c>
      <c r="T6" s="77" t="s">
        <v>2048</v>
      </c>
      <c r="U6" s="77" t="s">
        <v>2049</v>
      </c>
      <c r="V6" s="77" t="s">
        <v>1501</v>
      </c>
      <c r="W6" s="16"/>
      <c r="X6" s="77">
        <v>1</v>
      </c>
      <c r="Y6" s="692" t="s">
        <v>1665</v>
      </c>
      <c r="Z6" s="77" t="s">
        <v>1666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1688</v>
      </c>
      <c r="P7" s="77" t="s">
        <v>1689</v>
      </c>
      <c r="Q7" s="77" t="s">
        <v>1501</v>
      </c>
      <c r="R7" s="16"/>
      <c r="S7" s="77">
        <v>2</v>
      </c>
      <c r="T7" s="76" t="s">
        <v>795</v>
      </c>
      <c r="U7" s="77" t="s">
        <v>1503</v>
      </c>
      <c r="V7" s="77" t="s">
        <v>1503</v>
      </c>
      <c r="W7" s="16"/>
      <c r="X7" s="77">
        <v>2</v>
      </c>
      <c r="Y7" s="692" t="s">
        <v>1688</v>
      </c>
      <c r="Z7" s="77" t="s">
        <v>1689</v>
      </c>
      <c r="AA7" s="77" t="s">
        <v>1501</v>
      </c>
      <c r="AB7" s="16"/>
      <c r="AC7" s="77">
        <v>2</v>
      </c>
      <c r="AD7" s="77" t="s">
        <v>2315</v>
      </c>
      <c r="AE7" s="77" t="s">
        <v>2316</v>
      </c>
      <c r="AF7" s="77" t="s">
        <v>1501</v>
      </c>
    </row>
    <row r="8" spans="1:32" ht="12">
      <c r="A8" s="16"/>
      <c r="B8" s="16"/>
      <c r="C8" s="16"/>
      <c r="D8" s="16"/>
      <c r="F8" s="16"/>
      <c r="G8" s="16"/>
      <c r="H8" s="16"/>
      <c r="I8" s="16"/>
      <c r="J8" s="16"/>
      <c r="K8" s="1044"/>
      <c r="L8" s="1044"/>
      <c r="M8" s="1044"/>
      <c r="N8" s="988">
        <v>3</v>
      </c>
      <c r="O8" s="77" t="s">
        <v>1711</v>
      </c>
      <c r="P8" s="77" t="s">
        <v>1712</v>
      </c>
      <c r="Q8" s="77" t="s">
        <v>1501</v>
      </c>
      <c r="R8" s="16"/>
      <c r="S8" s="16"/>
      <c r="T8" s="16"/>
      <c r="U8" s="16"/>
      <c r="V8" s="16"/>
      <c r="W8" s="16"/>
      <c r="X8" s="77">
        <v>3</v>
      </c>
      <c r="Y8" s="692" t="s">
        <v>1711</v>
      </c>
      <c r="Z8" s="77" t="s">
        <v>1712</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1734</v>
      </c>
      <c r="P9" s="77" t="s">
        <v>1735</v>
      </c>
      <c r="Q9" s="77" t="s">
        <v>1501</v>
      </c>
      <c r="R9" s="16"/>
      <c r="S9" s="16"/>
      <c r="T9" s="16"/>
      <c r="U9" s="16"/>
      <c r="V9" s="16"/>
      <c r="W9" s="16"/>
      <c r="X9" s="77">
        <v>4</v>
      </c>
      <c r="Y9" s="692" t="s">
        <v>1734</v>
      </c>
      <c r="Z9" s="77" t="s">
        <v>1735</v>
      </c>
      <c r="AA9" s="77" t="s">
        <v>1501</v>
      </c>
      <c r="AB9" s="16"/>
      <c r="AC9" s="77">
        <v>4</v>
      </c>
      <c r="AD9" s="77" t="s">
        <v>1644</v>
      </c>
      <c r="AE9" s="77" t="s">
        <v>1645</v>
      </c>
      <c r="AF9" s="77" t="s">
        <v>1501</v>
      </c>
    </row>
    <row r="10" spans="1:32" ht="12">
      <c r="A10" s="16"/>
      <c r="B10" s="16"/>
      <c r="C10" s="16"/>
      <c r="D10" s="16"/>
      <c r="F10" s="75" t="s">
        <v>1501</v>
      </c>
      <c r="G10" s="76" t="s">
        <v>2048</v>
      </c>
      <c r="H10" s="77" t="s">
        <v>2049</v>
      </c>
      <c r="I10" s="77" t="s">
        <v>2368</v>
      </c>
      <c r="J10" s="77" t="s">
        <v>2369</v>
      </c>
      <c r="K10" s="1079">
        <v>40</v>
      </c>
      <c r="L10" s="1045">
        <v>28</v>
      </c>
      <c r="M10" s="1044"/>
      <c r="N10" s="988">
        <v>5</v>
      </c>
      <c r="O10" s="77" t="s">
        <v>1757</v>
      </c>
      <c r="P10" s="77" t="s">
        <v>1758</v>
      </c>
      <c r="Q10" s="77" t="s">
        <v>1501</v>
      </c>
      <c r="R10" s="16"/>
      <c r="S10" s="16"/>
      <c r="T10" s="16"/>
      <c r="U10" s="16"/>
      <c r="V10" s="16"/>
      <c r="W10" s="16"/>
      <c r="X10" s="77">
        <v>5</v>
      </c>
      <c r="Y10" s="692" t="s">
        <v>1757</v>
      </c>
      <c r="Z10" s="77" t="s">
        <v>1758</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1780</v>
      </c>
      <c r="P11" s="77" t="s">
        <v>1781</v>
      </c>
      <c r="Q11" s="77" t="s">
        <v>1501</v>
      </c>
      <c r="R11" s="16"/>
      <c r="S11" s="16"/>
      <c r="T11" s="16"/>
      <c r="U11" s="16"/>
      <c r="V11" s="16"/>
      <c r="W11" s="16"/>
      <c r="X11" s="77">
        <v>6</v>
      </c>
      <c r="Y11" s="692" t="s">
        <v>1780</v>
      </c>
      <c r="Z11" s="77" t="s">
        <v>1781</v>
      </c>
      <c r="AA11" s="77" t="s">
        <v>1501</v>
      </c>
      <c r="AB11" s="16"/>
      <c r="AC11" s="77">
        <v>6</v>
      </c>
      <c r="AD11" s="77" t="s">
        <v>2351</v>
      </c>
      <c r="AE11" s="77" t="s">
        <v>2352</v>
      </c>
      <c r="AF11" s="77" t="s">
        <v>1501</v>
      </c>
    </row>
    <row r="12" spans="1:32" ht="12">
      <c r="A12" s="16"/>
      <c r="B12" s="16"/>
      <c r="C12" s="16"/>
      <c r="D12" s="16"/>
      <c r="F12" s="75" t="s">
        <v>1505</v>
      </c>
      <c r="G12" s="76" t="s">
        <v>2048</v>
      </c>
      <c r="H12" s="77"/>
      <c r="I12" s="77" t="s">
        <v>2048</v>
      </c>
      <c r="J12" s="77"/>
      <c r="K12" s="1079" t="s">
        <v>1544</v>
      </c>
      <c r="L12" s="1045"/>
      <c r="M12" s="1044"/>
      <c r="N12" s="988">
        <v>7</v>
      </c>
      <c r="O12" s="77" t="s">
        <v>1803</v>
      </c>
      <c r="P12" s="77" t="s">
        <v>1804</v>
      </c>
      <c r="Q12" s="77" t="s">
        <v>1501</v>
      </c>
      <c r="R12" s="16"/>
      <c r="S12" s="16"/>
      <c r="T12" s="16"/>
      <c r="U12" s="16"/>
      <c r="V12" s="16"/>
      <c r="W12" s="16"/>
      <c r="X12" s="77">
        <v>7</v>
      </c>
      <c r="Y12" s="692" t="s">
        <v>1803</v>
      </c>
      <c r="Z12" s="77" t="s">
        <v>1804</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1826</v>
      </c>
      <c r="P13" s="77" t="s">
        <v>1827</v>
      </c>
      <c r="Q13" s="77" t="s">
        <v>1501</v>
      </c>
      <c r="R13" s="16"/>
      <c r="S13" s="16"/>
      <c r="T13" s="16"/>
      <c r="U13" s="16"/>
      <c r="V13" s="16"/>
      <c r="W13" s="16"/>
      <c r="X13" s="77">
        <v>8</v>
      </c>
      <c r="Y13" s="692" t="s">
        <v>1826</v>
      </c>
      <c r="Z13" s="77" t="s">
        <v>1827</v>
      </c>
      <c r="AA13" s="77" t="s">
        <v>1501</v>
      </c>
      <c r="AB13" s="16"/>
      <c r="AC13" s="77">
        <v>8</v>
      </c>
      <c r="AD13" s="77" t="s">
        <v>2339</v>
      </c>
      <c r="AE13" s="77" t="s">
        <v>2340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1849</v>
      </c>
      <c r="P14" s="77" t="s">
        <v>1850</v>
      </c>
      <c r="Q14" s="77" t="s">
        <v>1501</v>
      </c>
      <c r="R14" s="16"/>
      <c r="S14" s="16"/>
      <c r="T14" s="16"/>
      <c r="U14" s="16"/>
      <c r="V14" s="16"/>
      <c r="W14" s="16"/>
      <c r="X14" s="77">
        <v>9</v>
      </c>
      <c r="Y14" s="692" t="s">
        <v>1849</v>
      </c>
      <c r="Z14" s="77" t="s">
        <v>1850</v>
      </c>
      <c r="AA14" s="77" t="s">
        <v>1501</v>
      </c>
      <c r="AB14" s="16"/>
      <c r="AC14" s="77">
        <v>9</v>
      </c>
      <c r="AD14" s="77" t="s">
        <v>2331</v>
      </c>
      <c r="AE14" s="77" t="s">
        <v>2332</v>
      </c>
      <c r="AF14" s="77" t="s">
        <v>1501</v>
      </c>
    </row>
    <row r="15" spans="1:32" ht="12">
      <c r="A15" s="16"/>
      <c r="B15" s="16"/>
      <c r="C15" s="16"/>
      <c r="D15" s="16"/>
      <c r="E15" s="16"/>
      <c r="F15" s="16"/>
      <c r="G15" s="16"/>
      <c r="H15" s="16"/>
      <c r="I15" s="16"/>
      <c r="J15" s="16"/>
      <c r="K15" s="1044"/>
      <c r="L15" s="1044"/>
      <c r="M15" s="1044"/>
      <c r="N15" s="988">
        <v>10</v>
      </c>
      <c r="O15" s="77" t="s">
        <v>1872</v>
      </c>
      <c r="P15" s="77" t="s">
        <v>1873</v>
      </c>
      <c r="Q15" s="77" t="s">
        <v>1501</v>
      </c>
      <c r="R15" s="16"/>
      <c r="S15" s="16"/>
      <c r="T15" s="16"/>
      <c r="U15" s="16"/>
      <c r="V15" s="16"/>
      <c r="W15" s="16"/>
      <c r="X15" s="77">
        <v>10</v>
      </c>
      <c r="Y15" s="692" t="s">
        <v>1872</v>
      </c>
      <c r="Z15" s="77" t="s">
        <v>1873</v>
      </c>
      <c r="AA15" s="77" t="s">
        <v>1501</v>
      </c>
      <c r="AB15" s="16"/>
      <c r="AC15" s="77">
        <v>10</v>
      </c>
      <c r="AD15" s="77" t="s">
        <v>2323</v>
      </c>
      <c r="AE15" s="77" t="s">
        <v>2324</v>
      </c>
      <c r="AF15" s="77" t="s">
        <v>1501</v>
      </c>
    </row>
    <row r="16" spans="1:32" ht="12">
      <c r="A16" s="16"/>
      <c r="B16" s="16"/>
      <c r="C16" s="16"/>
      <c r="D16" s="16"/>
      <c r="E16" s="16"/>
      <c r="F16" s="16"/>
      <c r="G16" s="16"/>
      <c r="H16" s="16"/>
      <c r="I16" s="16"/>
      <c r="J16" s="16"/>
      <c r="K16" s="1044"/>
      <c r="L16" s="1044"/>
      <c r="M16" s="1044"/>
      <c r="N16" s="988">
        <v>11</v>
      </c>
      <c r="O16" s="77" t="s">
        <v>1895</v>
      </c>
      <c r="P16" s="77" t="s">
        <v>1896</v>
      </c>
      <c r="Q16" s="77" t="s">
        <v>1501</v>
      </c>
      <c r="R16" s="16"/>
      <c r="S16" s="16"/>
      <c r="T16" s="16"/>
      <c r="U16" s="16"/>
      <c r="V16" s="16"/>
      <c r="W16" s="16"/>
      <c r="X16" s="77">
        <v>11</v>
      </c>
      <c r="Y16" s="692" t="s">
        <v>1895</v>
      </c>
      <c r="Z16" s="77" t="s">
        <v>1896</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1918</v>
      </c>
      <c r="P17" s="77" t="s">
        <v>1919</v>
      </c>
      <c r="Q17" s="77" t="s">
        <v>1501</v>
      </c>
      <c r="R17" s="16"/>
      <c r="S17" s="16"/>
      <c r="T17" s="16"/>
      <c r="U17" s="16"/>
      <c r="V17" s="16"/>
      <c r="W17" s="16"/>
      <c r="X17" s="77">
        <v>12</v>
      </c>
      <c r="Y17" s="692" t="s">
        <v>1918</v>
      </c>
      <c r="Z17" s="77" t="s">
        <v>1919</v>
      </c>
      <c r="AA17" s="77" t="s">
        <v>1501</v>
      </c>
      <c r="AB17" s="16"/>
      <c r="AC17" s="77">
        <v>12</v>
      </c>
      <c r="AD17" s="77" t="s">
        <v>1648</v>
      </c>
      <c r="AE17" s="77" t="s">
        <v>1649</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1652</v>
      </c>
      <c r="AE18" s="77" t="s">
        <v>1653</v>
      </c>
      <c r="AF18" s="77" t="s">
        <v>1501</v>
      </c>
    </row>
    <row r="19" spans="1:32" ht="12">
      <c r="A19" s="16"/>
      <c r="B19" s="16"/>
      <c r="C19" s="16"/>
      <c r="D19" s="16"/>
      <c r="E19" s="16"/>
      <c r="F19" s="16"/>
      <c r="G19" s="16"/>
      <c r="H19" s="16"/>
      <c r="I19" s="16"/>
      <c r="J19" s="16"/>
      <c r="K19" s="1044"/>
      <c r="L19" s="1044"/>
      <c r="M19" s="1044"/>
      <c r="N19" s="988">
        <v>14</v>
      </c>
      <c r="O19" s="77" t="s">
        <v>1960</v>
      </c>
      <c r="P19" s="77" t="s">
        <v>1961</v>
      </c>
      <c r="Q19" s="77" t="s">
        <v>1501</v>
      </c>
      <c r="R19" s="16"/>
      <c r="S19" s="16"/>
      <c r="T19" s="16"/>
      <c r="U19" s="16"/>
      <c r="V19" s="16"/>
      <c r="W19" s="16"/>
      <c r="X19" s="77">
        <v>14</v>
      </c>
      <c r="Y19" s="692" t="s">
        <v>1960</v>
      </c>
      <c r="Z19" s="77" t="s">
        <v>1961</v>
      </c>
      <c r="AA19" s="77" t="s">
        <v>1501</v>
      </c>
      <c r="AB19" s="16"/>
      <c r="AC19" s="77">
        <v>14</v>
      </c>
      <c r="AD19" s="77" t="s">
        <v>1656</v>
      </c>
      <c r="AE19" s="77" t="s">
        <v>1657</v>
      </c>
      <c r="AF19" s="77" t="s">
        <v>1501</v>
      </c>
    </row>
    <row r="20" spans="1:32" ht="12">
      <c r="A20" s="16"/>
      <c r="B20" s="16"/>
      <c r="C20" s="16"/>
      <c r="D20" s="16"/>
      <c r="E20" s="16"/>
      <c r="F20" s="16"/>
      <c r="G20" s="16"/>
      <c r="H20" s="16"/>
      <c r="I20" s="16"/>
      <c r="J20" s="16"/>
      <c r="K20" s="1044"/>
      <c r="L20" s="1044"/>
      <c r="M20" s="1044"/>
      <c r="N20" s="988">
        <v>15</v>
      </c>
      <c r="O20" s="77" t="s">
        <v>1983</v>
      </c>
      <c r="P20" s="77" t="s">
        <v>1984</v>
      </c>
      <c r="Q20" s="77" t="s">
        <v>1501</v>
      </c>
      <c r="R20" s="16"/>
      <c r="S20" s="16"/>
      <c r="T20" s="16"/>
      <c r="U20" s="16"/>
      <c r="V20" s="16"/>
      <c r="W20" s="16"/>
      <c r="X20" s="77">
        <v>15</v>
      </c>
      <c r="Y20" s="692" t="s">
        <v>1983</v>
      </c>
      <c r="Z20" s="77" t="s">
        <v>1984</v>
      </c>
      <c r="AA20" s="77" t="s">
        <v>1501</v>
      </c>
      <c r="AB20" s="16"/>
      <c r="AC20" s="77">
        <v>15</v>
      </c>
      <c r="AD20" s="77" t="s">
        <v>2319</v>
      </c>
      <c r="AE20" s="77" t="s">
        <v>2320</v>
      </c>
      <c r="AF20" s="77" t="s">
        <v>1501</v>
      </c>
    </row>
    <row r="21" spans="1:32" ht="12">
      <c r="A21" s="16"/>
      <c r="B21" s="16"/>
      <c r="C21" s="16"/>
      <c r="D21" s="16"/>
      <c r="E21" s="16"/>
      <c r="F21" s="16"/>
      <c r="G21" s="16"/>
      <c r="H21" s="16"/>
      <c r="I21" s="16"/>
      <c r="J21" s="16"/>
      <c r="K21" s="1044"/>
      <c r="L21" s="1044"/>
      <c r="M21" s="1044"/>
      <c r="N21" s="988">
        <v>16</v>
      </c>
      <c r="O21" s="77" t="s">
        <v>1637</v>
      </c>
      <c r="P21" s="77" t="s">
        <v>1638</v>
      </c>
      <c r="Q21" s="77" t="s">
        <v>1501</v>
      </c>
      <c r="R21" s="16"/>
      <c r="S21" s="16"/>
      <c r="T21" s="16"/>
      <c r="U21" s="16"/>
      <c r="V21" s="16"/>
      <c r="W21" s="16"/>
      <c r="X21" s="77">
        <v>16</v>
      </c>
      <c r="Y21" s="692" t="s">
        <v>1637</v>
      </c>
      <c r="Z21" s="77" t="s">
        <v>1638</v>
      </c>
      <c r="AA21" s="77" t="s">
        <v>1501</v>
      </c>
      <c r="AB21" s="16"/>
      <c r="AC21" s="77">
        <v>16</v>
      </c>
      <c r="AD21" s="77" t="s">
        <v>2327</v>
      </c>
      <c r="AE21" s="77" t="s">
        <v>2328</v>
      </c>
      <c r="AF21" s="77" t="s">
        <v>1501</v>
      </c>
    </row>
    <row r="22" spans="1:32" ht="12">
      <c r="A22" s="16"/>
      <c r="B22" s="16"/>
      <c r="C22" s="16"/>
      <c r="D22" s="16"/>
      <c r="E22" s="16"/>
      <c r="F22" s="16"/>
      <c r="G22" s="16"/>
      <c r="H22" s="16"/>
      <c r="I22" s="16"/>
      <c r="J22" s="16"/>
      <c r="K22" s="1044"/>
      <c r="L22" s="1044"/>
      <c r="M22" s="1044"/>
      <c r="N22" s="988">
        <v>17</v>
      </c>
      <c r="O22" s="77" t="s">
        <v>2025</v>
      </c>
      <c r="P22" s="77" t="s">
        <v>2026</v>
      </c>
      <c r="Q22" s="77" t="s">
        <v>1501</v>
      </c>
      <c r="R22" s="16"/>
      <c r="S22" s="16"/>
      <c r="T22" s="16"/>
      <c r="U22" s="16"/>
      <c r="V22" s="16"/>
      <c r="W22" s="16"/>
      <c r="X22" s="77">
        <v>17</v>
      </c>
      <c r="Y22" s="692" t="s">
        <v>2025</v>
      </c>
      <c r="Z22" s="77" t="s">
        <v>2026</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2048</v>
      </c>
      <c r="P23" s="77" t="s">
        <v>2049</v>
      </c>
      <c r="Q23" s="77" t="s">
        <v>1501</v>
      </c>
      <c r="R23" s="16"/>
      <c r="S23" s="16"/>
      <c r="T23" s="16"/>
      <c r="U23" s="16"/>
      <c r="V23" s="16"/>
      <c r="W23" s="16"/>
      <c r="X23" s="77">
        <v>18</v>
      </c>
      <c r="Y23" s="692" t="s">
        <v>2048</v>
      </c>
      <c r="Z23" s="77" t="s">
        <v>2049</v>
      </c>
      <c r="AA23" s="77" t="s">
        <v>1501</v>
      </c>
      <c r="AB23" s="16"/>
      <c r="AC23" s="77">
        <v>18</v>
      </c>
      <c r="AD23" s="77" t="s">
        <v>2347</v>
      </c>
      <c r="AE23" s="77" t="s">
        <v>2348</v>
      </c>
      <c r="AF23" s="77" t="s">
        <v>1501</v>
      </c>
    </row>
    <row r="24" spans="1:32" ht="12">
      <c r="A24" s="16"/>
      <c r="B24" s="16"/>
      <c r="C24" s="16"/>
      <c r="D24" s="16"/>
      <c r="E24" s="16"/>
      <c r="F24" s="16"/>
      <c r="G24" s="16"/>
      <c r="H24" s="16"/>
      <c r="I24" s="16"/>
      <c r="J24" s="16"/>
      <c r="K24" s="1044"/>
      <c r="L24" s="1044"/>
      <c r="M24" s="1044"/>
      <c r="N24" s="988">
        <v>19</v>
      </c>
      <c r="O24" s="77" t="s">
        <v>2071</v>
      </c>
      <c r="P24" s="77" t="s">
        <v>2072</v>
      </c>
      <c r="Q24" s="77" t="s">
        <v>1501</v>
      </c>
      <c r="R24" s="16"/>
      <c r="S24" s="16"/>
      <c r="T24" s="16"/>
      <c r="U24" s="16"/>
      <c r="V24" s="16"/>
      <c r="W24" s="16"/>
      <c r="X24" s="77">
        <v>19</v>
      </c>
      <c r="Y24" s="692" t="s">
        <v>2071</v>
      </c>
      <c r="Z24" s="77" t="s">
        <v>2072</v>
      </c>
      <c r="AA24" s="77" t="s">
        <v>1501</v>
      </c>
      <c r="AB24" s="16"/>
      <c r="AC24" s="77">
        <v>19</v>
      </c>
      <c r="AD24" s="77" t="s">
        <v>2335</v>
      </c>
      <c r="AE24" s="77" t="s">
        <v>2336</v>
      </c>
      <c r="AF24" s="77" t="s">
        <v>1501</v>
      </c>
    </row>
    <row r="25" spans="1:32" ht="12">
      <c r="A25" s="16"/>
      <c r="B25" s="16"/>
      <c r="C25" s="16"/>
      <c r="D25" s="16"/>
      <c r="E25" s="16"/>
      <c r="F25" s="16"/>
      <c r="G25" s="16"/>
      <c r="H25" s="16"/>
      <c r="I25" s="16"/>
      <c r="J25" s="16"/>
      <c r="K25" s="1044"/>
      <c r="L25" s="1044"/>
      <c r="M25" s="1044"/>
      <c r="N25" s="988">
        <v>20</v>
      </c>
      <c r="O25" s="77" t="s">
        <v>2094</v>
      </c>
      <c r="P25" s="77" t="s">
        <v>2095</v>
      </c>
      <c r="Q25" s="77" t="s">
        <v>1501</v>
      </c>
      <c r="R25" s="16"/>
      <c r="S25" s="16"/>
      <c r="T25" s="16"/>
      <c r="U25" s="16"/>
      <c r="V25" s="16"/>
      <c r="W25" s="16"/>
      <c r="X25" s="77">
        <v>20</v>
      </c>
      <c r="Y25" s="692" t="s">
        <v>2094</v>
      </c>
      <c r="Z25" s="77" t="s">
        <v>2095</v>
      </c>
      <c r="AA25" s="77" t="s">
        <v>1501</v>
      </c>
      <c r="AB25" s="16"/>
      <c r="AC25" s="77">
        <v>20</v>
      </c>
      <c r="AD25" s="77" t="s">
        <v>2048</v>
      </c>
      <c r="AE25" s="77" t="s">
        <v>2049</v>
      </c>
      <c r="AF25" s="77" t="s">
        <v>1501</v>
      </c>
    </row>
    <row r="26" spans="1:32" ht="12">
      <c r="A26" s="16"/>
      <c r="B26" s="16"/>
      <c r="C26" s="16"/>
      <c r="D26" s="16"/>
      <c r="E26" s="16"/>
      <c r="F26" s="16"/>
      <c r="G26" s="16"/>
      <c r="H26" s="16"/>
      <c r="I26" s="16"/>
      <c r="J26" s="16"/>
      <c r="K26" s="1044"/>
      <c r="L26" s="1044"/>
      <c r="M26" s="1044"/>
      <c r="N26" s="988">
        <v>21</v>
      </c>
      <c r="O26" s="77" t="s">
        <v>2117</v>
      </c>
      <c r="P26" s="77" t="s">
        <v>2118</v>
      </c>
      <c r="Q26" s="77" t="s">
        <v>1501</v>
      </c>
      <c r="R26" s="16"/>
      <c r="S26" s="16"/>
      <c r="T26" s="16"/>
      <c r="U26" s="16"/>
      <c r="V26" s="16"/>
      <c r="W26" s="16"/>
      <c r="X26" s="77">
        <v>21</v>
      </c>
      <c r="Y26" s="692" t="s">
        <v>2117</v>
      </c>
      <c r="Z26" s="77" t="s">
        <v>2118</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2140</v>
      </c>
      <c r="P27" s="77" t="s">
        <v>2141</v>
      </c>
      <c r="Q27" s="77" t="s">
        <v>1501</v>
      </c>
      <c r="R27" s="16"/>
      <c r="S27" s="16"/>
      <c r="T27" s="16"/>
      <c r="U27" s="16"/>
      <c r="V27" s="16"/>
      <c r="W27" s="16"/>
      <c r="X27" s="77">
        <v>22</v>
      </c>
      <c r="Y27" s="692" t="s">
        <v>2140</v>
      </c>
      <c r="Z27" s="77" t="s">
        <v>2141</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2163</v>
      </c>
      <c r="P28" s="77" t="s">
        <v>2164</v>
      </c>
      <c r="Q28" s="77" t="s">
        <v>1501</v>
      </c>
      <c r="R28" s="16"/>
      <c r="S28" s="16"/>
      <c r="T28" s="16"/>
      <c r="U28" s="16"/>
      <c r="V28" s="16"/>
      <c r="W28" s="16"/>
      <c r="X28" s="77">
        <v>23</v>
      </c>
      <c r="Y28" s="692" t="s">
        <v>2163</v>
      </c>
      <c r="Z28" s="77" t="s">
        <v>2164</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2186</v>
      </c>
      <c r="P29" s="77" t="s">
        <v>2187</v>
      </c>
      <c r="Q29" s="77" t="s">
        <v>1501</v>
      </c>
      <c r="R29" s="16"/>
      <c r="S29" s="16"/>
      <c r="T29" s="16"/>
      <c r="U29" s="16"/>
      <c r="V29" s="16"/>
      <c r="W29" s="16"/>
      <c r="X29" s="77">
        <v>24</v>
      </c>
      <c r="Y29" s="692" t="s">
        <v>2186</v>
      </c>
      <c r="Z29" s="77" t="s">
        <v>2187</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1640</v>
      </c>
      <c r="P30" s="77" t="s">
        <v>1641</v>
      </c>
      <c r="Q30" s="77" t="s">
        <v>1501</v>
      </c>
      <c r="R30" s="16"/>
      <c r="S30" s="16"/>
      <c r="T30" s="16"/>
      <c r="U30" s="16"/>
      <c r="V30" s="16"/>
      <c r="W30" s="16"/>
      <c r="X30" s="77">
        <v>25</v>
      </c>
      <c r="Y30" s="692" t="s">
        <v>1640</v>
      </c>
      <c r="Z30" s="77" t="s">
        <v>1641</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25</v>
      </c>
      <c r="I4" s="70" t="str">
        <f>HLOOKUP(I3,比較地域マスタ!$E$5:$L$6,2,0)</f>
        <v>滋賀県</v>
      </c>
      <c r="J4" s="70" t="str">
        <f>HLOOKUP(J3,比較地域マスタ!$E$5:$L$6,2,0)</f>
        <v>竜王町</v>
      </c>
      <c r="K4" s="70" t="str">
        <f>HLOOKUP(K3,比較地域マスタ!$E$5:$L$6,2,0)</f>
        <v>25384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竜王町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450.25760959758458</v>
      </c>
      <c r="BB5" s="29"/>
      <c r="BC5" s="17"/>
      <c r="BD5" s="1005">
        <f>SUM(BC6:BC8)</f>
        <v>507.67472719795489</v>
      </c>
      <c r="BE5" s="29"/>
      <c r="BF5" s="17"/>
      <c r="BG5" s="1005">
        <f>AK35</f>
        <v>212.19612540253601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445.80788289371782</v>
      </c>
      <c r="BA6" s="17"/>
      <c r="BB6" s="29"/>
      <c r="BC6" s="1005">
        <f>O32</f>
        <v>501.55879593556011</v>
      </c>
      <c r="BD6" s="17"/>
      <c r="BE6" s="29"/>
      <c r="BF6" s="1005">
        <f>AK36</f>
        <v>204.26079478955759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1.019796262783069</v>
      </c>
      <c r="BA7" s="17"/>
      <c r="BB7" s="29"/>
      <c r="BC7" s="1005">
        <f>O33</f>
        <v>0.92029299270329812</v>
      </c>
      <c r="BD7" s="17"/>
      <c r="BE7" s="29"/>
      <c r="BF7" s="1005">
        <f t="shared" ref="BF7:BF8" si="0">AK37</f>
        <v>1.0018948428427807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3.4299304410836888</v>
      </c>
      <c r="BA8" s="17"/>
      <c r="BB8" s="29"/>
      <c r="BC8" s="1005">
        <f>O34</f>
        <v>5.1956382696914734</v>
      </c>
      <c r="BD8" s="17"/>
      <c r="BE8" s="29"/>
      <c r="BF8" s="1005">
        <f t="shared" si="0"/>
        <v>6.9334357701356462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507.32870478028866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8.9070160412711843</v>
      </c>
      <c r="BA9" s="1005">
        <f>AZ9</f>
        <v>8.9070160412711843</v>
      </c>
      <c r="BB9" s="29"/>
      <c r="BC9" s="1005">
        <f>O35</f>
        <v>15.00998695784644</v>
      </c>
      <c r="BD9" s="1005">
        <f>BC9</f>
        <v>15.00998695784644</v>
      </c>
      <c r="BE9" s="29"/>
      <c r="BF9" s="1005">
        <f>AK39</f>
        <v>16.205734314633236</v>
      </c>
      <c r="BG9" s="1005">
        <f>AK39</f>
        <v>16.205734314633236</v>
      </c>
      <c r="BH9" s="29"/>
    </row>
    <row r="10" spans="1:62" ht="17.100000000000001" customHeight="1" thickBot="1">
      <c r="B10" s="323"/>
      <c r="C10" s="324"/>
      <c r="D10" s="326"/>
      <c r="E10" s="326"/>
      <c r="F10" s="326"/>
      <c r="G10" s="325"/>
      <c r="H10" s="325"/>
      <c r="I10" s="326"/>
      <c r="J10" s="327"/>
      <c r="K10" s="334"/>
      <c r="L10" s="246" t="s">
        <v>114</v>
      </c>
      <c r="M10" s="246"/>
      <c r="N10" s="563"/>
      <c r="O10" s="906">
        <f>SUM(O11:O13)</f>
        <v>450.25760959758458</v>
      </c>
      <c r="P10" s="453">
        <f t="shared" ref="P10:P22" si="1">O10/$O$9</f>
        <v>0.88750667043880327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13.257220057940311</v>
      </c>
      <c r="BA10" s="1005">
        <f>AZ10</f>
        <v>13.257220057940311</v>
      </c>
      <c r="BB10" s="29"/>
      <c r="BC10" s="1005">
        <f>O36</f>
        <v>18.41243619102282</v>
      </c>
      <c r="BD10" s="1005">
        <f>BC10</f>
        <v>18.41243619102282</v>
      </c>
      <c r="BE10" s="29"/>
      <c r="BF10" s="1005">
        <f>AK40</f>
        <v>11.462822239998795</v>
      </c>
      <c r="BG10" s="1005">
        <f>AK40</f>
        <v>11.462822239998795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445.80788289371782</v>
      </c>
      <c r="P11" s="454">
        <f t="shared" si="1"/>
        <v>0.8787357756285169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33.801166691434588</v>
      </c>
      <c r="BB11" s="29"/>
      <c r="BC11" s="1005"/>
      <c r="BD11" s="1005">
        <f>SUM(BC12:BC14)</f>
        <v>32.607907564371402</v>
      </c>
      <c r="BE11" s="29"/>
      <c r="BF11" s="17"/>
      <c r="BG11" s="1005">
        <f>AK41</f>
        <v>27.537962807064975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1.019796262783069</v>
      </c>
      <c r="P12" s="454">
        <f t="shared" si="1"/>
        <v>2.0101292380542853E-3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33.039168916126457</v>
      </c>
      <c r="BA12" s="17"/>
      <c r="BB12" s="29"/>
      <c r="BC12" s="1005">
        <f>O38</f>
        <v>31.624649509305009</v>
      </c>
      <c r="BD12" s="17"/>
      <c r="BE12" s="29"/>
      <c r="BF12" s="1005">
        <f>AK42</f>
        <v>26.858428215005702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3.4299304410836888</v>
      </c>
      <c r="P13" s="454">
        <f t="shared" si="1"/>
        <v>6.7607655722321204E-3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0.76199777530812796</v>
      </c>
      <c r="BA13" s="17"/>
      <c r="BB13" s="29"/>
      <c r="BC13" s="1005">
        <f>O41</f>
        <v>0.98325805506639696</v>
      </c>
      <c r="BD13" s="17"/>
      <c r="BE13" s="29"/>
      <c r="BF13" s="1005">
        <f>AK45</f>
        <v>0.67953459205927369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8.9070160412711843</v>
      </c>
      <c r="P14" s="453">
        <f t="shared" si="1"/>
        <v>1.7556696392979753E-2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13.257220057940311</v>
      </c>
      <c r="P15" s="453">
        <f t="shared" si="1"/>
        <v>2.6131421173342991E-2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1.105692392058063</v>
      </c>
      <c r="BA15" s="1005">
        <f>AZ15</f>
        <v>1.105692392058063</v>
      </c>
      <c r="BB15" s="29"/>
      <c r="BC15" s="1005">
        <f>O43</f>
        <v>1.949825404887537</v>
      </c>
      <c r="BD15" s="1005">
        <f>BC15</f>
        <v>1.949825404887537</v>
      </c>
      <c r="BE15" s="29"/>
      <c r="BF15" s="1005">
        <f>AK47</f>
        <v>2.0665973041022818</v>
      </c>
      <c r="BG15" s="1005">
        <f>AK47</f>
        <v>2.0665973041022818</v>
      </c>
      <c r="BH15" s="29"/>
    </row>
    <row r="16" spans="1:62" ht="17.100000000000001" customHeight="1" thickBot="1">
      <c r="B16" s="323"/>
      <c r="C16" s="324"/>
      <c r="D16" s="326"/>
      <c r="E16" s="326"/>
      <c r="F16" s="326"/>
      <c r="G16" s="325"/>
      <c r="H16" s="325"/>
      <c r="I16" s="326"/>
      <c r="J16" s="327"/>
      <c r="K16" s="335"/>
      <c r="L16" s="246" t="s">
        <v>128</v>
      </c>
      <c r="M16" s="344"/>
      <c r="N16" s="345"/>
      <c r="O16" s="906">
        <f>SUM(O18:O21)</f>
        <v>33.801166691434588</v>
      </c>
      <c r="P16" s="453">
        <f t="shared" si="1"/>
        <v>6.6625772153131022E-2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33.039168916126457</v>
      </c>
      <c r="P17" s="454">
        <f t="shared" si="1"/>
        <v>6.5123791744515797E-2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17.108362922674051</v>
      </c>
      <c r="P18" s="454">
        <f t="shared" si="1"/>
        <v>3.3722442198659455E-2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15.93080599345241</v>
      </c>
      <c r="P19" s="454">
        <f t="shared" si="1"/>
        <v>3.1401349545856355E-2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0.76199777530812796</v>
      </c>
      <c r="P20" s="454">
        <f t="shared" si="1"/>
        <v>1.5019804086152193E-3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1.105692392058063</v>
      </c>
      <c r="P22" s="612">
        <f t="shared" si="1"/>
        <v>2.1794398417430581E-3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348.92261226650282</v>
      </c>
      <c r="AZ22" s="1005">
        <f t="shared" si="3"/>
        <v>323.0504536984896</v>
      </c>
      <c r="BA22" s="1005">
        <f t="shared" si="3"/>
        <v>368.22560889819852</v>
      </c>
      <c r="BB22" s="1005">
        <f t="shared" si="3"/>
        <v>528.57214432305454</v>
      </c>
      <c r="BC22" s="1005">
        <f t="shared" si="3"/>
        <v>507.67472719795489</v>
      </c>
      <c r="BD22" s="1005">
        <f t="shared" si="3"/>
        <v>542.76585086636999</v>
      </c>
      <c r="BE22" s="1005">
        <f t="shared" si="3"/>
        <v>376.31801601123976</v>
      </c>
      <c r="BF22" s="1005">
        <f t="shared" si="3"/>
        <v>373.85687064179058</v>
      </c>
      <c r="BG22" s="1005">
        <f t="shared" si="3"/>
        <v>356.12660292284477</v>
      </c>
      <c r="BH22" s="1005">
        <f t="shared" si="3"/>
        <v>280.85479167960324</v>
      </c>
      <c r="BI22" s="1005">
        <f t="shared" si="3"/>
        <v>295.50007196559994</v>
      </c>
      <c r="BJ22" s="1005">
        <f t="shared" si="3"/>
        <v>317.94380275140929</v>
      </c>
      <c r="BK22" s="1005">
        <f t="shared" si="3"/>
        <v>248.43702016770465</v>
      </c>
      <c r="BL22" s="1005">
        <f t="shared" si="3"/>
        <v>212.19612540253601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10.451485937224749</v>
      </c>
      <c r="AZ23" s="1005">
        <f t="shared" ref="AZ23:BL23" si="4">Y39</f>
        <v>11.29078084046227</v>
      </c>
      <c r="BA23" s="1005">
        <f t="shared" si="4"/>
        <v>14.281460044610609</v>
      </c>
      <c r="BB23" s="1005">
        <f t="shared" si="4"/>
        <v>14.661207627731301</v>
      </c>
      <c r="BC23" s="1005">
        <f t="shared" si="4"/>
        <v>15.00998695784644</v>
      </c>
      <c r="BD23" s="1005">
        <f t="shared" si="4"/>
        <v>22.742490533886478</v>
      </c>
      <c r="BE23" s="1005">
        <f t="shared" si="4"/>
        <v>22.65660312996895</v>
      </c>
      <c r="BF23" s="1005">
        <f t="shared" si="4"/>
        <v>21.277891488565739</v>
      </c>
      <c r="BG23" s="1005">
        <f t="shared" si="4"/>
        <v>17.103262094852813</v>
      </c>
      <c r="BH23" s="1005">
        <f t="shared" si="4"/>
        <v>16.033213069477348</v>
      </c>
      <c r="BI23" s="1005">
        <f t="shared" si="4"/>
        <v>14.460196128680931</v>
      </c>
      <c r="BJ23" s="1005">
        <f t="shared" si="4"/>
        <v>17.180027623630107</v>
      </c>
      <c r="BK23" s="1005">
        <f t="shared" si="4"/>
        <v>15.599010835990304</v>
      </c>
      <c r="BL23" s="1005">
        <f t="shared" si="4"/>
        <v>16.205734314633236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12.28802135747779</v>
      </c>
      <c r="AZ24" s="1005">
        <f t="shared" ref="AZ24:BL24" si="5">Y40</f>
        <v>13.66326791726099</v>
      </c>
      <c r="BA24" s="1005">
        <f t="shared" si="5"/>
        <v>14.89899101958968</v>
      </c>
      <c r="BB24" s="1005">
        <f t="shared" si="5"/>
        <v>17.032070176896148</v>
      </c>
      <c r="BC24" s="1005">
        <f t="shared" si="5"/>
        <v>18.41243619102282</v>
      </c>
      <c r="BD24" s="1005">
        <f t="shared" si="5"/>
        <v>18.170374266890381</v>
      </c>
      <c r="BE24" s="1005">
        <f t="shared" si="5"/>
        <v>15.39839710646501</v>
      </c>
      <c r="BF24" s="1005">
        <f t="shared" si="5"/>
        <v>16.847500373934896</v>
      </c>
      <c r="BG24" s="1005">
        <f t="shared" si="5"/>
        <v>15.353576888838464</v>
      </c>
      <c r="BH24" s="1005">
        <f t="shared" si="5"/>
        <v>11.469016298483309</v>
      </c>
      <c r="BI24" s="1005">
        <f t="shared" si="5"/>
        <v>10.728661570845647</v>
      </c>
      <c r="BJ24" s="1005">
        <f t="shared" si="5"/>
        <v>10.325594238449415</v>
      </c>
      <c r="BK24" s="1005">
        <f t="shared" si="5"/>
        <v>10.186096316031769</v>
      </c>
      <c r="BL24" s="1005">
        <f t="shared" si="5"/>
        <v>11.462822239998795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33.01312759858655</v>
      </c>
      <c r="AZ25" s="1005">
        <f t="shared" ref="AZ25:BL25" si="6">Y41</f>
        <v>33.29716188283254</v>
      </c>
      <c r="BA25" s="1005">
        <f t="shared" si="6"/>
        <v>32.899847269796176</v>
      </c>
      <c r="BB25" s="1005">
        <f t="shared" si="6"/>
        <v>32.933499832602081</v>
      </c>
      <c r="BC25" s="1005">
        <f t="shared" si="6"/>
        <v>32.607907564371402</v>
      </c>
      <c r="BD25" s="1005">
        <f t="shared" si="6"/>
        <v>31.381188716911588</v>
      </c>
      <c r="BE25" s="1005">
        <f t="shared" si="6"/>
        <v>31.256794799686748</v>
      </c>
      <c r="BF25" s="1005">
        <f t="shared" si="6"/>
        <v>30.568080829718109</v>
      </c>
      <c r="BG25" s="1005">
        <f t="shared" si="6"/>
        <v>30.314165969120797</v>
      </c>
      <c r="BH25" s="1005">
        <f t="shared" si="6"/>
        <v>29.960715855693266</v>
      </c>
      <c r="BI25" s="1005">
        <f t="shared" si="6"/>
        <v>29.925999817370233</v>
      </c>
      <c r="BJ25" s="1005">
        <f t="shared" si="6"/>
        <v>27.458116909715375</v>
      </c>
      <c r="BK25" s="1005">
        <f t="shared" si="6"/>
        <v>27.060043895646192</v>
      </c>
      <c r="BL25" s="1005">
        <f t="shared" si="6"/>
        <v>27.537962807064975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1.2719538508896</v>
      </c>
      <c r="AZ26" s="1005">
        <f t="shared" si="7"/>
        <v>1.674444361103173</v>
      </c>
      <c r="BA26" s="1005">
        <f t="shared" si="7"/>
        <v>1.427576751663554</v>
      </c>
      <c r="BB26" s="1005">
        <f t="shared" si="7"/>
        <v>2.128725154222852</v>
      </c>
      <c r="BC26" s="1005">
        <f t="shared" si="7"/>
        <v>1.949825404887537</v>
      </c>
      <c r="BD26" s="1005">
        <f t="shared" si="7"/>
        <v>1.839432075333624</v>
      </c>
      <c r="BE26" s="1005">
        <f t="shared" si="7"/>
        <v>2.1049953982062379</v>
      </c>
      <c r="BF26" s="1005">
        <f t="shared" si="7"/>
        <v>2.1054738819039738</v>
      </c>
      <c r="BG26" s="1005">
        <f t="shared" si="7"/>
        <v>2.6858683428053691</v>
      </c>
      <c r="BH26" s="1005">
        <f t="shared" si="7"/>
        <v>2.5067175248878408</v>
      </c>
      <c r="BI26" s="1005">
        <f t="shared" si="7"/>
        <v>2.5042634659417611</v>
      </c>
      <c r="BJ26" s="1005">
        <f t="shared" si="7"/>
        <v>2.1933760192514411</v>
      </c>
      <c r="BK26" s="1005">
        <f t="shared" si="7"/>
        <v>2.4511254558872411</v>
      </c>
      <c r="BL26" s="1005">
        <f t="shared" si="7"/>
        <v>2.0665973041022818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405.94720101068151</v>
      </c>
      <c r="AZ27" s="1005">
        <f t="shared" si="8"/>
        <v>382.97610870014859</v>
      </c>
      <c r="BA27" s="1005">
        <f t="shared" si="8"/>
        <v>431.73348398385849</v>
      </c>
      <c r="BB27" s="1005">
        <f t="shared" si="8"/>
        <v>595.32764711450682</v>
      </c>
      <c r="BC27" s="1005">
        <f t="shared" si="8"/>
        <v>575.6548833160831</v>
      </c>
      <c r="BD27" s="1005">
        <f t="shared" si="8"/>
        <v>616.89933645939198</v>
      </c>
      <c r="BE27" s="1005">
        <f t="shared" si="8"/>
        <v>447.73480644556673</v>
      </c>
      <c r="BF27" s="1005">
        <f t="shared" si="8"/>
        <v>444.65581721591326</v>
      </c>
      <c r="BG27" s="1005">
        <f t="shared" si="8"/>
        <v>421.58347621846218</v>
      </c>
      <c r="BH27" s="1005">
        <f t="shared" si="8"/>
        <v>340.82445442814503</v>
      </c>
      <c r="BI27" s="1005">
        <f t="shared" si="8"/>
        <v>353.11919294843847</v>
      </c>
      <c r="BJ27" s="1005">
        <f t="shared" si="8"/>
        <v>375.10091754245565</v>
      </c>
      <c r="BK27" s="1005">
        <f t="shared" si="8"/>
        <v>303.73329667126012</v>
      </c>
      <c r="BL27" s="1005">
        <f t="shared" si="8"/>
        <v>269.46924206833529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575.6548833160831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507.67472719795489</v>
      </c>
      <c r="P31" s="453">
        <f t="shared" ref="P31:P43" si="9">O31/$O$30</f>
        <v>0.88190813960175973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501.55879593556011</v>
      </c>
      <c r="P32" s="454">
        <f t="shared" si="9"/>
        <v>0.87128383771594275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0.92029299270329812</v>
      </c>
      <c r="P33" s="454">
        <f t="shared" si="9"/>
        <v>1.5986887619226181E-3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5.1956382696914734</v>
      </c>
      <c r="P34" s="454">
        <f t="shared" si="9"/>
        <v>9.0256131238942855E-3</v>
      </c>
      <c r="Q34" s="328"/>
      <c r="R34" s="13"/>
      <c r="S34" s="323"/>
      <c r="T34" s="563" t="s">
        <v>112</v>
      </c>
      <c r="U34" s="332"/>
      <c r="V34" s="332"/>
      <c r="W34" s="332"/>
      <c r="X34" s="893">
        <f>X35+X39+X40+X41+X47</f>
        <v>405.94720101068151</v>
      </c>
      <c r="Y34" s="894">
        <f t="shared" ref="Y34:AK34" si="10">Y35+Y39+Y40+Y41+Y47</f>
        <v>382.97610870014859</v>
      </c>
      <c r="Z34" s="894">
        <f t="shared" si="10"/>
        <v>431.73348398385849</v>
      </c>
      <c r="AA34" s="894">
        <f t="shared" si="10"/>
        <v>595.32764711450682</v>
      </c>
      <c r="AB34" s="894">
        <f t="shared" si="10"/>
        <v>575.6548833160831</v>
      </c>
      <c r="AC34" s="894">
        <f t="shared" si="10"/>
        <v>616.89933645939198</v>
      </c>
      <c r="AD34" s="894">
        <f t="shared" si="10"/>
        <v>447.73480644556673</v>
      </c>
      <c r="AE34" s="894">
        <f t="shared" si="10"/>
        <v>444.65581721591326</v>
      </c>
      <c r="AF34" s="894">
        <f t="shared" si="10"/>
        <v>421.58347621846218</v>
      </c>
      <c r="AG34" s="894">
        <f t="shared" si="10"/>
        <v>340.82445442814503</v>
      </c>
      <c r="AH34" s="894">
        <f t="shared" si="10"/>
        <v>353.11919294843847</v>
      </c>
      <c r="AI34" s="894">
        <f t="shared" si="10"/>
        <v>375.10091754245565</v>
      </c>
      <c r="AJ34" s="894">
        <f t="shared" si="10"/>
        <v>303.73329667126012</v>
      </c>
      <c r="AK34" s="895">
        <f t="shared" si="10"/>
        <v>269.46924206833529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15.00998695784644</v>
      </c>
      <c r="P35" s="453">
        <f t="shared" si="9"/>
        <v>2.6074628032999227E-2</v>
      </c>
      <c r="Q35" s="328"/>
      <c r="R35" s="13"/>
      <c r="S35" s="323"/>
      <c r="T35" s="334"/>
      <c r="U35" s="246" t="s">
        <v>114</v>
      </c>
      <c r="V35" s="344"/>
      <c r="W35" s="344"/>
      <c r="X35" s="896">
        <f>SUM(X36:X38)</f>
        <v>348.92261226650282</v>
      </c>
      <c r="Y35" s="897">
        <f t="shared" ref="Y35:AK35" si="11">SUM(Y36:Y38)</f>
        <v>323.0504536984896</v>
      </c>
      <c r="Z35" s="897">
        <f t="shared" si="11"/>
        <v>368.22560889819852</v>
      </c>
      <c r="AA35" s="897">
        <f t="shared" si="11"/>
        <v>528.57214432305454</v>
      </c>
      <c r="AB35" s="897">
        <f t="shared" si="11"/>
        <v>507.67472719795489</v>
      </c>
      <c r="AC35" s="897">
        <f t="shared" si="11"/>
        <v>542.76585086636999</v>
      </c>
      <c r="AD35" s="897">
        <f t="shared" si="11"/>
        <v>376.31801601123976</v>
      </c>
      <c r="AE35" s="897">
        <f t="shared" si="11"/>
        <v>373.85687064179058</v>
      </c>
      <c r="AF35" s="897">
        <f t="shared" si="11"/>
        <v>356.12660292284477</v>
      </c>
      <c r="AG35" s="897">
        <f t="shared" si="11"/>
        <v>280.85479167960324</v>
      </c>
      <c r="AH35" s="897">
        <f t="shared" si="11"/>
        <v>295.50007196559994</v>
      </c>
      <c r="AI35" s="897">
        <f t="shared" si="11"/>
        <v>317.94380275140929</v>
      </c>
      <c r="AJ35" s="897">
        <f t="shared" si="11"/>
        <v>248.43702016770465</v>
      </c>
      <c r="AK35" s="898">
        <f t="shared" si="11"/>
        <v>212.19612540253601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18.41243619102282</v>
      </c>
      <c r="P36" s="453">
        <f t="shared" si="9"/>
        <v>3.1985199334985642E-2</v>
      </c>
      <c r="Q36" s="328"/>
      <c r="R36" s="13"/>
      <c r="S36" s="356" t="s">
        <v>184</v>
      </c>
      <c r="T36" s="335"/>
      <c r="U36" s="346"/>
      <c r="V36" s="336" t="s">
        <v>184</v>
      </c>
      <c r="W36" s="357"/>
      <c r="X36" s="899">
        <f>VLOOKUP(年度マスタ!$K$4&amp;"_"&amp;X$33,データシート1!$A:$BT,MATCH("aa_"&amp;$S36,データシート1!$A$1:$BT$1,0),0)</f>
        <v>341.59675979176092</v>
      </c>
      <c r="Y36" s="900">
        <f>VLOOKUP(年度マスタ!$K$4&amp;"_"&amp;Y$33,データシート1!$A:$BT,MATCH("aa_"&amp;$S36,データシート1!$A$1:$BT$1,0),0)</f>
        <v>315.90605895104852</v>
      </c>
      <c r="Z36" s="900">
        <f>VLOOKUP(年度マスタ!$K$4&amp;"_"&amp;Z$33,データシート1!$A:$BT,MATCH("aa_"&amp;$S36,データシート1!$A$1:$BT$1,0),0)</f>
        <v>361.9909362846077</v>
      </c>
      <c r="AA36" s="900">
        <f>VLOOKUP(年度マスタ!$K$4&amp;"_"&amp;AA$33,データシート1!$A:$BT,MATCH("aa_"&amp;$S36,データシート1!$A$1:$BT$1,0),0)</f>
        <v>522.4219346768358</v>
      </c>
      <c r="AB36" s="900">
        <f>VLOOKUP(年度マスタ!$K$4&amp;"_"&amp;AB$33,データシート1!$A:$BT,MATCH("aa_"&amp;$S36,データシート1!$A$1:$BT$1,0),0)</f>
        <v>501.55879593556011</v>
      </c>
      <c r="AC36" s="900">
        <f>VLOOKUP(年度マスタ!$K$4&amp;"_"&amp;AC$33,データシート1!$A:$BT,MATCH("aa_"&amp;$S36,データシート1!$A$1:$BT$1,0),0)</f>
        <v>535.43935905655519</v>
      </c>
      <c r="AD36" s="900">
        <f>VLOOKUP(年度マスタ!$K$4&amp;"_"&amp;AD$33,データシート1!$A:$BT,MATCH("aa_"&amp;$S36,データシート1!$A$1:$BT$1,0),0)</f>
        <v>368.86927843957523</v>
      </c>
      <c r="AE36" s="900">
        <f>VLOOKUP(年度マスタ!$K$4&amp;"_"&amp;AE$33,データシート1!$A:$BT,MATCH("aa_"&amp;$S36,データシート1!$A$1:$BT$1,0),0)</f>
        <v>365.62376511950634</v>
      </c>
      <c r="AF36" s="900">
        <f>VLOOKUP(年度マスタ!$K$4&amp;"_"&amp;AF$33,データシート1!$A:$BT,MATCH("aa_"&amp;$S36,データシート1!$A$1:$BT$1,0),0)</f>
        <v>349.39076835736506</v>
      </c>
      <c r="AG36" s="900">
        <f>VLOOKUP(年度マスタ!$K$4&amp;"_"&amp;AG$33,データシート1!$A:$BT,MATCH("aa_"&amp;$S36,データシート1!$A$1:$BT$1,0),0)</f>
        <v>274.70545113770225</v>
      </c>
      <c r="AH36" s="900">
        <f>VLOOKUP(年度マスタ!$K$4&amp;"_"&amp;AH$33,データシート1!$A:$BT,MATCH("aa_"&amp;$S36,データシート1!$A$1:$BT$1,0),0)</f>
        <v>289.39465691137576</v>
      </c>
      <c r="AI36" s="900">
        <f>VLOOKUP(年度マスタ!$K$4&amp;"_"&amp;AI$33,データシート1!$A:$BT,MATCH("aa_"&amp;$S36,データシート1!$A$1:$BT$1,0),0)</f>
        <v>309.77031711649522</v>
      </c>
      <c r="AJ36" s="900">
        <f>VLOOKUP(年度マスタ!$K$4&amp;"_"&amp;AJ$33,データシート1!$A:$BT,MATCH("aa_"&amp;$S36,データシート1!$A$1:$BT$1,0),0)</f>
        <v>241.00106356375261</v>
      </c>
      <c r="AK36" s="901">
        <f>VLOOKUP(年度マスタ!$K$4&amp;"_"&amp;AK$33,データシート1!$A:$BT,MATCH("aa_"&amp;$S36,データシート1!$A$1:$BT$1,0),0)</f>
        <v>204.26079478955759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32.607907564371402</v>
      </c>
      <c r="P37" s="453">
        <f t="shared" si="9"/>
        <v>5.6644890036426407E-2</v>
      </c>
      <c r="Q37" s="328"/>
      <c r="R37" s="13"/>
      <c r="S37" s="356" t="s">
        <v>187</v>
      </c>
      <c r="T37" s="335"/>
      <c r="U37" s="346"/>
      <c r="V37" s="336" t="s">
        <v>194</v>
      </c>
      <c r="W37" s="357"/>
      <c r="X37" s="899">
        <f>VLOOKUP(年度マスタ!$K$4&amp;"_"&amp;X$33,データシート1!$A:$BT,MATCH("aa_"&amp;$S37,データシート1!$A$1:$BT$1,0),0)</f>
        <v>0.72538572543123792</v>
      </c>
      <c r="Y37" s="900">
        <f>VLOOKUP(年度マスタ!$K$4&amp;"_"&amp;Y$33,データシート1!$A:$BT,MATCH("aa_"&amp;$S37,データシート1!$A$1:$BT$1,0),0)</f>
        <v>0.82473548159990151</v>
      </c>
      <c r="Z37" s="900">
        <f>VLOOKUP(年度マスタ!$K$4&amp;"_"&amp;Z$33,データシート1!$A:$BT,MATCH("aa_"&amp;$S37,データシート1!$A$1:$BT$1,0),0)</f>
        <v>1.1623612486722299</v>
      </c>
      <c r="AA37" s="900">
        <f>VLOOKUP(年度マスタ!$K$4&amp;"_"&amp;AA$33,データシート1!$A:$BT,MATCH("aa_"&amp;$S37,データシート1!$A$1:$BT$1,0),0)</f>
        <v>1.129638383531687</v>
      </c>
      <c r="AB37" s="900">
        <f>VLOOKUP(年度マスタ!$K$4&amp;"_"&amp;AB$33,データシート1!$A:$BT,MATCH("aa_"&amp;$S37,データシート1!$A$1:$BT$1,0),0)</f>
        <v>0.92029299270329812</v>
      </c>
      <c r="AC37" s="900">
        <f>VLOOKUP(年度マスタ!$K$4&amp;"_"&amp;AC$33,データシート1!$A:$BT,MATCH("aa_"&amp;$S37,データシート1!$A$1:$BT$1,0),0)</f>
        <v>1.1373478864059201</v>
      </c>
      <c r="AD37" s="900">
        <f>VLOOKUP(年度マスタ!$K$4&amp;"_"&amp;AD$33,データシート1!$A:$BT,MATCH("aa_"&amp;$S37,データシート1!$A$1:$BT$1,0),0)</f>
        <v>1.0898900533426501</v>
      </c>
      <c r="AE37" s="900">
        <f>VLOOKUP(年度マスタ!$K$4&amp;"_"&amp;AE$33,データシート1!$A:$BT,MATCH("aa_"&amp;$S37,データシート1!$A$1:$BT$1,0),0)</f>
        <v>1.0689217647363063</v>
      </c>
      <c r="AF37" s="900">
        <f>VLOOKUP(年度マスタ!$K$4&amp;"_"&amp;AF$33,データシート1!$A:$BT,MATCH("aa_"&amp;$S37,データシート1!$A$1:$BT$1,0),0)</f>
        <v>1.0431811372352402</v>
      </c>
      <c r="AG37" s="900">
        <f>VLOOKUP(年度マスタ!$K$4&amp;"_"&amp;AG$33,データシート1!$A:$BT,MATCH("aa_"&amp;$S37,データシート1!$A$1:$BT$1,0),0)</f>
        <v>1.0091724033535001</v>
      </c>
      <c r="AH37" s="900">
        <f>VLOOKUP(年度マスタ!$K$4&amp;"_"&amp;AH$33,データシート1!$A:$BT,MATCH("aa_"&amp;$S37,データシート1!$A$1:$BT$1,0),0)</f>
        <v>0.92520623896114318</v>
      </c>
      <c r="AI37" s="900">
        <f>VLOOKUP(年度マスタ!$K$4&amp;"_"&amp;AI$33,データシート1!$A:$BT,MATCH("aa_"&amp;$S37,データシート1!$A$1:$BT$1,0),0)</f>
        <v>1.0280878541609495</v>
      </c>
      <c r="AJ37" s="900">
        <f>VLOOKUP(年度マスタ!$K$4&amp;"_"&amp;AJ$33,データシート1!$A:$BT,MATCH("aa_"&amp;$S37,データシート1!$A$1:$BT$1,0),0)</f>
        <v>1.0500573606193153</v>
      </c>
      <c r="AK37" s="901">
        <f>VLOOKUP(年度マスタ!$K$4&amp;"_"&amp;AK$33,データシート1!$A:$BT,MATCH("aa_"&amp;$S37,データシート1!$A$1:$BT$1,0),0)</f>
        <v>1.0018948428427807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31.624649509305009</v>
      </c>
      <c r="P38" s="454">
        <f t="shared" si="9"/>
        <v>5.4936821393974711E-2</v>
      </c>
      <c r="Q38" s="328"/>
      <c r="R38" s="13"/>
      <c r="S38" s="356" t="s">
        <v>188</v>
      </c>
      <c r="T38" s="335"/>
      <c r="U38" s="348"/>
      <c r="V38" s="358" t="s">
        <v>197</v>
      </c>
      <c r="W38" s="358"/>
      <c r="X38" s="899">
        <f>VLOOKUP(年度マスタ!$K$4&amp;"_"&amp;X$33,データシート1!$A:$BT,MATCH("aa_"&amp;$S38,データシート1!$A$1:$BT$1,0),0)</f>
        <v>6.6004667493106481</v>
      </c>
      <c r="Y38" s="900">
        <f>VLOOKUP(年度マスタ!$K$4&amp;"_"&amp;Y$33,データシート1!$A:$BT,MATCH("aa_"&amp;$S38,データシート1!$A$1:$BT$1,0),0)</f>
        <v>6.3196592658412083</v>
      </c>
      <c r="Z38" s="900">
        <f>VLOOKUP(年度マスタ!$K$4&amp;"_"&amp;Z$33,データシート1!$A:$BT,MATCH("aa_"&amp;$S38,データシート1!$A$1:$BT$1,0),0)</f>
        <v>5.0723113649185576</v>
      </c>
      <c r="AA38" s="900">
        <f>VLOOKUP(年度マスタ!$K$4&amp;"_"&amp;AA$33,データシート1!$A:$BT,MATCH("aa_"&amp;$S38,データシート1!$A$1:$BT$1,0),0)</f>
        <v>5.0205712626870769</v>
      </c>
      <c r="AB38" s="900">
        <f>VLOOKUP(年度マスタ!$K$4&amp;"_"&amp;AB$33,データシート1!$A:$BT,MATCH("aa_"&amp;$S38,データシート1!$A$1:$BT$1,0),0)</f>
        <v>5.1956382696914734</v>
      </c>
      <c r="AC38" s="900">
        <f>VLOOKUP(年度マスタ!$K$4&amp;"_"&amp;AC$33,データシート1!$A:$BT,MATCH("aa_"&amp;$S38,データシート1!$A$1:$BT$1,0),0)</f>
        <v>6.1891439234089249</v>
      </c>
      <c r="AD38" s="900">
        <f>VLOOKUP(年度マスタ!$K$4&amp;"_"&amp;AD$33,データシート1!$A:$BT,MATCH("aa_"&amp;$S38,データシート1!$A$1:$BT$1,0),0)</f>
        <v>6.358847518321892</v>
      </c>
      <c r="AE38" s="900">
        <f>VLOOKUP(年度マスタ!$K$4&amp;"_"&amp;AE$33,データシート1!$A:$BT,MATCH("aa_"&amp;$S38,データシート1!$A$1:$BT$1,0),0)</f>
        <v>7.1641837575479199</v>
      </c>
      <c r="AF38" s="900">
        <f>VLOOKUP(年度マスタ!$K$4&amp;"_"&amp;AF$33,データシート1!$A:$BT,MATCH("aa_"&amp;$S38,データシート1!$A$1:$BT$1,0),0)</f>
        <v>5.6926534282444763</v>
      </c>
      <c r="AG38" s="900">
        <f>VLOOKUP(年度マスタ!$K$4&amp;"_"&amp;AG$33,データシート1!$A:$BT,MATCH("aa_"&amp;$S38,データシート1!$A$1:$BT$1,0),0)</f>
        <v>5.1401681385474847</v>
      </c>
      <c r="AH38" s="900">
        <f>VLOOKUP(年度マスタ!$K$4&amp;"_"&amp;AH$33,データシート1!$A:$BT,MATCH("aa_"&amp;$S38,データシート1!$A$1:$BT$1,0),0)</f>
        <v>5.180208815263037</v>
      </c>
      <c r="AI38" s="900">
        <f>VLOOKUP(年度マスタ!$K$4&amp;"_"&amp;AI$33,データシート1!$A:$BT,MATCH("aa_"&amp;$S38,データシート1!$A$1:$BT$1,0),0)</f>
        <v>7.1453977807531261</v>
      </c>
      <c r="AJ38" s="900">
        <f>VLOOKUP(年度マスタ!$K$4&amp;"_"&amp;AJ$33,データシート1!$A:$BT,MATCH("aa_"&amp;$S38,データシート1!$A$1:$BT$1,0),0)</f>
        <v>6.3858992433327018</v>
      </c>
      <c r="AK38" s="901">
        <f>VLOOKUP(年度マスタ!$K$4&amp;"_"&amp;AK$33,データシート1!$A:$BT,MATCH("aa_"&amp;$S38,データシート1!$A$1:$BT$1,0),0)</f>
        <v>6.9334357701356462</v>
      </c>
      <c r="AL38" s="330"/>
      <c r="AW38" s="17" t="str">
        <f>年度マスタ!H4</f>
        <v>25</v>
      </c>
      <c r="AX38" s="17" t="s">
        <v>198</v>
      </c>
      <c r="AY38" s="17">
        <f>VLOOKUP($AW38&amp;"_"&amp;$AY$34,データシート1!$A:$BT,MATCH($AY$31&amp;"_"&amp;AY$36,データシート1!$A$1:$BT$1,0),0)</f>
        <v>3022.7548814468278</v>
      </c>
      <c r="AZ38" s="17">
        <f>VLOOKUP($AW38&amp;"_"&amp;$AY$34,データシート1!$A:$BT,MATCH($AY$31&amp;"_"&amp;AZ$36,データシート1!$A$1:$BT$1,0),0)</f>
        <v>63.404450332728821</v>
      </c>
      <c r="BA38" s="17">
        <f>VLOOKUP($AW38&amp;"_"&amp;$AY$34,データシート1!$A:$BT,MATCH($AY$31&amp;"_"&amp;BA$36,データシート1!$A$1:$BT$1,0),0)</f>
        <v>201.55582337879082</v>
      </c>
      <c r="BB38" s="17">
        <f>VLOOKUP($AW38&amp;"_"&amp;$AY$34,データシート1!$A:$BT,MATCH($AY$31&amp;"_"&amp;BB$36,データシート1!$A$1:$BT$1,0),0)</f>
        <v>1473.4415097046465</v>
      </c>
      <c r="BC38" s="17">
        <f>VLOOKUP($AW38&amp;"_"&amp;$AY$34,データシート1!$A:$BT,MATCH($AY$31&amp;"_"&amp;BC$36,データシート1!$A$1:$BT$1,0),0)</f>
        <v>1561.7097422383715</v>
      </c>
      <c r="BD38" s="17">
        <f>VLOOKUP($AW38&amp;"_"&amp;$AY$34,データシート1!$A:$BT,MATCH($AY$31&amp;"_"&amp;BD$36,データシート1!$A$1:$BT$1,0),0)</f>
        <v>1204.0045654681201</v>
      </c>
      <c r="BE38" s="17">
        <f>VLOOKUP($AW38&amp;"_"&amp;$AY$34,データシート1!$A:$BT,MATCH($AY$31&amp;"_"&amp;BE$36,データシート1!$A$1:$BT$1,0),0)</f>
        <v>891.50866921898989</v>
      </c>
      <c r="BF38" s="17">
        <f>VLOOKUP($AW38&amp;"_"&amp;$AY$34,データシート1!$A:$BT,MATCH($AY$31&amp;"_"&amp;BF$36,データシート1!$A$1:$BT$1,0),0)</f>
        <v>83.241309736749571</v>
      </c>
      <c r="BG38" s="17">
        <f>VLOOKUP($AW38&amp;"_"&amp;$AY$34,データシート1!$A:$BT,MATCH($AY$31&amp;"_"&amp;BG$36,データシート1!$A$1:$BT$1,0),0)</f>
        <v>17.494423712899049</v>
      </c>
      <c r="BH38" s="17">
        <f>VLOOKUP($AW38&amp;"_"&amp;$AY$34,データシート1!$A:$BT,MATCH($AY$31&amp;"_"&amp;BH$36,データシート1!$A$1:$BT$1,0),0)</f>
        <v>174.27704100293874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16.248919363891805</v>
      </c>
      <c r="P39" s="454">
        <f t="shared" si="9"/>
        <v>2.8226841871451261E-2</v>
      </c>
      <c r="Q39" s="328"/>
      <c r="R39" s="13"/>
      <c r="S39" s="356" t="s">
        <v>189</v>
      </c>
      <c r="T39" s="335"/>
      <c r="U39" s="343" t="s">
        <v>199</v>
      </c>
      <c r="V39" s="344"/>
      <c r="W39" s="344"/>
      <c r="X39" s="896">
        <f>VLOOKUP(年度マスタ!$K$4&amp;"_"&amp;X$33,データシート1!$A:$BT,MATCH("aa_"&amp;$S39,データシート1!$A$1:$BT$1,0),0)</f>
        <v>10.451485937224749</v>
      </c>
      <c r="Y39" s="897">
        <f>VLOOKUP(年度マスタ!$K$4&amp;"_"&amp;Y$33,データシート1!$A:$BT,MATCH("aa_"&amp;$S39,データシート1!$A$1:$BT$1,0),0)</f>
        <v>11.29078084046227</v>
      </c>
      <c r="Z39" s="897">
        <f>VLOOKUP(年度マスタ!$K$4&amp;"_"&amp;Z$33,データシート1!$A:$BT,MATCH("aa_"&amp;$S39,データシート1!$A$1:$BT$1,0),0)</f>
        <v>14.281460044610609</v>
      </c>
      <c r="AA39" s="897">
        <f>VLOOKUP(年度マスタ!$K$4&amp;"_"&amp;AA$33,データシート1!$A:$BT,MATCH("aa_"&amp;$S39,データシート1!$A$1:$BT$1,0),0)</f>
        <v>14.661207627731301</v>
      </c>
      <c r="AB39" s="897">
        <f>VLOOKUP(年度マスタ!$K$4&amp;"_"&amp;AB$33,データシート1!$A:$BT,MATCH("aa_"&amp;$S39,データシート1!$A$1:$BT$1,0),0)</f>
        <v>15.00998695784644</v>
      </c>
      <c r="AC39" s="897">
        <f>VLOOKUP(年度マスタ!$K$4&amp;"_"&amp;AC$33,データシート1!$A:$BT,MATCH("aa_"&amp;$S39,データシート1!$A$1:$BT$1,0),0)</f>
        <v>22.742490533886478</v>
      </c>
      <c r="AD39" s="897">
        <f>VLOOKUP(年度マスタ!$K$4&amp;"_"&amp;AD$33,データシート1!$A:$BT,MATCH("aa_"&amp;$S39,データシート1!$A$1:$BT$1,0),0)</f>
        <v>22.65660312996895</v>
      </c>
      <c r="AE39" s="897">
        <f>VLOOKUP(年度マスタ!$K$4&amp;"_"&amp;AE$33,データシート1!$A:$BT,MATCH("aa_"&amp;$S39,データシート1!$A$1:$BT$1,0),0)</f>
        <v>21.277891488565739</v>
      </c>
      <c r="AF39" s="897">
        <f>VLOOKUP(年度マスタ!$K$4&amp;"_"&amp;AF$33,データシート1!$A:$BT,MATCH("aa_"&amp;$S39,データシート1!$A$1:$BT$1,0),0)</f>
        <v>17.103262094852813</v>
      </c>
      <c r="AG39" s="897">
        <f>VLOOKUP(年度マスタ!$K$4&amp;"_"&amp;AG$33,データシート1!$A:$BT,MATCH("aa_"&amp;$S39,データシート1!$A$1:$BT$1,0),0)</f>
        <v>16.033213069477348</v>
      </c>
      <c r="AH39" s="897">
        <f>VLOOKUP(年度マスタ!$K$4&amp;"_"&amp;AH$33,データシート1!$A:$BT,MATCH("aa_"&amp;$S39,データシート1!$A$1:$BT$1,0),0)</f>
        <v>14.460196128680931</v>
      </c>
      <c r="AI39" s="897">
        <f>VLOOKUP(年度マスタ!$K$4&amp;"_"&amp;AI$33,データシート1!$A:$BT,MATCH("aa_"&amp;$S39,データシート1!$A$1:$BT$1,0),0)</f>
        <v>17.180027623630107</v>
      </c>
      <c r="AJ39" s="897">
        <f>VLOOKUP(年度マスタ!$K$4&amp;"_"&amp;AJ$33,データシート1!$A:$BT,MATCH("aa_"&amp;$S39,データシート1!$A$1:$BT$1,0),0)</f>
        <v>15.599010835990304</v>
      </c>
      <c r="AK39" s="898">
        <f>VLOOKUP(年度マスタ!$K$4&amp;"_"&amp;AK$33,データシート1!$A:$BT,MATCH("aa_"&amp;$S39,データシート1!$A$1:$BT$1,0),0)</f>
        <v>16.205734314633236</v>
      </c>
      <c r="AL39" s="330"/>
      <c r="AW39" s="17" t="str">
        <f>年度マスタ!K4</f>
        <v>25384</v>
      </c>
      <c r="AX39" s="17" t="s">
        <v>200</v>
      </c>
      <c r="AY39" s="17">
        <f>VLOOKUP($AW39&amp;"_"&amp;$AY$34,データシート1!$A:$BT,MATCH($AY$31&amp;"_"&amp;AY$36,データシート1!$A$1:$BT$1,0),0)</f>
        <v>204.26079478955759</v>
      </c>
      <c r="AZ39" s="17">
        <f>VLOOKUP($AW39&amp;"_"&amp;$AY$34,データシート1!$A:$BT,MATCH($AY$31&amp;"_"&amp;AZ$36,データシート1!$A$1:$BT$1,0),0)</f>
        <v>1.0018948428427807</v>
      </c>
      <c r="BA39" s="17">
        <f>VLOOKUP($AW39&amp;"_"&amp;$AY$34,データシート1!$A:$BT,MATCH($AY$31&amp;"_"&amp;BA$36,データシート1!$A$1:$BT$1,0),0)</f>
        <v>6.9334357701356462</v>
      </c>
      <c r="BB39" s="17">
        <f>VLOOKUP($AW39&amp;"_"&amp;$AY$34,データシート1!$A:$BT,MATCH($AY$31&amp;"_"&amp;BB$36,データシート1!$A$1:$BT$1,0),0)</f>
        <v>16.205734314633236</v>
      </c>
      <c r="BC39" s="17">
        <f>VLOOKUP($AW39&amp;"_"&amp;$AY$34,データシート1!$A:$BT,MATCH($AY$31&amp;"_"&amp;BC$36,データシート1!$A$1:$BT$1,0),0)</f>
        <v>11.462822239998795</v>
      </c>
      <c r="BD39" s="17">
        <f>VLOOKUP($AW39&amp;"_"&amp;$AY$34,データシート1!$A:$BT,MATCH($AY$31&amp;"_"&amp;BD$36,データシート1!$A$1:$BT$1,0),0)</f>
        <v>12.345272870483647</v>
      </c>
      <c r="BE39" s="17">
        <f>VLOOKUP($AW39&amp;"_"&amp;$AY$34,データシート1!$A:$BT,MATCH($AY$31&amp;"_"&amp;BE$36,データシート1!$A$1:$BT$1,0),0)</f>
        <v>14.513155344522056</v>
      </c>
      <c r="BF39" s="17">
        <f>VLOOKUP($AW39&amp;"_"&amp;$AY$34,データシート1!$A:$BT,MATCH($AY$31&amp;"_"&amp;BF$36,データシート1!$A$1:$BT$1,0),0)</f>
        <v>0.67953459205927369</v>
      </c>
      <c r="BG39" s="17">
        <f>VLOOKUP($AW39&amp;"_"&amp;$AY$34,データシート1!$A:$BT,MATCH($AY$31&amp;"_"&amp;BG$36,データシート1!$A$1:$BT$1,0),0)</f>
        <v>0</v>
      </c>
      <c r="BH39" s="17">
        <f>VLOOKUP($AW39&amp;"_"&amp;$AY$34,データシート1!$A:$BT,MATCH($AY$31&amp;"_"&amp;BH$36,データシート1!$A$1:$BT$1,0),0)</f>
        <v>2.0665973041022818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15.375730145413204</v>
      </c>
      <c r="P40" s="454">
        <f t="shared" si="9"/>
        <v>2.6709979522523446E-2</v>
      </c>
      <c r="Q40" s="328"/>
      <c r="R40" s="13"/>
      <c r="S40" s="356" t="s">
        <v>165</v>
      </c>
      <c r="T40" s="335"/>
      <c r="U40" s="343" t="s">
        <v>165</v>
      </c>
      <c r="V40" s="344"/>
      <c r="W40" s="344"/>
      <c r="X40" s="896">
        <f>VLOOKUP(年度マスタ!$K$4&amp;"_"&amp;X$33,データシート1!$A:$BT,MATCH("aa_"&amp;$S40,データシート1!$A$1:$BT$1,0),0)</f>
        <v>12.28802135747779</v>
      </c>
      <c r="Y40" s="897">
        <f>VLOOKUP(年度マスタ!$K$4&amp;"_"&amp;Y$33,データシート1!$A:$BT,MATCH("aa_"&amp;$S40,データシート1!$A$1:$BT$1,0),0)</f>
        <v>13.66326791726099</v>
      </c>
      <c r="Z40" s="897">
        <f>VLOOKUP(年度マスタ!$K$4&amp;"_"&amp;Z$33,データシート1!$A:$BT,MATCH("aa_"&amp;$S40,データシート1!$A$1:$BT$1,0),0)</f>
        <v>14.89899101958968</v>
      </c>
      <c r="AA40" s="897">
        <f>VLOOKUP(年度マスタ!$K$4&amp;"_"&amp;AA$33,データシート1!$A:$BT,MATCH("aa_"&amp;$S40,データシート1!$A$1:$BT$1,0),0)</f>
        <v>17.032070176896148</v>
      </c>
      <c r="AB40" s="897">
        <f>VLOOKUP(年度マスタ!$K$4&amp;"_"&amp;AB$33,データシート1!$A:$BT,MATCH("aa_"&amp;$S40,データシート1!$A$1:$BT$1,0),0)</f>
        <v>18.41243619102282</v>
      </c>
      <c r="AC40" s="897">
        <f>VLOOKUP(年度マスタ!$K$4&amp;"_"&amp;AC$33,データシート1!$A:$BT,MATCH("aa_"&amp;$S40,データシート1!$A$1:$BT$1,0),0)</f>
        <v>18.170374266890381</v>
      </c>
      <c r="AD40" s="897">
        <f>VLOOKUP(年度マスタ!$K$4&amp;"_"&amp;AD$33,データシート1!$A:$BT,MATCH("aa_"&amp;$S40,データシート1!$A$1:$BT$1,0),0)</f>
        <v>15.39839710646501</v>
      </c>
      <c r="AE40" s="897">
        <f>VLOOKUP(年度マスタ!$K$4&amp;"_"&amp;AE$33,データシート1!$A:$BT,MATCH("aa_"&amp;$S40,データシート1!$A$1:$BT$1,0),0)</f>
        <v>16.847500373934896</v>
      </c>
      <c r="AF40" s="897">
        <f>VLOOKUP(年度マスタ!$K$4&amp;"_"&amp;AF$33,データシート1!$A:$BT,MATCH("aa_"&amp;$S40,データシート1!$A$1:$BT$1,0),0)</f>
        <v>15.353576888838464</v>
      </c>
      <c r="AG40" s="897">
        <f>VLOOKUP(年度マスタ!$K$4&amp;"_"&amp;AG$33,データシート1!$A:$BT,MATCH("aa_"&amp;$S40,データシート1!$A$1:$BT$1,0),0)</f>
        <v>11.469016298483309</v>
      </c>
      <c r="AH40" s="897">
        <f>VLOOKUP(年度マスタ!$K$4&amp;"_"&amp;AH$33,データシート1!$A:$BT,MATCH("aa_"&amp;$S40,データシート1!$A$1:$BT$1,0),0)</f>
        <v>10.728661570845647</v>
      </c>
      <c r="AI40" s="897">
        <f>VLOOKUP(年度マスタ!$K$4&amp;"_"&amp;AI$33,データシート1!$A:$BT,MATCH("aa_"&amp;$S40,データシート1!$A$1:$BT$1,0),0)</f>
        <v>10.325594238449415</v>
      </c>
      <c r="AJ40" s="897">
        <f>VLOOKUP(年度マスタ!$K$4&amp;"_"&amp;AJ$33,データシート1!$A:$BT,MATCH("aa_"&amp;$S40,データシート1!$A$1:$BT$1,0),0)</f>
        <v>10.186096316031769</v>
      </c>
      <c r="AK40" s="898">
        <f>VLOOKUP(年度マスタ!$K$4&amp;"_"&amp;AK$33,データシート1!$A:$BT,MATCH("aa_"&amp;$S40,データシート1!$A$1:$BT$1,0),0)</f>
        <v>11.462822239998795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0.98325805506639696</v>
      </c>
      <c r="P41" s="454">
        <f t="shared" si="9"/>
        <v>1.7080686424517054E-3</v>
      </c>
      <c r="Q41" s="328"/>
      <c r="R41" s="13"/>
      <c r="S41" s="356" t="s">
        <v>201</v>
      </c>
      <c r="T41" s="335"/>
      <c r="U41" s="246" t="s">
        <v>128</v>
      </c>
      <c r="V41" s="344"/>
      <c r="W41" s="344"/>
      <c r="X41" s="896">
        <f>X42+X45+X46</f>
        <v>33.01312759858655</v>
      </c>
      <c r="Y41" s="897">
        <f t="shared" ref="Y41:AH41" si="12">Y42+Y45+Y46</f>
        <v>33.29716188283254</v>
      </c>
      <c r="Z41" s="897">
        <f t="shared" si="12"/>
        <v>32.899847269796176</v>
      </c>
      <c r="AA41" s="897">
        <f t="shared" si="12"/>
        <v>32.933499832602081</v>
      </c>
      <c r="AB41" s="897">
        <f t="shared" si="12"/>
        <v>32.607907564371402</v>
      </c>
      <c r="AC41" s="897">
        <f t="shared" si="12"/>
        <v>31.381188716911588</v>
      </c>
      <c r="AD41" s="897">
        <f t="shared" si="12"/>
        <v>31.256794799686748</v>
      </c>
      <c r="AE41" s="897">
        <f t="shared" si="12"/>
        <v>30.568080829718109</v>
      </c>
      <c r="AF41" s="897">
        <f t="shared" si="12"/>
        <v>30.314165969120797</v>
      </c>
      <c r="AG41" s="897">
        <f t="shared" si="12"/>
        <v>29.960715855693266</v>
      </c>
      <c r="AH41" s="897">
        <f t="shared" si="12"/>
        <v>29.925999817370233</v>
      </c>
      <c r="AI41" s="897">
        <f>AI42+AI45+AI46</f>
        <v>27.458116909715375</v>
      </c>
      <c r="AJ41" s="897">
        <f>AJ42+AJ45+AJ46</f>
        <v>27.060043895646192</v>
      </c>
      <c r="AK41" s="898">
        <f>AK42+AK45+AK46</f>
        <v>27.537962807064975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32.247391796572678</v>
      </c>
      <c r="Y42" s="900">
        <f t="shared" ref="Y42:AK42" si="13">SUM(Y43:Y44)</f>
        <v>32.505646932557028</v>
      </c>
      <c r="Z42" s="900">
        <f t="shared" si="13"/>
        <v>32.000317947957051</v>
      </c>
      <c r="AA42" s="900">
        <f t="shared" si="13"/>
        <v>31.962888992813269</v>
      </c>
      <c r="AB42" s="900">
        <f t="shared" si="13"/>
        <v>31.624649509305009</v>
      </c>
      <c r="AC42" s="900">
        <f t="shared" si="13"/>
        <v>30.45295153144388</v>
      </c>
      <c r="AD42" s="900">
        <f t="shared" si="13"/>
        <v>30.35879056634549</v>
      </c>
      <c r="AE42" s="900">
        <f t="shared" si="13"/>
        <v>29.698318038757126</v>
      </c>
      <c r="AF42" s="900">
        <f t="shared" si="13"/>
        <v>29.486473327868744</v>
      </c>
      <c r="AG42" s="900">
        <f t="shared" si="13"/>
        <v>29.190702110957226</v>
      </c>
      <c r="AH42" s="900">
        <f t="shared" si="13"/>
        <v>29.187760460965666</v>
      </c>
      <c r="AI42" s="900">
        <f t="shared" si="13"/>
        <v>26.759550258884971</v>
      </c>
      <c r="AJ42" s="900">
        <f t="shared" si="13"/>
        <v>26.375513448518653</v>
      </c>
      <c r="AK42" s="901">
        <f t="shared" si="13"/>
        <v>26.858428215005702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1.949825404887537</v>
      </c>
      <c r="P43" s="612">
        <f t="shared" si="9"/>
        <v>3.387142993829027E-3</v>
      </c>
      <c r="Q43" s="328"/>
      <c r="R43" s="13"/>
      <c r="S43" s="356" t="s">
        <v>190</v>
      </c>
      <c r="T43" s="359"/>
      <c r="U43" s="346"/>
      <c r="V43" s="360"/>
      <c r="W43" s="347" t="s">
        <v>190</v>
      </c>
      <c r="X43" s="899">
        <f>VLOOKUP(年度マスタ!$K$4&amp;"_"&amp;X$33,データシート1!$A:$BT,MATCH("aa_"&amp;$S43,データシート1!$A$1:$BT$1,0),0)</f>
        <v>17.20787282571953</v>
      </c>
      <c r="Y43" s="900">
        <f>VLOOKUP(年度マスタ!$K$4&amp;"_"&amp;Y$33,データシート1!$A:$BT,MATCH("aa_"&amp;$S43,データシート1!$A$1:$BT$1,0),0)</f>
        <v>17.142064096807811</v>
      </c>
      <c r="Z43" s="900">
        <f>VLOOKUP(年度マスタ!$K$4&amp;"_"&amp;Z$33,データシート1!$A:$BT,MATCH("aa_"&amp;$S43,データシート1!$A$1:$BT$1,0),0)</f>
        <v>16.912470304206018</v>
      </c>
      <c r="AA43" s="900">
        <f>VLOOKUP(年度マスタ!$K$4&amp;"_"&amp;AA$33,データシート1!$A:$BT,MATCH("aa_"&amp;$S43,データシート1!$A$1:$BT$1,0),0)</f>
        <v>16.903661051327095</v>
      </c>
      <c r="AB43" s="900">
        <f>VLOOKUP(年度マスタ!$K$4&amp;"_"&amp;AB$33,データシート1!$A:$BT,MATCH("aa_"&amp;$S43,データシート1!$A$1:$BT$1,0),0)</f>
        <v>16.248919363891805</v>
      </c>
      <c r="AC43" s="900">
        <f>VLOOKUP(年度マスタ!$K$4&amp;"_"&amp;AC$33,データシート1!$A:$BT,MATCH("aa_"&amp;$S43,データシート1!$A$1:$BT$1,0),0)</f>
        <v>15.554668214560737</v>
      </c>
      <c r="AD43" s="900">
        <f>VLOOKUP(年度マスタ!$K$4&amp;"_"&amp;AD$33,データシート1!$A:$BT,MATCH("aa_"&amp;$S43,データシート1!$A$1:$BT$1,0),0)</f>
        <v>15.423610254033314</v>
      </c>
      <c r="AE43" s="900">
        <f>VLOOKUP(年度マスタ!$K$4&amp;"_"&amp;AE$33,データシート1!$A:$BT,MATCH("aa_"&amp;$S43,データシート1!$A$1:$BT$1,0),0)</f>
        <v>15.11729351464091</v>
      </c>
      <c r="AF43" s="900">
        <f>VLOOKUP(年度マスタ!$K$4&amp;"_"&amp;AF$33,データシート1!$A:$BT,MATCH("aa_"&amp;$S43,データシート1!$A$1:$BT$1,0),0)</f>
        <v>14.872287852111628</v>
      </c>
      <c r="AG43" s="900">
        <f>VLOOKUP(年度マスタ!$K$4&amp;"_"&amp;AG$33,データシート1!$A:$BT,MATCH("aa_"&amp;$S43,データシート1!$A$1:$BT$1,0),0)</f>
        <v>14.540354069804234</v>
      </c>
      <c r="AH43" s="900">
        <f>VLOOKUP(年度マスタ!$K$4&amp;"_"&amp;AH$33,データシート1!$A:$BT,MATCH("aa_"&amp;$S43,データシート1!$A$1:$BT$1,0),0)</f>
        <v>14.0368359896756</v>
      </c>
      <c r="AI43" s="900">
        <f>VLOOKUP(年度マスタ!$K$4&amp;"_"&amp;AI$33,データシート1!$A:$BT,MATCH("aa_"&amp;$S43,データシート1!$A$1:$BT$1,0),0)</f>
        <v>12.355629816268364</v>
      </c>
      <c r="AJ43" s="900">
        <f>VLOOKUP(年度マスタ!$K$4&amp;"_"&amp;AJ$33,データシート1!$A:$BT,MATCH("aa_"&amp;$S43,データシート1!$A$1:$BT$1,0),0)</f>
        <v>11.817684626718298</v>
      </c>
      <c r="AK43" s="901">
        <f>VLOOKUP(年度マスタ!$K$4&amp;"_"&amp;AK$33,データシート1!$A:$BT,MATCH("aa_"&amp;$S43,データシート1!$A$1:$BT$1,0),0)</f>
        <v>12.345272870483647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15.03951897085315</v>
      </c>
      <c r="Y44" s="900">
        <f>VLOOKUP(年度マスタ!$K$4&amp;"_"&amp;Y$33,データシート1!$A:$BT,MATCH("aa_"&amp;$S44,データシート1!$A$1:$BT$1,0),0)</f>
        <v>15.36358283574922</v>
      </c>
      <c r="Z44" s="900">
        <f>VLOOKUP(年度マスタ!$K$4&amp;"_"&amp;Z$33,データシート1!$A:$BT,MATCH("aa_"&amp;$S44,データシート1!$A$1:$BT$1,0),0)</f>
        <v>15.087847643751031</v>
      </c>
      <c r="AA44" s="900">
        <f>VLOOKUP(年度マスタ!$K$4&amp;"_"&amp;AA$33,データシート1!$A:$BT,MATCH("aa_"&amp;$S44,データシート1!$A$1:$BT$1,0),0)</f>
        <v>15.059227941486176</v>
      </c>
      <c r="AB44" s="900">
        <f>VLOOKUP(年度マスタ!$K$4&amp;"_"&amp;AB$33,データシート1!$A:$BT,MATCH("aa_"&amp;$S44,データシート1!$A$1:$BT$1,0),0)</f>
        <v>15.375730145413204</v>
      </c>
      <c r="AC44" s="900">
        <f>VLOOKUP(年度マスタ!$K$4&amp;"_"&amp;AC$33,データシート1!$A:$BT,MATCH("aa_"&amp;$S44,データシート1!$A$1:$BT$1,0),0)</f>
        <v>14.898283316883145</v>
      </c>
      <c r="AD44" s="900">
        <f>VLOOKUP(年度マスタ!$K$4&amp;"_"&amp;AD$33,データシート1!$A:$BT,MATCH("aa_"&amp;$S44,データシート1!$A$1:$BT$1,0),0)</f>
        <v>14.935180312312179</v>
      </c>
      <c r="AE44" s="900">
        <f>VLOOKUP(年度マスタ!$K$4&amp;"_"&amp;AE$33,データシート1!$A:$BT,MATCH("aa_"&amp;$S44,データシート1!$A$1:$BT$1,0),0)</f>
        <v>14.581024524116216</v>
      </c>
      <c r="AF44" s="900">
        <f>VLOOKUP(年度マスタ!$K$4&amp;"_"&amp;AF$33,データシート1!$A:$BT,MATCH("aa_"&amp;$S44,データシート1!$A$1:$BT$1,0),0)</f>
        <v>14.614185475757115</v>
      </c>
      <c r="AG44" s="900">
        <f>VLOOKUP(年度マスタ!$K$4&amp;"_"&amp;AG$33,データシート1!$A:$BT,MATCH("aa_"&amp;$S44,データシート1!$A$1:$BT$1,0),0)</f>
        <v>14.650348041152993</v>
      </c>
      <c r="AH44" s="900">
        <f>VLOOKUP(年度マスタ!$K$4&amp;"_"&amp;AH$33,データシート1!$A:$BT,MATCH("aa_"&amp;$S44,データシート1!$A$1:$BT$1,0),0)</f>
        <v>15.150924471290066</v>
      </c>
      <c r="AI44" s="900">
        <f>VLOOKUP(年度マスタ!$K$4&amp;"_"&amp;AI$33,データシート1!$A:$BT,MATCH("aa_"&amp;$S44,データシート1!$A$1:$BT$1,0),0)</f>
        <v>14.403920442616606</v>
      </c>
      <c r="AJ44" s="900">
        <f>VLOOKUP(年度マスタ!$K$4&amp;"_"&amp;AJ$33,データシート1!$A:$BT,MATCH("aa_"&amp;$S44,データシート1!$A$1:$BT$1,0),0)</f>
        <v>14.557828821800356</v>
      </c>
      <c r="AK44" s="901">
        <f>VLOOKUP(年度マスタ!$K$4&amp;"_"&amp;AK$33,データシート1!$A:$BT,MATCH("aa_"&amp;$S44,データシート1!$A$1:$BT$1,0),0)</f>
        <v>14.513155344522056</v>
      </c>
      <c r="AL44" s="330"/>
      <c r="AW44" s="17" t="str">
        <f>AW47</f>
        <v>滋賀県</v>
      </c>
      <c r="AX44" s="1010">
        <f t="shared" si="14"/>
        <v>0.37818552272139616</v>
      </c>
      <c r="AY44" s="1010">
        <f t="shared" si="14"/>
        <v>0.1694898192967744</v>
      </c>
      <c r="AZ44" s="1010">
        <f t="shared" si="14"/>
        <v>0.17964330464604053</v>
      </c>
      <c r="BA44" s="1010">
        <f t="shared" si="14"/>
        <v>0.25263428394578269</v>
      </c>
      <c r="BB44" s="1010">
        <f t="shared" si="14"/>
        <v>2.0047069390006257E-2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0.76573580201386804</v>
      </c>
      <c r="Y45" s="900">
        <f>VLOOKUP(年度マスタ!$K$4&amp;"_"&amp;Y$33,データシート1!$A:$BT,MATCH("aa_"&amp;$S45,データシート1!$A$1:$BT$1,0),0)</f>
        <v>0.79151495027551499</v>
      </c>
      <c r="Z45" s="900">
        <f>VLOOKUP(年度マスタ!$K$4&amp;"_"&amp;Z$33,データシート1!$A:$BT,MATCH("aa_"&amp;$S45,データシート1!$A$1:$BT$1,0),0)</f>
        <v>0.89952932183912504</v>
      </c>
      <c r="AA45" s="900">
        <f>VLOOKUP(年度マスタ!$K$4&amp;"_"&amp;AA$33,データシート1!$A:$BT,MATCH("aa_"&amp;$S45,データシート1!$A$1:$BT$1,0),0)</f>
        <v>0.97061083978881102</v>
      </c>
      <c r="AB45" s="900">
        <f>VLOOKUP(年度マスタ!$K$4&amp;"_"&amp;AB$33,データシート1!$A:$BT,MATCH("aa_"&amp;$S45,データシート1!$A$1:$BT$1,0),0)</f>
        <v>0.98325805506639696</v>
      </c>
      <c r="AC45" s="900">
        <f>VLOOKUP(年度マスタ!$K$4&amp;"_"&amp;AC$33,データシート1!$A:$BT,MATCH("aa_"&amp;$S45,データシート1!$A$1:$BT$1,0),0)</f>
        <v>0.92823718546770795</v>
      </c>
      <c r="AD45" s="900">
        <f>VLOOKUP(年度マスタ!$K$4&amp;"_"&amp;AD$33,データシート1!$A:$BT,MATCH("aa_"&amp;$S45,データシート1!$A$1:$BT$1,0),0)</f>
        <v>0.89800423334125801</v>
      </c>
      <c r="AE45" s="900">
        <f>VLOOKUP(年度マスタ!$K$4&amp;"_"&amp;AE$33,データシート1!$A:$BT,MATCH("aa_"&amp;$S45,データシート1!$A$1:$BT$1,0),0)</f>
        <v>0.86976279096098308</v>
      </c>
      <c r="AF45" s="900">
        <f>VLOOKUP(年度マスタ!$K$4&amp;"_"&amp;AF$33,データシート1!$A:$BT,MATCH("aa_"&amp;$S45,データシート1!$A$1:$BT$1,0),0)</f>
        <v>0.827692641252052</v>
      </c>
      <c r="AG45" s="900">
        <f>VLOOKUP(年度マスタ!$K$4&amp;"_"&amp;AG$33,データシート1!$A:$BT,MATCH("aa_"&amp;$S45,データシート1!$A$1:$BT$1,0),0)</f>
        <v>0.77001374473604001</v>
      </c>
      <c r="AH45" s="900">
        <f>VLOOKUP(年度マスタ!$K$4&amp;"_"&amp;AH$33,データシート1!$A:$BT,MATCH("aa_"&amp;$S45,データシート1!$A$1:$BT$1,0),0)</f>
        <v>0.73823935640456495</v>
      </c>
      <c r="AI45" s="900">
        <f>VLOOKUP(年度マスタ!$K$4&amp;"_"&amp;AI$33,データシート1!$A:$BT,MATCH("aa_"&amp;$S45,データシート1!$A$1:$BT$1,0),0)</f>
        <v>0.69856665083040304</v>
      </c>
      <c r="AJ45" s="900">
        <f>VLOOKUP(年度マスタ!$K$4&amp;"_"&amp;AJ$33,データシート1!$A:$BT,MATCH("aa_"&amp;$S45,データシート1!$A$1:$BT$1,0),0)</f>
        <v>0.68453044712753996</v>
      </c>
      <c r="AK45" s="901">
        <f>VLOOKUP(年度マスタ!$K$4&amp;"_"&amp;AK$33,データシート1!$A:$BT,MATCH("aa_"&amp;$S45,データシート1!$A$1:$BT$1,0),0)</f>
        <v>0.67953459205927369</v>
      </c>
      <c r="AL45" s="330"/>
      <c r="AW45" s="17" t="str">
        <f>AW48</f>
        <v>竜王町</v>
      </c>
      <c r="AX45" s="1010">
        <f t="shared" ref="AX45:BB45" si="15">AX48/$BC48</f>
        <v>0.78745953999723928</v>
      </c>
      <c r="AY45" s="1010">
        <f t="shared" si="15"/>
        <v>6.0139458552837692E-2</v>
      </c>
      <c r="AZ45" s="1010">
        <f t="shared" si="15"/>
        <v>4.2538518132959731E-2</v>
      </c>
      <c r="BA45" s="1010">
        <f t="shared" si="15"/>
        <v>0.10219334346174308</v>
      </c>
      <c r="BB45" s="1010">
        <f t="shared" si="15"/>
        <v>7.6691398552203183E-3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1.2719538508896</v>
      </c>
      <c r="Y47" s="903">
        <f>VLOOKUP(年度マスタ!$K$4&amp;"_"&amp;Y$33,データシート1!$A:$BT,MATCH("aa_"&amp;$S47,データシート1!$A$1:$BT$1,0),0)</f>
        <v>1.674444361103173</v>
      </c>
      <c r="Z47" s="903">
        <f>VLOOKUP(年度マスタ!$K$4&amp;"_"&amp;Z$33,データシート1!$A:$BT,MATCH("aa_"&amp;$S47,データシート1!$A$1:$BT$1,0),0)</f>
        <v>1.427576751663554</v>
      </c>
      <c r="AA47" s="903">
        <f>VLOOKUP(年度マスタ!$K$4&amp;"_"&amp;AA$33,データシート1!$A:$BT,MATCH("aa_"&amp;$S47,データシート1!$A$1:$BT$1,0),0)</f>
        <v>2.128725154222852</v>
      </c>
      <c r="AB47" s="903">
        <f>VLOOKUP(年度マスタ!$K$4&amp;"_"&amp;AB$33,データシート1!$A:$BT,MATCH("aa_"&amp;$S47,データシート1!$A$1:$BT$1,0),0)</f>
        <v>1.949825404887537</v>
      </c>
      <c r="AC47" s="903">
        <f>VLOOKUP(年度マスタ!$K$4&amp;"_"&amp;AC$33,データシート1!$A:$BT,MATCH("aa_"&amp;$S47,データシート1!$A$1:$BT$1,0),0)</f>
        <v>1.839432075333624</v>
      </c>
      <c r="AD47" s="903">
        <f>VLOOKUP(年度マスタ!$K$4&amp;"_"&amp;AD$33,データシート1!$A:$BT,MATCH("aa_"&amp;$S47,データシート1!$A$1:$BT$1,0),0)</f>
        <v>2.1049953982062379</v>
      </c>
      <c r="AE47" s="903">
        <f>VLOOKUP(年度マスタ!$K$4&amp;"_"&amp;AE$33,データシート1!$A:$BT,MATCH("aa_"&amp;$S47,データシート1!$A$1:$BT$1,0),0)</f>
        <v>2.1054738819039738</v>
      </c>
      <c r="AF47" s="903">
        <f>VLOOKUP(年度マスタ!$K$4&amp;"_"&amp;AF$33,データシート1!$A:$BT,MATCH("aa_"&amp;$S47,データシート1!$A$1:$BT$1,0),0)</f>
        <v>2.6858683428053691</v>
      </c>
      <c r="AG47" s="903">
        <f>VLOOKUP(年度マスタ!$K$4&amp;"_"&amp;AG$33,データシート1!$A:$BT,MATCH("aa_"&amp;$S47,データシート1!$A$1:$BT$1,0),0)</f>
        <v>2.5067175248878408</v>
      </c>
      <c r="AH47" s="903">
        <f>VLOOKUP(年度マスタ!$K$4&amp;"_"&amp;AH$33,データシート1!$A:$BT,MATCH("aa_"&amp;$S47,データシート1!$A$1:$BT$1,0),0)</f>
        <v>2.5042634659417611</v>
      </c>
      <c r="AI47" s="903">
        <f>VLOOKUP(年度マスタ!$K$4&amp;"_"&amp;AI$33,データシート1!$A:$BT,MATCH("aa_"&amp;$S47,データシート1!$A$1:$BT$1,0),0)</f>
        <v>2.1933760192514411</v>
      </c>
      <c r="AJ47" s="903">
        <f>VLOOKUP(年度マスタ!$K$4&amp;"_"&amp;AJ$33,データシート1!$A:$BT,MATCH("aa_"&amp;$S47,データシート1!$A$1:$BT$1,0),0)</f>
        <v>2.4511254558872411</v>
      </c>
      <c r="AK47" s="904">
        <f>VLOOKUP(年度マスタ!$K$4&amp;"_"&amp;AK$33,データシート1!$A:$BT,MATCH("aa_"&amp;$S47,データシート1!$A$1:$BT$1,0),0)</f>
        <v>2.0665973041022818</v>
      </c>
      <c r="AL47" s="330"/>
      <c r="AW47" s="17" t="str">
        <f>年度マスタ!I4</f>
        <v>滋賀県</v>
      </c>
      <c r="AX47" s="1011">
        <f>SUM(AY38:BA38)</f>
        <v>3287.7151551583474</v>
      </c>
      <c r="AY47" s="1011">
        <f t="shared" si="17"/>
        <v>1473.4415097046465</v>
      </c>
      <c r="AZ47" s="1011">
        <f t="shared" si="17"/>
        <v>1561.7097422383715</v>
      </c>
      <c r="BA47" s="1011">
        <f>SUM(BD38:BG38)</f>
        <v>2196.2489681367583</v>
      </c>
      <c r="BB47" s="1011">
        <f>BH38</f>
        <v>174.27704100293874</v>
      </c>
      <c r="BC47" s="1011">
        <f>SUM(AX47:BB47)</f>
        <v>8693.3924162410622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竜王町</v>
      </c>
      <c r="AX48" s="1011">
        <f>SUM(AY39:BA39)</f>
        <v>212.19612540253601</v>
      </c>
      <c r="AY48" s="1011">
        <f>BB39</f>
        <v>16.205734314633236</v>
      </c>
      <c r="AZ48" s="1011">
        <f>BC39</f>
        <v>11.462822239998795</v>
      </c>
      <c r="BA48" s="1011">
        <f>SUM(BD39:BG39)</f>
        <v>27.537962807064975</v>
      </c>
      <c r="BB48" s="1011">
        <f>BH39</f>
        <v>2.0665973041022818</v>
      </c>
      <c r="BC48" s="1011">
        <f>SUM(AX48:BB48)</f>
        <v>269.46924206833529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269.46924206833529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212.19612540253601</v>
      </c>
      <c r="P52" s="453">
        <f t="shared" ref="P52:P64" si="18">O52/$O$51</f>
        <v>0.78745953999723928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204.26079478955759</v>
      </c>
      <c r="P53" s="454">
        <f t="shared" si="18"/>
        <v>0.75801153861470638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1.0018948428427807</v>
      </c>
      <c r="P54" s="454">
        <f t="shared" si="18"/>
        <v>3.7180304332793128E-3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6.9334357701356462</v>
      </c>
      <c r="P55" s="454">
        <f t="shared" si="18"/>
        <v>2.5729970949253573E-2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16.205734314633236</v>
      </c>
      <c r="P56" s="453">
        <f t="shared" si="18"/>
        <v>6.0139458552837692E-2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11.462822239998795</v>
      </c>
      <c r="P57" s="453">
        <f t="shared" si="18"/>
        <v>4.2538518132959731E-2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27.537962807064975</v>
      </c>
      <c r="P58" s="453">
        <f t="shared" si="18"/>
        <v>0.10219334346174308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26.858428215005702</v>
      </c>
      <c r="P59" s="454">
        <f t="shared" si="18"/>
        <v>9.9671591491672415E-2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12.345272870483647</v>
      </c>
      <c r="P60" s="454">
        <f t="shared" si="18"/>
        <v>4.5813291252561519E-2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14.513155344522056</v>
      </c>
      <c r="P61" s="454">
        <f t="shared" si="18"/>
        <v>5.3858300239110903E-2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0.67953459205927369</v>
      </c>
      <c r="P62" s="454">
        <f t="shared" si="18"/>
        <v>2.5217519700706657E-3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2.0665973041022818</v>
      </c>
      <c r="P64" s="612">
        <f t="shared" si="18"/>
        <v>7.6691398552203183E-3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竜王町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6146.3585000000003</v>
      </c>
      <c r="AI7" s="78">
        <f>VLOOKUP(年度マスタ!$K$4&amp;"_"&amp;$AG7,データシート1!$A:$BT,MATCH("ab_"&amp;AI$2,データシート1!$A$1:$BT$1,0),0)</f>
        <v>488</v>
      </c>
      <c r="AJ7" s="78">
        <f>VLOOKUP(年度マスタ!$K$4&amp;"_"&amp;$AG7,データシート1!$A:$BT,MATCH("ab_"&amp;AJ$2,データシート1!$A$1:$BT$1,0),0)</f>
        <v>118</v>
      </c>
      <c r="AK7" s="78">
        <f>VLOOKUP(年度マスタ!$K$4&amp;"_"&amp;$AG7,データシート1!$A:$BT,MATCH("ab_"&amp;AK$2,データシート1!$A$1:$BT$1,0),0)</f>
        <v>2951</v>
      </c>
      <c r="AL7" s="78">
        <f>VLOOKUP(年度マスタ!$K$4&amp;"_"&amp;$AG7,データシート1!$A:$BT,MATCH("ab_"&amp;AL$2,データシート1!$A$1:$BT$1,0),0)</f>
        <v>4325</v>
      </c>
      <c r="AM7" s="78">
        <f>VLOOKUP(年度マスタ!$K$4&amp;"_"&amp;$AG7,データシート1!$A:$BT,MATCH("ab_"&amp;AM$2,データシート1!$A$1:$BT$1,0),0)</f>
        <v>8699</v>
      </c>
      <c r="AN7" s="78">
        <f>VLOOKUP(年度マスタ!$K$4&amp;"_"&amp;$AG7,データシート1!$A:$BT,MATCH("ab_"&amp;AN$2,データシート1!$A$1:$BT$1,0),0)</f>
        <v>3027</v>
      </c>
      <c r="AO7" s="78">
        <f>VLOOKUP(年度マスタ!$K$4&amp;"_"&amp;$AG7,データシート1!$A:$BT,MATCH("ab_"&amp;AO$2,データシート1!$A$1:$BT$1,0),0)</f>
        <v>13135</v>
      </c>
      <c r="AP7" s="78">
        <f>VLOOKUP(年度マスタ!$K$4&amp;"_"&amp;$AG7,データシート1!$A:$BT,MATCH("ab_"&amp;AP$2,データシート1!$A$1:$BT$1,0),0)</f>
        <v>0</v>
      </c>
      <c r="AQ7" s="954">
        <f>VLOOKUP(年度マスタ!$K$4&amp;"_"&amp;$AG7,データシート1!$A:$BT,MATCH("ab_"&amp;AQ$2,データシート1!$A$1:$BT$1,0),0)</f>
        <v>1.2719538508896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5818.4601000000002</v>
      </c>
      <c r="AI8" s="78">
        <f>VLOOKUP(年度マスタ!$K$4&amp;"_"&amp;$AG8,データシート1!$A:$BT,MATCH("ab_"&amp;AI$2,データシート1!$A$1:$BT$1,0),0)</f>
        <v>488</v>
      </c>
      <c r="AJ8" s="78">
        <f>VLOOKUP(年度マスタ!$K$4&amp;"_"&amp;$AG8,データシート1!$A:$BT,MATCH("ab_"&amp;AJ$2,データシート1!$A$1:$BT$1,0),0)</f>
        <v>118</v>
      </c>
      <c r="AK8" s="78">
        <f>VLOOKUP(年度マスタ!$K$4&amp;"_"&amp;$AG8,データシート1!$A:$BT,MATCH("ab_"&amp;AK$2,データシート1!$A$1:$BT$1,0),0)</f>
        <v>2951</v>
      </c>
      <c r="AL8" s="78">
        <f>VLOOKUP(年度マスタ!$K$4&amp;"_"&amp;$AG8,データシート1!$A:$BT,MATCH("ab_"&amp;AL$2,データシート1!$A$1:$BT$1,0),0)</f>
        <v>4258</v>
      </c>
      <c r="AM8" s="78">
        <f>VLOOKUP(年度マスタ!$K$4&amp;"_"&amp;$AG8,データシート1!$A:$BT,MATCH("ab_"&amp;AM$2,データシート1!$A$1:$BT$1,0),0)</f>
        <v>8706</v>
      </c>
      <c r="AN8" s="78">
        <f>VLOOKUP(年度マスタ!$K$4&amp;"_"&amp;$AG8,データシート1!$A:$BT,MATCH("ab_"&amp;AN$2,データシート1!$A$1:$BT$1,0),0)</f>
        <v>3015</v>
      </c>
      <c r="AO8" s="78">
        <f>VLOOKUP(年度マスタ!$K$4&amp;"_"&amp;$AG8,データシート1!$A:$BT,MATCH("ab_"&amp;AO$2,データシート1!$A$1:$BT$1,0),0)</f>
        <v>13010</v>
      </c>
      <c r="AP8" s="78">
        <f>VLOOKUP(年度マスタ!$K$4&amp;"_"&amp;$AG8,データシート1!$A:$BT,MATCH("ab_"&amp;AP$2,データシート1!$A$1:$BT$1,0),0)</f>
        <v>0</v>
      </c>
      <c r="AQ8" s="954">
        <f>VLOOKUP(年度マスタ!$K$4&amp;"_"&amp;$AG8,データシート1!$A:$BT,MATCH("ab_"&amp;AQ$2,データシート1!$A$1:$BT$1,0),0)</f>
        <v>1.674444361103173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5436.9560000000001</v>
      </c>
      <c r="AI9" s="78">
        <f>VLOOKUP(年度マスタ!$K$4&amp;"_"&amp;$AG9,データシート1!$A:$BT,MATCH("ab_"&amp;AI$2,データシート1!$A$1:$BT$1,0),0)</f>
        <v>488</v>
      </c>
      <c r="AJ9" s="78">
        <f>VLOOKUP(年度マスタ!$K$4&amp;"_"&amp;$AG9,データシート1!$A:$BT,MATCH("ab_"&amp;AJ$2,データシート1!$A$1:$BT$1,0),0)</f>
        <v>118</v>
      </c>
      <c r="AK9" s="78">
        <f>VLOOKUP(年度マスタ!$K$4&amp;"_"&amp;$AG9,データシート1!$A:$BT,MATCH("ab_"&amp;AK$2,データシート1!$A$1:$BT$1,0),0)</f>
        <v>2951</v>
      </c>
      <c r="AL9" s="78">
        <f>VLOOKUP(年度マスタ!$K$4&amp;"_"&amp;$AG9,データシート1!$A:$BT,MATCH("ab_"&amp;AL$2,データシート1!$A$1:$BT$1,0),0)</f>
        <v>4218</v>
      </c>
      <c r="AM9" s="78">
        <f>VLOOKUP(年度マスタ!$K$4&amp;"_"&amp;$AG9,データシート1!$A:$BT,MATCH("ab_"&amp;AM$2,データシート1!$A$1:$BT$1,0),0)</f>
        <v>8776</v>
      </c>
      <c r="AN9" s="78">
        <f>VLOOKUP(年度マスタ!$K$4&amp;"_"&amp;$AG9,データシート1!$A:$BT,MATCH("ab_"&amp;AN$2,データシート1!$A$1:$BT$1,0),0)</f>
        <v>3049</v>
      </c>
      <c r="AO9" s="78">
        <f>VLOOKUP(年度マスタ!$K$4&amp;"_"&amp;$AG9,データシート1!$A:$BT,MATCH("ab_"&amp;AO$2,データシート1!$A$1:$BT$1,0),0)</f>
        <v>12818</v>
      </c>
      <c r="AP9" s="78">
        <f>VLOOKUP(年度マスタ!$K$4&amp;"_"&amp;$AG9,データシート1!$A:$BT,MATCH("ab_"&amp;AP$2,データシート1!$A$1:$BT$1,0),0)</f>
        <v>0</v>
      </c>
      <c r="AQ9" s="954">
        <f>VLOOKUP(年度マスタ!$K$4&amp;"_"&amp;$AG9,データシート1!$A:$BT,MATCH("ab_"&amp;AQ$2,データシート1!$A$1:$BT$1,0),0)</f>
        <v>1.427576751663554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6442.4278000000004</v>
      </c>
      <c r="AI10" s="78">
        <f>VLOOKUP(年度マスタ!$K$4&amp;"_"&amp;$AG10,データシート1!$A:$BT,MATCH("ab_"&amp;AI$2,データシート1!$A$1:$BT$1,0),0)</f>
        <v>488</v>
      </c>
      <c r="AJ10" s="78">
        <f>VLOOKUP(年度マスタ!$K$4&amp;"_"&amp;$AG10,データシート1!$A:$BT,MATCH("ab_"&amp;AJ$2,データシート1!$A$1:$BT$1,0),0)</f>
        <v>118</v>
      </c>
      <c r="AK10" s="78">
        <f>VLOOKUP(年度マスタ!$K$4&amp;"_"&amp;$AG10,データシート1!$A:$BT,MATCH("ab_"&amp;AK$2,データシート1!$A$1:$BT$1,0),0)</f>
        <v>2951</v>
      </c>
      <c r="AL10" s="78">
        <f>VLOOKUP(年度マスタ!$K$4&amp;"_"&amp;$AG10,データシート1!$A:$BT,MATCH("ab_"&amp;AL$2,データシート1!$A$1:$BT$1,0),0)</f>
        <v>4196</v>
      </c>
      <c r="AM10" s="78">
        <f>VLOOKUP(年度マスタ!$K$4&amp;"_"&amp;$AG10,データシート1!$A:$BT,MATCH("ab_"&amp;AM$2,データシート1!$A$1:$BT$1,0),0)</f>
        <v>8841</v>
      </c>
      <c r="AN10" s="78">
        <f>VLOOKUP(年度マスタ!$K$4&amp;"_"&amp;$AG10,データシート1!$A:$BT,MATCH("ab_"&amp;AN$2,データシート1!$A$1:$BT$1,0),0)</f>
        <v>3026</v>
      </c>
      <c r="AO10" s="78">
        <f>VLOOKUP(年度マスタ!$K$4&amp;"_"&amp;$AG10,データシート1!$A:$BT,MATCH("ab_"&amp;AO$2,データシート1!$A$1:$BT$1,0),0)</f>
        <v>12730</v>
      </c>
      <c r="AP10" s="78">
        <f>VLOOKUP(年度マスタ!$K$4&amp;"_"&amp;$AG10,データシート1!$A:$BT,MATCH("ab_"&amp;AP$2,データシート1!$A$1:$BT$1,0),0)</f>
        <v>0</v>
      </c>
      <c r="AQ10" s="954">
        <f>VLOOKUP(年度マスタ!$K$4&amp;"_"&amp;$AG10,データシート1!$A:$BT,MATCH("ab_"&amp;AQ$2,データシート1!$A$1:$BT$1,0),0)</f>
        <v>2.128725154222852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6459.0864000000001</v>
      </c>
      <c r="AI11" s="78">
        <f>VLOOKUP(年度マスタ!$K$4&amp;"_"&amp;$AG11,データシート1!$A:$BT,MATCH("ab_"&amp;AI$2,データシート1!$A$1:$BT$1,0),0)</f>
        <v>488</v>
      </c>
      <c r="AJ11" s="78">
        <f>VLOOKUP(年度マスタ!$K$4&amp;"_"&amp;$AG11,データシート1!$A:$BT,MATCH("ab_"&amp;AJ$2,データシート1!$A$1:$BT$1,0),0)</f>
        <v>118</v>
      </c>
      <c r="AK11" s="78">
        <f>VLOOKUP(年度マスタ!$K$4&amp;"_"&amp;$AG11,データシート1!$A:$BT,MATCH("ab_"&amp;AK$2,データシート1!$A$1:$BT$1,0),0)</f>
        <v>2951</v>
      </c>
      <c r="AL11" s="78">
        <f>VLOOKUP(年度マスタ!$K$4&amp;"_"&amp;$AG11,データシート1!$A:$BT,MATCH("ab_"&amp;AL$2,データシート1!$A$1:$BT$1,0),0)</f>
        <v>4221</v>
      </c>
      <c r="AM11" s="78">
        <f>VLOOKUP(年度マスタ!$K$4&amp;"_"&amp;$AG11,データシート1!$A:$BT,MATCH("ab_"&amp;AM$2,データシート1!$A$1:$BT$1,0),0)</f>
        <v>8878</v>
      </c>
      <c r="AN11" s="78">
        <f>VLOOKUP(年度マスタ!$K$4&amp;"_"&amp;$AG11,データシート1!$A:$BT,MATCH("ab_"&amp;AN$2,データシート1!$A$1:$BT$1,0),0)</f>
        <v>3078</v>
      </c>
      <c r="AO11" s="78">
        <f>VLOOKUP(年度マスタ!$K$4&amp;"_"&amp;$AG11,データシート1!$A:$BT,MATCH("ab_"&amp;AO$2,データシート1!$A$1:$BT$1,0),0)</f>
        <v>12711</v>
      </c>
      <c r="AP11" s="78">
        <f>VLOOKUP(年度マスタ!$K$4&amp;"_"&amp;$AG11,データシート1!$A:$BT,MATCH("ab_"&amp;AP$2,データシート1!$A$1:$BT$1,0),0)</f>
        <v>0</v>
      </c>
      <c r="AQ11" s="954">
        <f>VLOOKUP(年度マスタ!$K$4&amp;"_"&amp;$AG11,データシート1!$A:$BT,MATCH("ab_"&amp;AQ$2,データシート1!$A$1:$BT$1,0),0)</f>
        <v>1.949825404887537</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6915.1634000000004</v>
      </c>
      <c r="AI12" s="78">
        <f>VLOOKUP(年度マスタ!$K$4&amp;"_"&amp;$AG12,データシート1!$A:$BT,MATCH("ab_"&amp;AI$2,データシート1!$A$1:$BT$1,0),0)</f>
        <v>509</v>
      </c>
      <c r="AJ12" s="78">
        <f>VLOOKUP(年度マスタ!$K$4&amp;"_"&amp;$AG12,データシート1!$A:$BT,MATCH("ab_"&amp;AJ$2,データシート1!$A$1:$BT$1,0),0)</f>
        <v>156</v>
      </c>
      <c r="AK12" s="78">
        <f>VLOOKUP(年度マスタ!$K$4&amp;"_"&amp;$AG12,データシート1!$A:$BT,MATCH("ab_"&amp;AK$2,データシート1!$A$1:$BT$1,0),0)</f>
        <v>4626</v>
      </c>
      <c r="AL12" s="78">
        <f>VLOOKUP(年度マスタ!$K$4&amp;"_"&amp;$AG12,データシート1!$A:$BT,MATCH("ab_"&amp;AL$2,データシート1!$A$1:$BT$1,0),0)</f>
        <v>4204</v>
      </c>
      <c r="AM12" s="78">
        <f>VLOOKUP(年度マスタ!$K$4&amp;"_"&amp;$AG12,データシート1!$A:$BT,MATCH("ab_"&amp;AM$2,データシート1!$A$1:$BT$1,0),0)</f>
        <v>8951</v>
      </c>
      <c r="AN12" s="78">
        <f>VLOOKUP(年度マスタ!$K$4&amp;"_"&amp;$AG12,データシート1!$A:$BT,MATCH("ab_"&amp;AN$2,データシート1!$A$1:$BT$1,0),0)</f>
        <v>2967</v>
      </c>
      <c r="AO12" s="78">
        <f>VLOOKUP(年度マスタ!$K$4&amp;"_"&amp;$AG12,データシート1!$A:$BT,MATCH("ab_"&amp;AO$2,データシート1!$A$1:$BT$1,0),0)</f>
        <v>12507</v>
      </c>
      <c r="AP12" s="78">
        <f>VLOOKUP(年度マスタ!$K$4&amp;"_"&amp;$AG12,データシート1!$A:$BT,MATCH("ab_"&amp;AP$2,データシート1!$A$1:$BT$1,0),0)</f>
        <v>0</v>
      </c>
      <c r="AQ12" s="954">
        <f>VLOOKUP(年度マスタ!$K$4&amp;"_"&amp;$AG12,データシート1!$A:$BT,MATCH("ab_"&amp;AQ$2,データシート1!$A$1:$BT$1,0),0)</f>
        <v>1.839432075333624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6138.9867000000004</v>
      </c>
      <c r="AI13" s="78">
        <f>VLOOKUP(年度マスタ!$K$4&amp;"_"&amp;$AG13,データシート1!$A:$BT,MATCH("ab_"&amp;AI$2,データシート1!$A$1:$BT$1,0),0)</f>
        <v>509</v>
      </c>
      <c r="AJ13" s="78">
        <f>VLOOKUP(年度マスタ!$K$4&amp;"_"&amp;$AG13,データシート1!$A:$BT,MATCH("ab_"&amp;AJ$2,データシート1!$A$1:$BT$1,0),0)</f>
        <v>156</v>
      </c>
      <c r="AK13" s="78">
        <f>VLOOKUP(年度マスタ!$K$4&amp;"_"&amp;$AG13,データシート1!$A:$BT,MATCH("ab_"&amp;AK$2,データシート1!$A$1:$BT$1,0),0)</f>
        <v>4626</v>
      </c>
      <c r="AL13" s="78">
        <f>VLOOKUP(年度マスタ!$K$4&amp;"_"&amp;$AG13,データシート1!$A:$BT,MATCH("ab_"&amp;AL$2,データシート1!$A$1:$BT$1,0),0)</f>
        <v>4183</v>
      </c>
      <c r="AM13" s="78">
        <f>VLOOKUP(年度マスタ!$K$4&amp;"_"&amp;$AG13,データシート1!$A:$BT,MATCH("ab_"&amp;AM$2,データシート1!$A$1:$BT$1,0),0)</f>
        <v>8961</v>
      </c>
      <c r="AN13" s="78">
        <f>VLOOKUP(年度マスタ!$K$4&amp;"_"&amp;$AG13,データシート1!$A:$BT,MATCH("ab_"&amp;AN$2,データシート1!$A$1:$BT$1,0),0)</f>
        <v>2972</v>
      </c>
      <c r="AO13" s="78">
        <f>VLOOKUP(年度マスタ!$K$4&amp;"_"&amp;$AG13,データシート1!$A:$BT,MATCH("ab_"&amp;AO$2,データシート1!$A$1:$BT$1,0),0)</f>
        <v>12360</v>
      </c>
      <c r="AP13" s="78">
        <f>VLOOKUP(年度マスタ!$K$4&amp;"_"&amp;$AG13,データシート1!$A:$BT,MATCH("ab_"&amp;AP$2,データシート1!$A$1:$BT$1,0),0)</f>
        <v>0</v>
      </c>
      <c r="AQ13" s="954">
        <f>VLOOKUP(年度マスタ!$K$4&amp;"_"&amp;$AG13,データシート1!$A:$BT,MATCH("ab_"&amp;AQ$2,データシート1!$A$1:$BT$1,0),0)</f>
        <v>2.1049953982062379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6066.1414000000004</v>
      </c>
      <c r="AI14" s="78">
        <f>VLOOKUP(年度マスタ!$K$4&amp;"_"&amp;$AG14,データシート1!$A:$BT,MATCH("ab_"&amp;AI$2,データシート1!$A$1:$BT$1,0),0)</f>
        <v>509</v>
      </c>
      <c r="AJ14" s="78">
        <f>VLOOKUP(年度マスタ!$K$4&amp;"_"&amp;$AG14,データシート1!$A:$BT,MATCH("ab_"&amp;AJ$2,データシート1!$A$1:$BT$1,0),0)</f>
        <v>156</v>
      </c>
      <c r="AK14" s="78">
        <f>VLOOKUP(年度マスタ!$K$4&amp;"_"&amp;$AG14,データシート1!$A:$BT,MATCH("ab_"&amp;AK$2,データシート1!$A$1:$BT$1,0),0)</f>
        <v>4626</v>
      </c>
      <c r="AL14" s="78">
        <f>VLOOKUP(年度マスタ!$K$4&amp;"_"&amp;$AG14,データシート1!$A:$BT,MATCH("ab_"&amp;AL$2,データシート1!$A$1:$BT$1,0),0)</f>
        <v>4302</v>
      </c>
      <c r="AM14" s="78">
        <f>VLOOKUP(年度マスタ!$K$4&amp;"_"&amp;$AG14,データシート1!$A:$BT,MATCH("ab_"&amp;AM$2,データシート1!$A$1:$BT$1,0),0)</f>
        <v>8891</v>
      </c>
      <c r="AN14" s="78">
        <f>VLOOKUP(年度マスタ!$K$4&amp;"_"&amp;$AG14,データシート1!$A:$BT,MATCH("ab_"&amp;AN$2,データシート1!$A$1:$BT$1,0),0)</f>
        <v>3001</v>
      </c>
      <c r="AO14" s="78">
        <f>VLOOKUP(年度マスタ!$K$4&amp;"_"&amp;$AG14,データシート1!$A:$BT,MATCH("ab_"&amp;AO$2,データシート1!$A$1:$BT$1,0),0)</f>
        <v>12314</v>
      </c>
      <c r="AP14" s="78">
        <f>VLOOKUP(年度マスタ!$K$4&amp;"_"&amp;$AG14,データシート1!$A:$BT,MATCH("ab_"&amp;AP$2,データシート1!$A$1:$BT$1,0),0)</f>
        <v>0</v>
      </c>
      <c r="AQ14" s="954">
        <f>VLOOKUP(年度マスタ!$K$4&amp;"_"&amp;$AG14,データシート1!$A:$BT,MATCH("ab_"&amp;AQ$2,データシート1!$A$1:$BT$1,0),0)</f>
        <v>2.1054738819039742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6683.0361999999996</v>
      </c>
      <c r="AI15" s="78">
        <f>VLOOKUP(年度マスタ!$K$4&amp;"_"&amp;$AG15,データシート1!$A:$BT,MATCH("ab_"&amp;AI$2,データシート1!$A$1:$BT$1,0),0)</f>
        <v>509</v>
      </c>
      <c r="AJ15" s="78">
        <f>VLOOKUP(年度マスタ!$K$4&amp;"_"&amp;$AG15,データシート1!$A:$BT,MATCH("ab_"&amp;AJ$2,データシート1!$A$1:$BT$1,0),0)</f>
        <v>156</v>
      </c>
      <c r="AK15" s="78">
        <f>VLOOKUP(年度マスタ!$K$4&amp;"_"&amp;$AG15,データシート1!$A:$BT,MATCH("ab_"&amp;AK$2,データシート1!$A$1:$BT$1,0),0)</f>
        <v>4626</v>
      </c>
      <c r="AL15" s="78">
        <f>VLOOKUP(年度マスタ!$K$4&amp;"_"&amp;$AG15,データシート1!$A:$BT,MATCH("ab_"&amp;AL$2,データシート1!$A$1:$BT$1,0),0)</f>
        <v>4259</v>
      </c>
      <c r="AM15" s="78">
        <f>VLOOKUP(年度マスタ!$K$4&amp;"_"&amp;$AG15,データシート1!$A:$BT,MATCH("ab_"&amp;AM$2,データシート1!$A$1:$BT$1,0),0)</f>
        <v>8892</v>
      </c>
      <c r="AN15" s="78">
        <f>VLOOKUP(年度マスタ!$K$4&amp;"_"&amp;$AG15,データシート1!$A:$BT,MATCH("ab_"&amp;AN$2,データシート1!$A$1:$BT$1,0),0)</f>
        <v>3027</v>
      </c>
      <c r="AO15" s="78">
        <f>VLOOKUP(年度マスタ!$K$4&amp;"_"&amp;$AG15,データシート1!$A:$BT,MATCH("ab_"&amp;AO$2,データシート1!$A$1:$BT$1,0),0)</f>
        <v>12118</v>
      </c>
      <c r="AP15" s="78">
        <f>VLOOKUP(年度マスタ!$K$4&amp;"_"&amp;$AG15,データシート1!$A:$BT,MATCH("ab_"&amp;AP$2,データシート1!$A$1:$BT$1,0),0)</f>
        <v>0</v>
      </c>
      <c r="AQ15" s="954">
        <f>VLOOKUP(年度マスタ!$K$4&amp;"_"&amp;$AG15,データシート1!$A:$BT,MATCH("ab_"&amp;AQ$2,データシート1!$A$1:$BT$1,0),0)</f>
        <v>2.6858683428053691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6711.5191999999997</v>
      </c>
      <c r="AI16" s="78">
        <f>VLOOKUP(年度マスタ!$K$4&amp;"_"&amp;$AG16,データシート1!$A:$BT,MATCH("ab_"&amp;AI$2,データシート1!$A$1:$BT$1,0),0)</f>
        <v>509</v>
      </c>
      <c r="AJ16" s="78">
        <f>VLOOKUP(年度マスタ!$K$4&amp;"_"&amp;$AG16,データシート1!$A:$BT,MATCH("ab_"&amp;AJ$2,データシート1!$A$1:$BT$1,0),0)</f>
        <v>156</v>
      </c>
      <c r="AK16" s="78">
        <f>VLOOKUP(年度マスタ!$K$4&amp;"_"&amp;$AG16,データシート1!$A:$BT,MATCH("ab_"&amp;AK$2,データシート1!$A$1:$BT$1,0),0)</f>
        <v>4626</v>
      </c>
      <c r="AL16" s="78">
        <f>VLOOKUP(年度マスタ!$K$4&amp;"_"&amp;$AG16,データシート1!$A:$BT,MATCH("ab_"&amp;AL$2,データシート1!$A$1:$BT$1,0),0)</f>
        <v>4395</v>
      </c>
      <c r="AM16" s="78">
        <f>VLOOKUP(年度マスタ!$K$4&amp;"_"&amp;$AG16,データシート1!$A:$BT,MATCH("ab_"&amp;AM$2,データシート1!$A$1:$BT$1,0),0)</f>
        <v>8860</v>
      </c>
      <c r="AN16" s="78">
        <f>VLOOKUP(年度マスタ!$K$4&amp;"_"&amp;$AG16,データシート1!$A:$BT,MATCH("ab_"&amp;AN$2,データシート1!$A$1:$BT$1,0),0)</f>
        <v>3065</v>
      </c>
      <c r="AO16" s="78">
        <f>VLOOKUP(年度マスタ!$K$4&amp;"_"&amp;$AG16,データシート1!$A:$BT,MATCH("ab_"&amp;AO$2,データシート1!$A$1:$BT$1,0),0)</f>
        <v>12149</v>
      </c>
      <c r="AP16" s="78">
        <f>VLOOKUP(年度マスタ!$K$4&amp;"_"&amp;$AG16,データシート1!$A:$BT,MATCH("ab_"&amp;AP$2,データシート1!$A$1:$BT$1,0),0)</f>
        <v>0</v>
      </c>
      <c r="AQ16" s="954">
        <f>VLOOKUP(年度マスタ!$K$4&amp;"_"&amp;$AG16,データシート1!$A:$BT,MATCH("ab_"&amp;AQ$2,データシート1!$A$1:$BT$1,0),0)</f>
        <v>2.5067175248878408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7298.1884</v>
      </c>
      <c r="AI17" s="151">
        <f>VLOOKUP(年度マスタ!$K$4&amp;"_"&amp;$AG17,データシート1!$A:$BT,MATCH("ab_"&amp;AI$2,データシート1!$A$1:$BT$1,0),0)</f>
        <v>509</v>
      </c>
      <c r="AJ17" s="151">
        <f>VLOOKUP(年度マスタ!$K$4&amp;"_"&amp;$AG17,データシート1!$A:$BT,MATCH("ab_"&amp;AJ$2,データシート1!$A$1:$BT$1,0),0)</f>
        <v>156</v>
      </c>
      <c r="AK17" s="151">
        <f>VLOOKUP(年度マスタ!$K$4&amp;"_"&amp;$AG17,データシート1!$A:$BT,MATCH("ab_"&amp;AK$2,データシート1!$A$1:$BT$1,0),0)</f>
        <v>4626</v>
      </c>
      <c r="AL17" s="151">
        <f>VLOOKUP(年度マスタ!$K$4&amp;"_"&amp;$AG17,データシート1!$A:$BT,MATCH("ab_"&amp;AL$2,データシート1!$A$1:$BT$1,0),0)</f>
        <v>4409</v>
      </c>
      <c r="AM17" s="151">
        <f>VLOOKUP(年度マスタ!$K$4&amp;"_"&amp;$AG17,データシート1!$A:$BT,MATCH("ab_"&amp;AM$2,データシート1!$A$1:$BT$1,0),0)</f>
        <v>8788</v>
      </c>
      <c r="AN17" s="151">
        <f>VLOOKUP(年度マスタ!$K$4&amp;"_"&amp;$AG17,データシート1!$A:$BT,MATCH("ab_"&amp;AN$2,データシート1!$A$1:$BT$1,0),0)</f>
        <v>3146</v>
      </c>
      <c r="AO17" s="151">
        <f>VLOOKUP(年度マスタ!$K$4&amp;"_"&amp;$AG17,データシート1!$A:$BT,MATCH("ab_"&amp;AO$2,データシート1!$A$1:$BT$1,0),0)</f>
        <v>11963</v>
      </c>
      <c r="AP17" s="151">
        <f>VLOOKUP(年度マスタ!$K$4&amp;"_"&amp;$AG17,データシート1!$A:$BT,MATCH("ab_"&amp;AP$2,データシート1!$A$1:$BT$1,0),0)</f>
        <v>0</v>
      </c>
      <c r="AQ17" s="955">
        <f>VLOOKUP(年度マスタ!$K$4&amp;"_"&amp;$AG17,データシート1!$A:$BT,MATCH("ab_"&amp;AQ$2,データシート1!$A$1:$BT$1,0),0)</f>
        <v>2.5042634659417611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6998.6404000000002</v>
      </c>
      <c r="AI18" s="78">
        <f>VLOOKUP(年度マスタ!$K$4&amp;"_"&amp;$AG18,データシート1!$A:$BT,MATCH("ab_"&amp;AI$2,データシート1!$A$1:$BT$1,0),0)</f>
        <v>485</v>
      </c>
      <c r="AJ18" s="78">
        <f>VLOOKUP(年度マスタ!$K$4&amp;"_"&amp;$AG18,データシート1!$A:$BT,MATCH("ab_"&amp;AJ$2,データシート1!$A$1:$BT$1,0),0)</f>
        <v>328</v>
      </c>
      <c r="AK18" s="78">
        <f>VLOOKUP(年度マスタ!$K$4&amp;"_"&amp;$AG18,データシート1!$A:$BT,MATCH("ab_"&amp;AK$2,データシート1!$A$1:$BT$1,0),0)</f>
        <v>5139</v>
      </c>
      <c r="AL18" s="78">
        <f>VLOOKUP(年度マスタ!$K$4&amp;"_"&amp;$AG18,データシート1!$A:$BT,MATCH("ab_"&amp;AL$2,データシート1!$A$1:$BT$1,0),0)</f>
        <v>4461</v>
      </c>
      <c r="AM18" s="78">
        <f>VLOOKUP(年度マスタ!$K$4&amp;"_"&amp;$AG18,データシート1!$A:$BT,MATCH("ab_"&amp;AM$2,データシート1!$A$1:$BT$1,0),0)</f>
        <v>8829</v>
      </c>
      <c r="AN18" s="78">
        <f>VLOOKUP(年度マスタ!$K$4&amp;"_"&amp;$AG18,データシート1!$A:$BT,MATCH("ab_"&amp;AN$2,データシート1!$A$1:$BT$1,0),0)</f>
        <v>3179</v>
      </c>
      <c r="AO18" s="78">
        <f>VLOOKUP(年度マスタ!$K$4&amp;"_"&amp;$AG18,データシート1!$A:$BT,MATCH("ab_"&amp;AO$2,データシート1!$A$1:$BT$1,0),0)</f>
        <v>11848</v>
      </c>
      <c r="AP18" s="78">
        <f>VLOOKUP(年度マスタ!$K$4&amp;"_"&amp;$AG18,データシート1!$A:$BT,MATCH("ab_"&amp;AP$2,データシート1!$A$1:$BT$1,0),0)</f>
        <v>0</v>
      </c>
      <c r="AQ18" s="954">
        <f>VLOOKUP(年度マスタ!$K$4&amp;"_"&amp;$AG18,データシート1!$A:$BT,MATCH("ab_"&amp;AQ$2,データシート1!$A$1:$BT$1,0),0)</f>
        <v>2.1933760192514411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6933.7820000000002</v>
      </c>
      <c r="AI19" s="78">
        <f>VLOOKUP(年度マスタ!$K$4&amp;"_"&amp;$AG19,データシート1!$A:$BT,MATCH("ab_"&amp;AI$2,データシート1!$A$1:$BT$1,0),0)</f>
        <v>485</v>
      </c>
      <c r="AJ19" s="78">
        <f>VLOOKUP(年度マスタ!$K$4&amp;"_"&amp;$AG19,データシート1!$A:$BT,MATCH("ab_"&amp;AJ$2,データシート1!$A$1:$BT$1,0),0)</f>
        <v>328</v>
      </c>
      <c r="AK19" s="78">
        <f>VLOOKUP(年度マスタ!$K$4&amp;"_"&amp;$AG19,データシート1!$A:$BT,MATCH("ab_"&amp;AK$2,データシート1!$A$1:$BT$1,0),0)</f>
        <v>5139</v>
      </c>
      <c r="AL19" s="78">
        <f>VLOOKUP(年度マスタ!$K$4&amp;"_"&amp;$AG19,データシート1!$A:$BT,MATCH("ab_"&amp;AL$2,データシート1!$A$1:$BT$1,0),0)</f>
        <v>4465</v>
      </c>
      <c r="AM19" s="78">
        <f>VLOOKUP(年度マスタ!$K$4&amp;"_"&amp;$AG19,データシート1!$A:$BT,MATCH("ab_"&amp;AM$2,データシート1!$A$1:$BT$1,0),0)</f>
        <v>8695</v>
      </c>
      <c r="AN19" s="78">
        <f>VLOOKUP(年度マスタ!$K$4&amp;"_"&amp;$AG19,データシート1!$A:$BT,MATCH("ab_"&amp;AN$2,データシート1!$A$1:$BT$1,0),0)</f>
        <v>3133</v>
      </c>
      <c r="AO19" s="78">
        <f>VLOOKUP(年度マスタ!$K$4&amp;"_"&amp;$AG19,データシート1!$A:$BT,MATCH("ab_"&amp;AO$2,データシート1!$A$1:$BT$1,0),0)</f>
        <v>11724</v>
      </c>
      <c r="AP19" s="78">
        <f>VLOOKUP(年度マスタ!$K$4&amp;"_"&amp;$AG19,データシート1!$A:$BT,MATCH("ab_"&amp;AP$2,データシート1!$A$1:$BT$1,0),0)</f>
        <v>0</v>
      </c>
      <c r="AQ19" s="954">
        <f>VLOOKUP(年度マスタ!$K$4&amp;"_"&amp;$AG19,データシート1!$A:$BT,MATCH("ab_"&amp;AQ$2,データシート1!$A$1:$BT$1,0),0)</f>
        <v>2.4511254558872411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6042.6688000000004</v>
      </c>
      <c r="AI20" s="78">
        <f>VLOOKUP(年度マスタ!$K$4&amp;"_"&amp;$AG20,データシート1!$A:$BT,MATCH("ab_"&amp;AI$2,データシート1!$A$1:$BT$1,0),0)</f>
        <v>485</v>
      </c>
      <c r="AJ20" s="78">
        <f>VLOOKUP(年度マスタ!$K$4&amp;"_"&amp;$AG20,データシート1!$A:$BT,MATCH("ab_"&amp;AJ$2,データシート1!$A$1:$BT$1,0),0)</f>
        <v>328</v>
      </c>
      <c r="AK20" s="78">
        <f>VLOOKUP(年度マスタ!$K$4&amp;"_"&amp;$AG20,データシート1!$A:$BT,MATCH("ab_"&amp;AK$2,データシート1!$A$1:$BT$1,0),0)</f>
        <v>5139</v>
      </c>
      <c r="AL20" s="78">
        <f>VLOOKUP(年度マスタ!$K$4&amp;"_"&amp;$AG20,データシート1!$A:$BT,MATCH("ab_"&amp;AL$2,データシート1!$A$1:$BT$1,0),0)</f>
        <v>4480</v>
      </c>
      <c r="AM20" s="78">
        <f>VLOOKUP(年度マスタ!$K$4&amp;"_"&amp;$AG20,データシート1!$A:$BT,MATCH("ab_"&amp;AM$2,データシート1!$A$1:$BT$1,0),0)</f>
        <v>8630</v>
      </c>
      <c r="AN20" s="78">
        <f>VLOOKUP(年度マスタ!$K$4&amp;"_"&amp;$AG20,データシート1!$A:$BT,MATCH("ab_"&amp;AN$2,データシート1!$A$1:$BT$1,0),0)</f>
        <v>3171</v>
      </c>
      <c r="AO20" s="78">
        <f>VLOOKUP(年度マスタ!$K$4&amp;"_"&amp;$AG20,データシート1!$A:$BT,MATCH("ab_"&amp;AO$2,データシート1!$A$1:$BT$1,0),0)</f>
        <v>11543</v>
      </c>
      <c r="AP20" s="78">
        <f>VLOOKUP(年度マスタ!$K$4&amp;"_"&amp;$AG20,データシート1!$A:$BT,MATCH("ab_"&amp;AP$2,データシート1!$A$1:$BT$1,0),0)</f>
        <v>0</v>
      </c>
      <c r="AQ20" s="954">
        <f>VLOOKUP(年度マスタ!$K$4&amp;"_"&amp;$AG20,データシート1!$A:$BT,MATCH("ab_"&amp;AQ$2,データシート1!$A$1:$BT$1,0),0)</f>
        <v>2.0665973041022818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竜王町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142.72499999999999</v>
      </c>
      <c r="BE13" s="70" t="str">
        <f>年度マスタ!K4</f>
        <v>25384</v>
      </c>
      <c r="BF13" s="70" t="str">
        <f>年度マスタ!K4</f>
        <v>25384</v>
      </c>
      <c r="BG13" s="70" t="str">
        <f>年度マスタ!K4</f>
        <v>25384</v>
      </c>
      <c r="BH13" s="278" t="s">
        <v>195</v>
      </c>
      <c r="BI13" s="278" t="s">
        <v>195</v>
      </c>
      <c r="BJ13" s="278" t="s">
        <v>195</v>
      </c>
      <c r="BK13" s="278" t="str">
        <f>年度マスタ!K4</f>
        <v>25384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142.72499999999999</v>
      </c>
      <c r="AY14" s="70"/>
      <c r="BE14" s="70" t="str">
        <f>AP2</f>
        <v>竜王町</v>
      </c>
      <c r="BF14" s="70" t="str">
        <f>AP2</f>
        <v>竜王町</v>
      </c>
      <c r="BG14" s="70" t="str">
        <f>AP2</f>
        <v>竜王町</v>
      </c>
      <c r="BH14" s="70" t="s">
        <v>205</v>
      </c>
      <c r="BI14" s="70" t="s">
        <v>205</v>
      </c>
      <c r="BJ14" s="70" t="s">
        <v>205</v>
      </c>
      <c r="BK14" s="70" t="str">
        <f>AP2</f>
        <v>竜王町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6.1360000000000001</v>
      </c>
      <c r="AY17" s="165">
        <f>AX17</f>
        <v>6.1360000000000001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194.89500000000001</v>
      </c>
      <c r="G21" s="877">
        <f t="shared" ref="G21:O21" si="5">SUM(G22,G26,G27,G28)</f>
        <v>219.55199999999999</v>
      </c>
      <c r="H21" s="877">
        <f t="shared" si="5"/>
        <v>244.31099999999998</v>
      </c>
      <c r="I21" s="877">
        <f t="shared" si="5"/>
        <v>237.83599999999998</v>
      </c>
      <c r="J21" s="877">
        <f t="shared" si="5"/>
        <v>219.25700000000001</v>
      </c>
      <c r="K21" s="877">
        <f t="shared" si="5"/>
        <v>211.69200000000001</v>
      </c>
      <c r="L21" s="877">
        <f t="shared" si="5"/>
        <v>199.30799999999999</v>
      </c>
      <c r="M21" s="877">
        <f t="shared" si="5"/>
        <v>181.86699999999999</v>
      </c>
      <c r="N21" s="877">
        <f t="shared" si="5"/>
        <v>188.97</v>
      </c>
      <c r="O21" s="877">
        <f t="shared" si="5"/>
        <v>177.53699999999998</v>
      </c>
      <c r="P21" s="878">
        <f>SUM(P22,P26,P27,P28)</f>
        <v>148.86099999999999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9.3789999999999996</v>
      </c>
      <c r="BG21" s="952">
        <f t="shared" si="2"/>
        <v>9.3789999999999996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1.0848790604186964</v>
      </c>
    </row>
    <row r="22" spans="2:63" ht="15.95" customHeight="1" thickBot="1">
      <c r="B22" s="285"/>
      <c r="C22" s="522"/>
      <c r="D22" s="408" t="s">
        <v>114</v>
      </c>
      <c r="E22" s="409"/>
      <c r="F22" s="879">
        <f>SUM(F23:F25)</f>
        <v>189.83500000000001</v>
      </c>
      <c r="G22" s="879">
        <f t="shared" ref="G22:P22" si="6">SUM(G23:G25)</f>
        <v>213.57599999999999</v>
      </c>
      <c r="H22" s="879">
        <f t="shared" si="6"/>
        <v>236.07599999999999</v>
      </c>
      <c r="I22" s="879">
        <f t="shared" si="6"/>
        <v>229.55799999999999</v>
      </c>
      <c r="J22" s="879">
        <f t="shared" si="6"/>
        <v>211.12700000000001</v>
      </c>
      <c r="K22" s="879">
        <f t="shared" si="6"/>
        <v>203.62100000000001</v>
      </c>
      <c r="L22" s="879">
        <f t="shared" si="6"/>
        <v>191.36099999999999</v>
      </c>
      <c r="M22" s="879">
        <f t="shared" si="6"/>
        <v>174.76</v>
      </c>
      <c r="N22" s="879">
        <f t="shared" si="6"/>
        <v>182.74199999999999</v>
      </c>
      <c r="O22" s="879">
        <f t="shared" si="6"/>
        <v>171.89699999999999</v>
      </c>
      <c r="P22" s="880">
        <f t="shared" si="6"/>
        <v>142.72499999999999</v>
      </c>
      <c r="Z22" s="273"/>
      <c r="AB22" s="272"/>
      <c r="AC22" s="521" t="s">
        <v>286</v>
      </c>
      <c r="AP22" s="16" t="s">
        <v>287</v>
      </c>
      <c r="AQ22" s="273"/>
      <c r="AV22" s="70" t="str">
        <f>AW22</f>
        <v>エネルギー起源CO2</v>
      </c>
      <c r="AW22" s="70" t="str">
        <f>D56</f>
        <v>エネルギー起源CO2</v>
      </c>
      <c r="AX22" s="165">
        <f>P56</f>
        <v>148.86099999999999</v>
      </c>
      <c r="AY22" s="165">
        <f>AX22</f>
        <v>148.86099999999999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189.83500000000001</v>
      </c>
      <c r="G23" s="881">
        <f>IFERROR(VLOOKUP(年度マスタ!$K$4&amp;"_"&amp;G$20,データシート1!$A:$BU,MATCH("ba_"&amp;$E23,データシート1!$A$1:$BU$1,0),0),0)</f>
        <v>213.57599999999999</v>
      </c>
      <c r="H23" s="881">
        <f>IFERROR(VLOOKUP(年度マスタ!$K$4&amp;"_"&amp;H$20,データシート1!$A:$BU,MATCH("ba_"&amp;$E23,データシート1!$A$1:$BU$1,0),0),0)</f>
        <v>236.07599999999999</v>
      </c>
      <c r="I23" s="881">
        <f>IFERROR(VLOOKUP(年度マスタ!$K$4&amp;"_"&amp;I$20,データシート1!$A:$BU,MATCH("ba_"&amp;$E23,データシート1!$A$1:$BU$1,0),0),0)</f>
        <v>229.55799999999999</v>
      </c>
      <c r="J23" s="881">
        <f>IFERROR(VLOOKUP(年度マスタ!$K$4&amp;"_"&amp;J$20,データシート1!$A:$BU,MATCH("ba_"&amp;$E23,データシート1!$A$1:$BU$1,0),0),0)</f>
        <v>211.12700000000001</v>
      </c>
      <c r="K23" s="881">
        <f>IFERROR(VLOOKUP(年度マスタ!$K$4&amp;"_"&amp;K$20,データシート1!$A:$BU,MATCH("ba_"&amp;$E23,データシート1!$A$1:$BU$1,0),0),0)</f>
        <v>203.62100000000001</v>
      </c>
      <c r="L23" s="881">
        <f>IFERROR(VLOOKUP(年度マスタ!$K$4&amp;"_"&amp;L$20,データシート1!$A:$BU,MATCH("ba_"&amp;$E23,データシート1!$A$1:$BU$1,0),0),0)</f>
        <v>191.36099999999999</v>
      </c>
      <c r="M23" s="881">
        <f>IFERROR(VLOOKUP(年度マスタ!$K$4&amp;"_"&amp;M$20,データシート1!$A:$BU,MATCH("ba_"&amp;$E23,データシート1!$A$1:$BU$1,0),0),0)</f>
        <v>174.76</v>
      </c>
      <c r="N23" s="881">
        <f>IFERROR(VLOOKUP(年度マスタ!$K$4&amp;"_"&amp;N$20,データシート1!$A:$BU,MATCH("ba_"&amp;$E23,データシート1!$A$1:$BU$1,0),0),0)</f>
        <v>182.74199999999999</v>
      </c>
      <c r="O23" s="881">
        <f>IFERROR(VLOOKUP(年度マスタ!$K$4&amp;"_"&amp;O$20,データシート1!$A:$BU,MATCH("ba_"&amp;$E23,データシート1!$A$1:$BU$1,0),0),0)</f>
        <v>171.89699999999999</v>
      </c>
      <c r="P23" s="882">
        <f>IFERROR(VLOOKUP(年度マスタ!$K$4&amp;"_"&amp;P$20,データシート1!$A:$BU,MATCH("ba_"&amp;$E23,データシート1!$A$1:$BU$1,0),0),0)</f>
        <v>142.72499999999999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382.5070689428091</v>
      </c>
      <c r="AG24" s="877">
        <f t="shared" ref="AG24:AP24" si="11">AG25+AG29</f>
        <v>543.23335195078585</v>
      </c>
      <c r="AH24" s="877">
        <f t="shared" si="11"/>
        <v>522.68471415580132</v>
      </c>
      <c r="AI24" s="877">
        <f t="shared" si="11"/>
        <v>565.50834140025643</v>
      </c>
      <c r="AJ24" s="877">
        <f t="shared" si="11"/>
        <v>398.97461914120873</v>
      </c>
      <c r="AK24" s="877">
        <f t="shared" si="11"/>
        <v>395.13476213035631</v>
      </c>
      <c r="AL24" s="877">
        <f t="shared" si="11"/>
        <v>373.22986501769759</v>
      </c>
      <c r="AM24" s="877">
        <f t="shared" si="11"/>
        <v>296.88800474908061</v>
      </c>
      <c r="AN24" s="877">
        <f t="shared" si="11"/>
        <v>309.96026809428088</v>
      </c>
      <c r="AO24" s="877">
        <f t="shared" si="11"/>
        <v>335.1238303750394</v>
      </c>
      <c r="AP24" s="878">
        <f t="shared" si="11"/>
        <v>264.03603100369497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368.22560889819852</v>
      </c>
      <c r="AG25" s="879">
        <f>①CO2排出量の現状把握!AA35</f>
        <v>528.57214432305454</v>
      </c>
      <c r="AH25" s="879">
        <f>①CO2排出量の現状把握!AB35</f>
        <v>507.67472719795489</v>
      </c>
      <c r="AI25" s="879">
        <f>①CO2排出量の現状把握!AC35</f>
        <v>542.76585086636999</v>
      </c>
      <c r="AJ25" s="879">
        <f>①CO2排出量の現状把握!AD35</f>
        <v>376.31801601123976</v>
      </c>
      <c r="AK25" s="879">
        <f>①CO2排出量の現状把握!AE35</f>
        <v>373.85687064179058</v>
      </c>
      <c r="AL25" s="879">
        <f>①CO2排出量の現状把握!AF35</f>
        <v>356.12660292284477</v>
      </c>
      <c r="AM25" s="879">
        <f>①CO2排出量の現状把握!AG35</f>
        <v>280.85479167960324</v>
      </c>
      <c r="AN25" s="879">
        <f>①CO2排出量の現状把握!AH35</f>
        <v>295.50007196559994</v>
      </c>
      <c r="AO25" s="879">
        <f>①CO2排出量の現状把握!AI35</f>
        <v>317.94380275140929</v>
      </c>
      <c r="AP25" s="880">
        <f>①CO2排出量の現状把握!AJ35</f>
        <v>248.43702016770465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5.0599999999999996</v>
      </c>
      <c r="G26" s="879">
        <f>IFERROR(VLOOKUP(年度マスタ!$K$4&amp;"_"&amp;G$20,データシート1!$A:$BU,MATCH("ba_"&amp;$D26,データシート1!$A$1:$BU$1,0),0),0)</f>
        <v>5.976</v>
      </c>
      <c r="H26" s="879">
        <f>IFERROR(VLOOKUP(年度マスタ!$K$4&amp;"_"&amp;H$20,データシート1!$A:$BU,MATCH("ba_"&amp;$D26,データシート1!$A$1:$BU$1,0),0),0)</f>
        <v>8.2349999999999994</v>
      </c>
      <c r="I26" s="879">
        <f>IFERROR(VLOOKUP(年度マスタ!$K$4&amp;"_"&amp;I$20,データシート1!$A:$BU,MATCH("ba_"&amp;$D26,データシート1!$A$1:$BU$1,0),0),0)</f>
        <v>8.2780000000000005</v>
      </c>
      <c r="J26" s="879">
        <f>IFERROR(VLOOKUP(年度マスタ!$K$4&amp;"_"&amp;J$20,データシート1!$A:$BU,MATCH("ba_"&amp;$D26,データシート1!$A$1:$BU$1,0),0),0)</f>
        <v>8.1300000000000008</v>
      </c>
      <c r="K26" s="879">
        <f>IFERROR(VLOOKUP(年度マスタ!$K$4&amp;"_"&amp;K$20,データシート1!$A:$BU,MATCH("ba_"&amp;$D26,データシート1!$A$1:$BU$1,0),0),0)</f>
        <v>8.0709999999999997</v>
      </c>
      <c r="L26" s="879">
        <f>IFERROR(VLOOKUP(年度マスタ!$K$4&amp;"_"&amp;L$20,データシート1!$A:$BU,MATCH("ba_"&amp;$D26,データシート1!$A$1:$BU$1,0),0),0)</f>
        <v>7.9470000000000001</v>
      </c>
      <c r="M26" s="879">
        <f>IFERROR(VLOOKUP(年度マスタ!$K$4&amp;"_"&amp;M$20,データシート1!$A:$BU,MATCH("ba_"&amp;$D26,データシート1!$A$1:$BU$1,0),0),0)</f>
        <v>7.1070000000000002</v>
      </c>
      <c r="N26" s="879">
        <f>IFERROR(VLOOKUP(年度マスタ!$K$4&amp;"_"&amp;N$20,データシート1!$A:$BU,MATCH("ba_"&amp;$D26,データシート1!$A$1:$BU$1,0),0),0)</f>
        <v>6.2279999999999998</v>
      </c>
      <c r="O26" s="879">
        <f>IFERROR(VLOOKUP(年度マスタ!$K$4&amp;"_"&amp;O$20,データシート1!$A:$BU,MATCH("ba_"&amp;$D26,データシート1!$A$1:$BU$1,0),0),0)</f>
        <v>5.64</v>
      </c>
      <c r="P26" s="880">
        <f>IFERROR(VLOOKUP(年度マスタ!$K$4&amp;"_"&amp;P$20,データシート1!$A:$BU,MATCH("ba_"&amp;$D26,データシート1!$A$1:$BU$1,0),0),0)</f>
        <v>6.1360000000000001</v>
      </c>
      <c r="Z26" s="273"/>
      <c r="AB26" s="272"/>
      <c r="AC26" s="522"/>
      <c r="AD26" s="410"/>
      <c r="AE26" s="409" t="s">
        <v>184</v>
      </c>
      <c r="AF26" s="881">
        <f>①CO2排出量の現状把握!Z36</f>
        <v>361.9909362846077</v>
      </c>
      <c r="AG26" s="881">
        <f>①CO2排出量の現状把握!AA36</f>
        <v>522.4219346768358</v>
      </c>
      <c r="AH26" s="881">
        <f>①CO2排出量の現状把握!AB36</f>
        <v>501.55879593556011</v>
      </c>
      <c r="AI26" s="881">
        <f>①CO2排出量の現状把握!AC36</f>
        <v>535.43935905655519</v>
      </c>
      <c r="AJ26" s="881">
        <f>①CO2排出量の現状把握!AD36</f>
        <v>368.86927843957523</v>
      </c>
      <c r="AK26" s="881">
        <f>①CO2排出量の現状把握!AE36</f>
        <v>365.62376511950634</v>
      </c>
      <c r="AL26" s="881">
        <f>①CO2排出量の現状把握!AF36</f>
        <v>349.39076835736506</v>
      </c>
      <c r="AM26" s="881">
        <f>①CO2排出量の現状把握!AG36</f>
        <v>274.70545113770225</v>
      </c>
      <c r="AN26" s="881">
        <f>①CO2排出量の現状把握!AH36</f>
        <v>289.39465691137576</v>
      </c>
      <c r="AO26" s="881">
        <f>①CO2排出量の現状把握!AI36</f>
        <v>309.77031711649522</v>
      </c>
      <c r="AP26" s="882">
        <f>①CO2排出量の現状把握!AJ36</f>
        <v>241.00106356375261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1.1623612486722299</v>
      </c>
      <c r="AG27" s="881">
        <f>①CO2排出量の現状把握!AA37</f>
        <v>1.129638383531687</v>
      </c>
      <c r="AH27" s="881">
        <f>①CO2排出量の現状把握!AB37</f>
        <v>0.92029299270329812</v>
      </c>
      <c r="AI27" s="881">
        <f>①CO2排出量の現状把握!AC37</f>
        <v>1.1373478864059201</v>
      </c>
      <c r="AJ27" s="881">
        <f>①CO2排出量の現状把握!AD37</f>
        <v>1.0898900533426501</v>
      </c>
      <c r="AK27" s="881">
        <f>①CO2排出量の現状把握!AE37</f>
        <v>1.0689217647363063</v>
      </c>
      <c r="AL27" s="881">
        <f>①CO2排出量の現状把握!AF37</f>
        <v>1.0431811372352402</v>
      </c>
      <c r="AM27" s="881">
        <f>①CO2排出量の現状把握!AG37</f>
        <v>1.0091724033535001</v>
      </c>
      <c r="AN27" s="881">
        <f>①CO2排出量の現状把握!AH37</f>
        <v>0.92520623896114318</v>
      </c>
      <c r="AO27" s="881">
        <f>①CO2排出量の現状把握!AI37</f>
        <v>1.0280878541609495</v>
      </c>
      <c r="AP27" s="882">
        <f>①CO2排出量の現状把握!AJ37</f>
        <v>1.0500573606193153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5.0723113649185576</v>
      </c>
      <c r="AG28" s="881">
        <f>①CO2排出量の現状把握!AA38</f>
        <v>5.0205712626870769</v>
      </c>
      <c r="AH28" s="881">
        <f>①CO2排出量の現状把握!AB38</f>
        <v>5.1956382696914734</v>
      </c>
      <c r="AI28" s="881">
        <f>①CO2排出量の現状把握!AC38</f>
        <v>6.1891439234089249</v>
      </c>
      <c r="AJ28" s="881">
        <f>①CO2排出量の現状把握!AD38</f>
        <v>6.358847518321892</v>
      </c>
      <c r="AK28" s="881">
        <f>①CO2排出量の現状把握!AE38</f>
        <v>7.1641837575479199</v>
      </c>
      <c r="AL28" s="881">
        <f>①CO2排出量の現状把握!AF38</f>
        <v>5.6926534282444763</v>
      </c>
      <c r="AM28" s="881">
        <f>①CO2排出量の現状把握!AG38</f>
        <v>5.1401681385474847</v>
      </c>
      <c r="AN28" s="881">
        <f>①CO2排出量の現状把握!AH38</f>
        <v>5.180208815263037</v>
      </c>
      <c r="AO28" s="881">
        <f>①CO2排出量の現状把握!AI38</f>
        <v>7.1453977807531261</v>
      </c>
      <c r="AP28" s="882">
        <f>①CO2排出量の現状把握!AJ38</f>
        <v>6.3858992433327018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14.281460044610609</v>
      </c>
      <c r="AG29" s="883">
        <f>①CO2排出量の現状把握!AA39</f>
        <v>14.661207627731301</v>
      </c>
      <c r="AH29" s="883">
        <f>①CO2排出量の現状把握!AB39</f>
        <v>15.00998695784644</v>
      </c>
      <c r="AI29" s="883">
        <f>①CO2排出量の現状把握!AC39</f>
        <v>22.742490533886478</v>
      </c>
      <c r="AJ29" s="883">
        <f>①CO2排出量の現状把握!AD39</f>
        <v>22.65660312996895</v>
      </c>
      <c r="AK29" s="883">
        <f>①CO2排出量の現状把握!AE39</f>
        <v>21.277891488565739</v>
      </c>
      <c r="AL29" s="883">
        <f>①CO2排出量の現状把握!AF39</f>
        <v>17.103262094852813</v>
      </c>
      <c r="AM29" s="883">
        <f>①CO2排出量の現状把握!AG39</f>
        <v>16.033213069477348</v>
      </c>
      <c r="AN29" s="883">
        <f>①CO2排出量の現状把握!AH39</f>
        <v>14.460196128680931</v>
      </c>
      <c r="AO29" s="883">
        <f>①CO2排出量の現状把握!AI39</f>
        <v>17.180027623630107</v>
      </c>
      <c r="AP29" s="884">
        <f>①CO2排出量の現状把握!AJ39</f>
        <v>15.599010835990304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2.5790000000000002</v>
      </c>
      <c r="BG31" s="952">
        <f t="shared" si="2"/>
        <v>2.5790000000000002</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0.3045602389212384</v>
      </c>
    </row>
    <row r="32" spans="2:63" ht="15.95" customHeight="1" thickTop="1" thickBot="1">
      <c r="B32" s="285"/>
      <c r="Z32" s="273"/>
      <c r="AB32" s="272"/>
      <c r="AC32" s="1114" t="s">
        <v>290</v>
      </c>
      <c r="AD32" s="1114"/>
      <c r="AE32" s="1115"/>
      <c r="AF32" s="461">
        <f t="shared" ref="AF32:AP32" si="16">IFERROR(IF(SUM(F23:F26)/AF24&gt;1,1,SUM(F23:F26)/AF24),0)</f>
        <v>0.50951999537854276</v>
      </c>
      <c r="AG32" s="461">
        <f t="shared" si="16"/>
        <v>0.40415780660663536</v>
      </c>
      <c r="AH32" s="461">
        <f t="shared" si="16"/>
        <v>0.46741562051339425</v>
      </c>
      <c r="AI32" s="461">
        <f t="shared" si="16"/>
        <v>0.42057027737397074</v>
      </c>
      <c r="AJ32" s="461">
        <f t="shared" si="16"/>
        <v>0.54955124832739943</v>
      </c>
      <c r="AK32" s="461">
        <f t="shared" si="16"/>
        <v>0.53574633337413657</v>
      </c>
      <c r="AL32" s="461">
        <f t="shared" si="16"/>
        <v>0.53400871334492306</v>
      </c>
      <c r="AM32" s="461">
        <f t="shared" si="16"/>
        <v>0.61257779732026441</v>
      </c>
      <c r="AN32" s="461">
        <f t="shared" si="16"/>
        <v>0.60965878356551439</v>
      </c>
      <c r="AO32" s="461">
        <f t="shared" si="16"/>
        <v>0.52976537001656099</v>
      </c>
      <c r="AP32" s="461">
        <f t="shared" si="16"/>
        <v>0.5637904775122029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0.51553991741102057</v>
      </c>
      <c r="AG33" s="458">
        <f t="shared" ref="AG33:AP33" si="17">IFERROR(IF(G22/AG25&gt;1,1,G22/AG25),0)</f>
        <v>0.40406215555215841</v>
      </c>
      <c r="AH33" s="458">
        <f t="shared" si="17"/>
        <v>0.46501428444742759</v>
      </c>
      <c r="AI33" s="458">
        <f t="shared" si="17"/>
        <v>0.42294112577933285</v>
      </c>
      <c r="AJ33" s="458">
        <f t="shared" si="17"/>
        <v>0.5610334637651101</v>
      </c>
      <c r="AK33" s="458">
        <f t="shared" si="17"/>
        <v>0.54464961323420114</v>
      </c>
      <c r="AL33" s="458">
        <f t="shared" si="17"/>
        <v>0.53733980676938808</v>
      </c>
      <c r="AM33" s="458">
        <f t="shared" si="17"/>
        <v>0.62224325586499063</v>
      </c>
      <c r="AN33" s="458">
        <f>IFERROR(IF(N22/AN25&gt;1,1,N22/AN25),0)</f>
        <v>0.61841609304675071</v>
      </c>
      <c r="AO33" s="458">
        <f t="shared" si="17"/>
        <v>0.54065214831188613</v>
      </c>
      <c r="AP33" s="458">
        <f t="shared" si="17"/>
        <v>0.57449167561120751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0.52441920769736139</v>
      </c>
      <c r="AG34" s="459">
        <f t="shared" ref="AG34:AP36" si="18">IFERROR(IF(G23/AG26&gt;1,1,G23/AG26),0)</f>
        <v>0.40881897528310263</v>
      </c>
      <c r="AH34" s="459">
        <f t="shared" si="18"/>
        <v>0.47068459752489489</v>
      </c>
      <c r="AI34" s="459">
        <f t="shared" si="18"/>
        <v>0.42872828849280237</v>
      </c>
      <c r="AJ34" s="459">
        <f t="shared" si="18"/>
        <v>0.57236265620473703</v>
      </c>
      <c r="AK34" s="459">
        <f t="shared" si="18"/>
        <v>0.55691401770189974</v>
      </c>
      <c r="AL34" s="459">
        <f t="shared" si="18"/>
        <v>0.54769907316003119</v>
      </c>
      <c r="AM34" s="459">
        <f t="shared" si="18"/>
        <v>0.63617230483132137</v>
      </c>
      <c r="AN34" s="459">
        <f t="shared" si="18"/>
        <v>0.63146293698146239</v>
      </c>
      <c r="AO34" s="459">
        <f t="shared" si="18"/>
        <v>0.55491759701222354</v>
      </c>
      <c r="AP34" s="459">
        <f t="shared" si="18"/>
        <v>0.59221730348191848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0.35430551107479313</v>
      </c>
      <c r="AG37" s="460">
        <f t="shared" ref="AG37:AP37" si="21">IFERROR(IF(G26/AG29&gt;1,1,G26/AG29),0)</f>
        <v>0.40760625943913026</v>
      </c>
      <c r="AH37" s="460">
        <f t="shared" si="21"/>
        <v>0.54863472054485496</v>
      </c>
      <c r="AI37" s="460">
        <f t="shared" si="21"/>
        <v>0.36398827945715617</v>
      </c>
      <c r="AJ37" s="460">
        <f t="shared" si="21"/>
        <v>0.35883578634283747</v>
      </c>
      <c r="AK37" s="460">
        <f t="shared" si="21"/>
        <v>0.37931389979769253</v>
      </c>
      <c r="AL37" s="460">
        <f t="shared" si="21"/>
        <v>0.46464820312796534</v>
      </c>
      <c r="AM37" s="460">
        <f t="shared" si="21"/>
        <v>0.44326735815229046</v>
      </c>
      <c r="AN37" s="460">
        <f t="shared" si="21"/>
        <v>0.43069955238346563</v>
      </c>
      <c r="AO37" s="460">
        <f t="shared" si="21"/>
        <v>0.32828817994695858</v>
      </c>
      <c r="AP37" s="460">
        <f t="shared" si="21"/>
        <v>0.39335827537493057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130.767</v>
      </c>
      <c r="BG38" s="952">
        <f t="shared" si="2"/>
        <v>65.383499999999998</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4.7506956714161532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6.1360000000000001</v>
      </c>
      <c r="BG45" s="952">
        <f t="shared" si="22"/>
        <v>6.1360000000000001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1.1376895043987503</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194.89500000000001</v>
      </c>
      <c r="G55" s="885">
        <f t="shared" ref="G55:P55" si="32">SUM(G56,G57,G60,G61,G62,G63,G64,G65,)</f>
        <v>219.55199999999999</v>
      </c>
      <c r="H55" s="885">
        <f t="shared" si="32"/>
        <v>244.31100000000001</v>
      </c>
      <c r="I55" s="885">
        <f t="shared" si="32"/>
        <v>237.83600000000001</v>
      </c>
      <c r="J55" s="885">
        <f t="shared" si="32"/>
        <v>219.25700000000001</v>
      </c>
      <c r="K55" s="885">
        <f t="shared" si="32"/>
        <v>211.69200000000001</v>
      </c>
      <c r="L55" s="885">
        <f t="shared" si="32"/>
        <v>199.30799999999999</v>
      </c>
      <c r="M55" s="885">
        <f t="shared" si="32"/>
        <v>181.86699999999999</v>
      </c>
      <c r="N55" s="885">
        <f t="shared" si="32"/>
        <v>188.97</v>
      </c>
      <c r="O55" s="885">
        <f t="shared" si="32"/>
        <v>177.53700000000001</v>
      </c>
      <c r="P55" s="886">
        <f t="shared" si="32"/>
        <v>148.86099999999999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194.89500000000001</v>
      </c>
      <c r="G56" s="887">
        <f>IFERROR(VLOOKUP(年度マスタ!$K$4&amp;"_"&amp;G$54,データシート1!$A:$CE,MATCH("bc_"&amp;$C56,データシート1!$A$1:$CE$1,0),0),0)</f>
        <v>219.55199999999999</v>
      </c>
      <c r="H56" s="887">
        <f>IFERROR(VLOOKUP(年度マスタ!$K$4&amp;"_"&amp;H$54,データシート1!$A:$CE,MATCH("bc_"&amp;$C56,データシート1!$A$1:$CE$1,0),0),0)</f>
        <v>244.31100000000001</v>
      </c>
      <c r="I56" s="887">
        <f>IFERROR(VLOOKUP(年度マスタ!$K$4&amp;"_"&amp;I$54,データシート1!$A:$CE,MATCH("bc_"&amp;$C56,データシート1!$A$1:$CE$1,0),0),0)</f>
        <v>237.83600000000001</v>
      </c>
      <c r="J56" s="887">
        <f>IFERROR(VLOOKUP(年度マスタ!$K$4&amp;"_"&amp;J$54,データシート1!$A:$CE,MATCH("bc_"&amp;$C56,データシート1!$A$1:$CE$1,0),0),0)</f>
        <v>219.25700000000001</v>
      </c>
      <c r="K56" s="887">
        <f>IFERROR(VLOOKUP(年度マスタ!$K$4&amp;"_"&amp;K$54,データシート1!$A:$CE,MATCH("bc_"&amp;$C56,データシート1!$A$1:$CE$1,0),0),0)</f>
        <v>211.69200000000001</v>
      </c>
      <c r="L56" s="887">
        <f>IFERROR(VLOOKUP(年度マスタ!$K$4&amp;"_"&amp;L$54,データシート1!$A:$CE,MATCH("bc_"&amp;$C56,データシート1!$A$1:$CE$1,0),0),0)</f>
        <v>199.30799999999999</v>
      </c>
      <c r="M56" s="887">
        <f>IFERROR(VLOOKUP(年度マスタ!$K$4&amp;"_"&amp;M$54,データシート1!$A:$CE,MATCH("bc_"&amp;$C56,データシート1!$A$1:$CE$1,0),0),0)</f>
        <v>181.86699999999999</v>
      </c>
      <c r="N56" s="887">
        <f>IFERROR(VLOOKUP(年度マスタ!$K$4&amp;"_"&amp;N$54,データシート1!$A:$CE,MATCH("bc_"&amp;$C56,データシート1!$A$1:$CE$1,0),0),0)</f>
        <v>188.97</v>
      </c>
      <c r="O56" s="887">
        <f>IFERROR(VLOOKUP(年度マスタ!$K$4&amp;"_"&amp;O$54,データシート1!$A:$CE,MATCH("bc_"&amp;$C56,データシート1!$A$1:$CE$1,0),0),0)</f>
        <v>177.53700000000001</v>
      </c>
      <c r="P56" s="888">
        <f>IFERROR(VLOOKUP(年度マスタ!$K$4&amp;"_"&amp;P$54,データシート1!$A:$CE,MATCH("bc_"&amp;$C56,データシート1!$A$1:$CE$1,0),0),0)</f>
        <v>148.86099999999999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竜王町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1610.7</v>
      </c>
      <c r="K6" s="619">
        <f>VLOOKUP(年度マスタ!$K$4&amp;"_"&amp;K$5,データシート1!$A:$BT,MATCH("cb_"&amp;$G6,データシート1!$A$1:$BT$1,0),0)</f>
        <v>1748.4</v>
      </c>
      <c r="L6" s="619">
        <f>VLOOKUP(年度マスタ!$K$4&amp;"_"&amp;L$5,データシート1!$A:$BT,MATCH("cb_"&amp;$G6,データシート1!$A$1:$BT$1,0),0)</f>
        <v>1856.5</v>
      </c>
      <c r="M6" s="619">
        <f>VLOOKUP(年度マスタ!$K$4&amp;"_"&amp;M$5,データシート1!$A:$BT,MATCH("cb_"&amp;$G6,データシート1!$A$1:$BT$1,0),0)</f>
        <v>1949</v>
      </c>
      <c r="N6" s="619">
        <f>VLOOKUP(年度マスタ!$K$4&amp;"_"&amp;N$5,データシート1!$A:$BT,MATCH("cb_"&amp;$G6,データシート1!$A$1:$BT$1,0),0)</f>
        <v>2062.6</v>
      </c>
      <c r="O6" s="619">
        <f>VLOOKUP(年度マスタ!$K$4&amp;"_"&amp;O$5,データシート1!$A:$BT,MATCH("cb_"&amp;$G6,データシート1!$A$1:$BT$1,0),0)</f>
        <v>2216.8000000000002</v>
      </c>
      <c r="P6" s="619">
        <f>VLOOKUP(年度マスタ!$K$4&amp;"_"&amp;P$5,データシート1!$A:$BT,MATCH("cb_"&amp;$G6,データシート1!$A$1:$BT$1,0),0)</f>
        <v>2333.3000000000002</v>
      </c>
      <c r="Q6" s="619">
        <f>VLOOKUP(年度マスタ!$K$4&amp;"_"&amp;Q$5,データシート1!$A:$BT,MATCH("cb_"&amp;$G6,データシート1!$A$1:$BT$1,0),0)</f>
        <v>2558.5000000000005</v>
      </c>
      <c r="R6" s="633">
        <f>VLOOKUP(年度マスタ!$K$4&amp;"_"&amp;R$5,データシート1!$A:$BT,MATCH("cb_"&amp;$G6,データシート1!$A$1:$BT$1,0),0)</f>
        <v>2703.5000000000014</v>
      </c>
      <c r="S6" s="568"/>
      <c r="T6" s="190"/>
      <c r="U6" s="581"/>
      <c r="V6" s="195"/>
      <c r="W6" s="195"/>
      <c r="X6" s="195"/>
      <c r="Y6" s="196" t="s">
        <v>372</v>
      </c>
      <c r="Z6" s="663" t="s">
        <v>373</v>
      </c>
      <c r="AA6" s="663"/>
      <c r="AB6" s="663"/>
      <c r="AC6" s="664">
        <f>SUM(AC7:AC8)</f>
        <v>254886</v>
      </c>
      <c r="AD6" s="664">
        <f>SUM(AD7:AD8)</f>
        <v>337998.46899999998</v>
      </c>
      <c r="AE6" s="665">
        <f>$AD6*3600/100000000</f>
        <v>12.167944883999999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7898.5</v>
      </c>
      <c r="K7" s="617">
        <f>VLOOKUP(年度マスタ!$K$4&amp;"_"&amp;K$5,データシート1!$A:$BT,MATCH("cb_"&amp;$G7,データシート1!$A$1:$BT$1,0),0)</f>
        <v>10487.9</v>
      </c>
      <c r="L7" s="617">
        <f>VLOOKUP(年度マスタ!$K$4&amp;"_"&amp;L$5,データシート1!$A:$BT,MATCH("cb_"&amp;$G7,データシート1!$A$1:$BT$1,0),0)</f>
        <v>11940.2</v>
      </c>
      <c r="M7" s="617">
        <f>VLOOKUP(年度マスタ!$K$4&amp;"_"&amp;M$5,データシート1!$A:$BT,MATCH("cb_"&amp;$G7,データシート1!$A$1:$BT$1,0),0)</f>
        <v>13439</v>
      </c>
      <c r="N7" s="617">
        <f>VLOOKUP(年度マスタ!$K$4&amp;"_"&amp;N$5,データシート1!$A:$BT,MATCH("cb_"&amp;$G7,データシート1!$A$1:$BT$1,0),0)</f>
        <v>15403.2</v>
      </c>
      <c r="O7" s="617">
        <f>VLOOKUP(年度マスタ!$K$4&amp;"_"&amp;O$5,データシート1!$A:$BT,MATCH("cb_"&amp;$G7,データシート1!$A$1:$BT$1,0),0)</f>
        <v>17161.099999999999</v>
      </c>
      <c r="P7" s="617">
        <f>VLOOKUP(年度マスタ!$K$4&amp;"_"&amp;P$5,データシート1!$A:$BT,MATCH("cb_"&amp;$G7,データシート1!$A$1:$BT$1,0),0)</f>
        <v>17230.400000000001</v>
      </c>
      <c r="Q7" s="617">
        <f>VLOOKUP(年度マスタ!$K$4&amp;"_"&amp;Q$5,データシート1!$A:$BT,MATCH("cb_"&amp;$G7,データシート1!$A$1:$BT$1,0),0)</f>
        <v>17230.400000000001</v>
      </c>
      <c r="R7" s="634">
        <f>VLOOKUP(年度マスタ!$K$4&amp;"_"&amp;R$5,データシート1!$A:$BT,MATCH("cb_"&amp;$G7,データシート1!$A$1:$BT$1,0),0)</f>
        <v>17630.400000000001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112709</v>
      </c>
      <c r="AD7" s="1022">
        <f>VLOOKUP(年度マスタ!$K$4&amp;"_"&amp;年度マスタ!$K$9,データシート3!A:AB,MATCH("ea_"&amp;$Y7&amp;"_年間発電",データシート3!$A$1:$AB$1,0),0)/10^3</f>
        <v>149793.98499999999</v>
      </c>
      <c r="AE7" s="554">
        <f t="shared" ref="AE7:AE16" si="0">$AD7*3600/100000000</f>
        <v>5.39258346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142177</v>
      </c>
      <c r="AD8" s="1022">
        <f>VLOOKUP(年度マスタ!$K$4&amp;"_"&amp;年度マスタ!$K$9,データシート3!A:AB,MATCH("ea_"&amp;$Y8&amp;"_年間発電",データシート3!$A$1:$AB$1,0),0)/10^3</f>
        <v>188204.484</v>
      </c>
      <c r="AE8" s="554">
        <f t="shared" si="0"/>
        <v>6.7753614239999997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60800</v>
      </c>
      <c r="AD9" s="666">
        <f>VLOOKUP(年度マスタ!$K$4&amp;"_"&amp;年度マスタ!$K$9,データシート3!A:AB,MATCH("ea_"&amp;$Y9&amp;"_年間発電",データシート3!$A$1:$AB$1,0),0)/10^3</f>
        <v>143258.89199999999</v>
      </c>
      <c r="AE9" s="667">
        <f t="shared" si="0"/>
        <v>5.1573201119999998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9509.2000000000007</v>
      </c>
      <c r="K12" s="651">
        <f t="shared" ref="K12:Q12" si="1">SUM(K6:K11)</f>
        <v>12236.3</v>
      </c>
      <c r="L12" s="651">
        <f t="shared" si="1"/>
        <v>13796.7</v>
      </c>
      <c r="M12" s="651">
        <f t="shared" si="1"/>
        <v>15388</v>
      </c>
      <c r="N12" s="651">
        <f t="shared" si="1"/>
        <v>17465.8</v>
      </c>
      <c r="O12" s="651">
        <f t="shared" si="1"/>
        <v>19377.899999999998</v>
      </c>
      <c r="P12" s="651">
        <f t="shared" si="1"/>
        <v>19563.7</v>
      </c>
      <c r="Q12" s="651">
        <f t="shared" si="1"/>
        <v>19788.900000000001</v>
      </c>
      <c r="R12" s="652">
        <f t="shared" ref="R12" si="2">SUM(R6:R11)</f>
        <v>20333.900000000001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2.2255440499999999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10.14610362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1933.0332840000001</v>
      </c>
      <c r="K19" s="615">
        <f>K6*別紙!$C5/100*別紙!$E5/10^3</f>
        <v>2098.289808</v>
      </c>
      <c r="L19" s="615">
        <f>L6*別紙!$C5/100*別紙!$E5/10^3</f>
        <v>2228.0227799999998</v>
      </c>
      <c r="M19" s="615">
        <f>M6*別紙!$C5/100*別紙!$E5/10^3</f>
        <v>2339.03388</v>
      </c>
      <c r="N19" s="615">
        <f>N6*別紙!$C5/100*別紙!$E5/10^3</f>
        <v>2475.3675119999998</v>
      </c>
      <c r="O19" s="615">
        <f>O6*別紙!$C5/100*別紙!$E5/10^3</f>
        <v>2660.4260159999999</v>
      </c>
      <c r="P19" s="615">
        <f>P6*別紙!$C5/100*別紙!$E5/10^3</f>
        <v>2800.2399960000002</v>
      </c>
      <c r="Q19" s="615">
        <f>Q6*別紙!$C5/100*別紙!$E5/10^3</f>
        <v>3070.5070200000005</v>
      </c>
      <c r="R19" s="639">
        <f>R6*別紙!$C5/100*別紙!$E5/10^3</f>
        <v>3244.524420000002</v>
      </c>
      <c r="S19" s="572"/>
      <c r="T19" s="191"/>
      <c r="U19" s="588"/>
      <c r="W19" s="201"/>
      <c r="X19" s="201"/>
      <c r="Y19" s="173"/>
      <c r="Z19" s="628" t="s">
        <v>389</v>
      </c>
      <c r="AA19" s="671"/>
      <c r="AB19" s="672"/>
      <c r="AC19" s="673">
        <f>SUM($AC$6,$AC$9,$AC$10,$AC$13)</f>
        <v>315686</v>
      </c>
      <c r="AD19" s="673">
        <f>SUM($AD$6,$AD$9,$AD$10,$AD$13)</f>
        <v>481257.36099999998</v>
      </c>
      <c r="AE19" s="674">
        <f>SUM($AE$6,$AE$9,$AE$10,$AE$13,$AE$17,$AE$18)</f>
        <v>29.696912665999996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10447.81986</v>
      </c>
      <c r="K20" s="617">
        <f>K7*別紙!$C6/100*別紙!$E6/10^3</f>
        <v>13872.974603999999</v>
      </c>
      <c r="L20" s="617">
        <f>L7*別紙!$C6/100*別紙!$E6/10^3</f>
        <v>15794.018952000002</v>
      </c>
      <c r="M20" s="617">
        <f>M7*別紙!$C6/100*別紙!$E6/10^3</f>
        <v>17776.571640000002</v>
      </c>
      <c r="N20" s="617">
        <f>N7*別紙!$C6/100*別紙!$E6/10^3</f>
        <v>20374.736832000002</v>
      </c>
      <c r="O20" s="617">
        <f>O7*別紙!$C6/100*別紙!$E6/10^3</f>
        <v>22700.016635999997</v>
      </c>
      <c r="P20" s="617">
        <f>P7*別紙!$C6/100*別紙!$E6/10^3</f>
        <v>22791.683903999998</v>
      </c>
      <c r="Q20" s="617">
        <f>Q7*別紙!$C6/100*別紙!$E6/10^3</f>
        <v>22791.683903999998</v>
      </c>
      <c r="R20" s="634">
        <f>R7*別紙!$C6/100*別紙!$E6/10^3</f>
        <v>23320.787904000004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12380.853144000001</v>
      </c>
      <c r="K25" s="657">
        <f t="shared" si="3"/>
        <v>15971.264411999999</v>
      </c>
      <c r="L25" s="657">
        <f t="shared" si="3"/>
        <v>18022.041732000002</v>
      </c>
      <c r="M25" s="657">
        <f t="shared" si="3"/>
        <v>20115.605520000001</v>
      </c>
      <c r="N25" s="657">
        <f t="shared" si="3"/>
        <v>22850.104344000003</v>
      </c>
      <c r="O25" s="657">
        <f t="shared" si="3"/>
        <v>25360.442651999998</v>
      </c>
      <c r="P25" s="657">
        <f t="shared" si="3"/>
        <v>25591.923899999998</v>
      </c>
      <c r="Q25" s="657">
        <f t="shared" si="3"/>
        <v>25862.190923999999</v>
      </c>
      <c r="R25" s="658">
        <f t="shared" ref="R25" si="4">SUM(R19:R24)</f>
        <v>26565.312324000006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507198.63218611781</v>
      </c>
      <c r="K26" s="654">
        <f>(VLOOKUP(年度マスタ!$K$4&amp;"_"&amp;K$18,データシート1!$A:$BT,MATCH("da_合計",データシート1!$A$1:$BT$1,0),0))/10^3</f>
        <v>504796.6056315616</v>
      </c>
      <c r="L26" s="654">
        <f>(VLOOKUP(年度マスタ!$K$4&amp;"_"&amp;L$18,データシート1!$A:$BT,MATCH("da_合計",データシート1!$A$1:$BT$1,0),0))/10^3</f>
        <v>532865.2442952845</v>
      </c>
      <c r="M26" s="654">
        <f>(VLOOKUP(年度マスタ!$K$4&amp;"_"&amp;M$18,データシート1!$A:$BT,MATCH("da_合計",データシート1!$A$1:$BT$1,0),0))/10^3</f>
        <v>472995.6808025369</v>
      </c>
      <c r="N26" s="654">
        <f>(VLOOKUP(年度マスタ!$K$4&amp;"_"&amp;N$18,データシート1!$A:$BT,MATCH("da_合計",データシート1!$A$1:$BT$1,0),0))/10^3</f>
        <v>518669.5635346956</v>
      </c>
      <c r="O26" s="654">
        <f>(VLOOKUP(年度マスタ!$K$4&amp;"_"&amp;O$18,データシート1!$A:$BT,MATCH("da_合計",データシート1!$A$1:$BT$1,0),0))/10^3</f>
        <v>544716.01066521427</v>
      </c>
      <c r="P26" s="654">
        <f>(VLOOKUP(年度マスタ!$K$4&amp;"_"&amp;P$18,データシート1!$A:$BT,MATCH("da_合計",データシート1!$A$1:$BT$1,0),0))/10^3</f>
        <v>485074.53260969237</v>
      </c>
      <c r="Q26" s="654">
        <f>(VLOOKUP(年度マスタ!$K$4&amp;"_"&amp;Q$18,データシート1!$A:$BT,MATCH("da_合計",データシート1!$A$1:$BT$1,0),0))/10^3</f>
        <v>388489.58702497272</v>
      </c>
      <c r="R26" s="655">
        <f>Q26</f>
        <v>388489.58702497272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2.4410265245858973E-2</v>
      </c>
      <c r="K27" s="839">
        <f t="shared" ref="K27:P27" si="5">K25/K26</f>
        <v>3.1639009125305061E-2</v>
      </c>
      <c r="L27" s="839">
        <f t="shared" si="5"/>
        <v>3.382101183167649E-2</v>
      </c>
      <c r="M27" s="839">
        <f t="shared" si="5"/>
        <v>4.2528095575565583E-2</v>
      </c>
      <c r="N27" s="839">
        <f t="shared" si="5"/>
        <v>4.4055225042083042E-2</v>
      </c>
      <c r="O27" s="839">
        <f t="shared" si="5"/>
        <v>4.6557182376610329E-2</v>
      </c>
      <c r="P27" s="839">
        <f t="shared" si="5"/>
        <v>5.2758745676289999E-2</v>
      </c>
      <c r="Q27" s="839">
        <f>Q25/Q26</f>
        <v>6.6571130315360383E-2</v>
      </c>
      <c r="R27" s="840">
        <f>R25/R26</f>
        <v>6.8381015119183486E-2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6.8381015119183486E-2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1.2387908893142714</v>
      </c>
      <c r="AA52" s="173"/>
      <c r="AB52" s="678" t="s">
        <v>413</v>
      </c>
      <c r="AC52" s="679">
        <f>$AD6</f>
        <v>337998.46899999998</v>
      </c>
      <c r="AD52" s="680">
        <f>R19+R20</f>
        <v>26565.312324000006</v>
      </c>
      <c r="AE52" s="681">
        <f t="shared" ref="AE52:AE54" si="6">IFERROR(AD52/AC52,"-")</f>
        <v>7.8595954598835796E-2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92767.773975027259</v>
      </c>
      <c r="Z53" s="1130"/>
      <c r="AA53" s="173"/>
      <c r="AB53" s="678" t="s">
        <v>377</v>
      </c>
      <c r="AC53" s="679">
        <f>$AD9</f>
        <v>143258.89199999999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374</v>
      </c>
      <c r="AK54" s="443">
        <f>VLOOKUP(年度マスタ!$K$4&amp;"_"&amp;AK$53,データシート1!$A$1:$BT$2000,MATCH("ca_太陽光発電（10kW未満）",データシート1!$A$1:$BT$1,0),0)</f>
        <v>401</v>
      </c>
      <c r="AL54" s="443">
        <f>VLOOKUP(年度マスタ!$K$4&amp;"_"&amp;AL$53,データシート1!$A$1:$BT$2000,MATCH("ca_太陽光発電（10kW未満）",データシート1!$A$1:$BT$1,0),0)</f>
        <v>422</v>
      </c>
      <c r="AM54" s="443">
        <f>VLOOKUP(年度マスタ!$K$4&amp;"_"&amp;AM$53,データシート1!$A$1:$BT$2000,MATCH("ca_太陽光発電（10kW未満）",データシート1!$A$1:$BT$1,0),0)</f>
        <v>440</v>
      </c>
      <c r="AN54" s="443">
        <f>VLOOKUP(年度マスタ!$K$4&amp;"_"&amp;AN$53,データシート1!$A$1:$BT$2000,MATCH("ca_太陽光発電（10kW未満）",データシート1!$A$1:$BT$1,0),0)</f>
        <v>459</v>
      </c>
      <c r="AO54" s="443">
        <f>VLOOKUP(年度マスタ!$K$4&amp;"_"&amp;AO$53,データシート1!$A$1:$BT$2000,MATCH("ca_太陽光発電（10kW未満）",データシート1!$A$1:$BT$1,0),0)</f>
        <v>481</v>
      </c>
      <c r="AP54" s="443">
        <f>VLOOKUP(年度マスタ!$K$4&amp;"_"&amp;AP$53,データシート1!$A$1:$BT$2000,MATCH("ca_太陽光発電（10kW未満）",データシート1!$A$1:$BT$1,0),0)</f>
        <v>500</v>
      </c>
      <c r="AQ54" s="443">
        <f>VLOOKUP(年度マスタ!$K$4&amp;"_"&amp;AQ$53,データシート1!$A$1:$BT$2000,MATCH("ca_太陽光発電（10kW未満）",データシート1!$A$1:$BT$1,0),0)</f>
        <v>534</v>
      </c>
      <c r="AR54" s="443">
        <f>VLOOKUP(年度マスタ!$K$4&amp;"_"&amp;AR$53,データシート1!$A$1:$BT$2000,MATCH("ca_太陽光発電（10kW未満）",データシート1!$A$1:$BT$1,0),0)</f>
        <v>556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竜王町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滋賀県</v>
      </c>
      <c r="AY12" s="1023" t="str">
        <f>年度マスタ!$J4</f>
        <v>竜王町</v>
      </c>
      <c r="AZ12" s="1023" t="str">
        <f>年度マスタ!$K4</f>
        <v>25384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竜王町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滋賀県</v>
      </c>
      <c r="AY4" s="1038" t="str">
        <f>年度マスタ!$J4</f>
        <v>竜王町</v>
      </c>
      <c r="AZ4" s="1038" t="str">
        <f>年度マスタ!$K4</f>
        <v>25384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25425</v>
      </c>
      <c r="AY72" s="18" t="str">
        <f>IF(IFERROR(比較地域マスタ!$AE7,"")=0,"",IFERROR(比較地域マスタ!$AE7,""))</f>
        <v>愛荘町</v>
      </c>
      <c r="AZ72" s="16"/>
      <c r="BA72" s="22">
        <v>1</v>
      </c>
      <c r="BB72" s="22">
        <v>1</v>
      </c>
      <c r="BC72" s="18" t="str">
        <f>AX72</f>
        <v>25425</v>
      </c>
      <c r="BD72" s="18" t="str">
        <f>AY72</f>
        <v>愛荘町</v>
      </c>
      <c r="BE72" s="33">
        <f>VLOOKUP(BC72&amp;"_"&amp;$AZ$9,データシート3!A:AB,MATCH("ea_"&amp;"太陽光（建物系）"&amp;"_年間発電",データシート3!$A$1:$AB$1,0),0)/10^3+VLOOKUP(BC72&amp;"_"&amp;$AZ$9,データシート3!A:AB,MATCH("ea_"&amp;"太陽光（土地系）"&amp;"_年間発電",データシート3!$A$1:$AB$1,0),0)/10^3</f>
        <v>625452.49399999995</v>
      </c>
      <c r="BF72" s="33">
        <f>VLOOKUP(BC72&amp;"_"&amp;$AZ$9,データシート3!A:AB,MATCH("ea_"&amp;"風力（陸上）"&amp;"_年間発電",データシート3!$A$1:$AB$1,0),0)/10^3</f>
        <v>52466.057000000001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677918.55099999998</v>
      </c>
      <c r="BJ72" s="33">
        <f>(VLOOKUP($BC72&amp;"_"&amp;$AZ$8,データシート3!$A:$AN,MATCH("da_合計",データシート3!$A$1:$AN$1,0),0))/10^3</f>
        <v>152872.8401351177</v>
      </c>
      <c r="BK72" s="33">
        <f t="shared" ref="BK72:BK103" si="21">BI72-BJ72</f>
        <v>525045.71086488222</v>
      </c>
      <c r="BL72" s="33">
        <f t="shared" ref="BL72:BL103" si="22">IF(BK72&gt;0,0,BK72)</f>
        <v>0</v>
      </c>
      <c r="BM72" s="33">
        <f t="shared" ref="BM72:BM103" si="23">IF(BK72&gt;0,BK72,0)</f>
        <v>525045.71086488222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25204</v>
      </c>
      <c r="AY73" s="18" t="str">
        <f>IF(IFERROR(比較地域マスタ!$AE8,"")=0,"",IFERROR(比較地域マスタ!$AE8,""))</f>
        <v>近江八幡市</v>
      </c>
      <c r="AZ73" s="16"/>
      <c r="BA73" s="22">
        <v>2</v>
      </c>
      <c r="BB73" s="22">
        <v>1</v>
      </c>
      <c r="BC73" s="18" t="str">
        <f t="shared" ref="BC73:BC136" si="24">AX73</f>
        <v>25204</v>
      </c>
      <c r="BD73" s="18" t="str">
        <f t="shared" ref="BD73:BD136" si="25">AY73</f>
        <v>近江八幡市</v>
      </c>
      <c r="BE73" s="33">
        <f>VLOOKUP(BC73&amp;"_"&amp;$AZ$9,データシート3!A:AB,MATCH("ea_"&amp;"太陽光（建物系）"&amp;"_年間発電",データシート3!$A$1:$AB$1,0),0)/10^3+VLOOKUP(BC73&amp;"_"&amp;$AZ$9,データシート3!A:AB,MATCH("ea_"&amp;"太陽光（土地系）"&amp;"_年間発電",データシート3!$A$1:$AB$1,0),0)/10^3</f>
        <v>1433381.8859999999</v>
      </c>
      <c r="BF73" s="33">
        <f>VLOOKUP(BC73&amp;"_"&amp;$AZ$9,データシート3!A:AB,MATCH("ea_"&amp;"風力（陸上）"&amp;"_年間発電",データシート3!$A$1:$AB$1,0),0)/10^3</f>
        <v>19278.949000000001</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1452660.835</v>
      </c>
      <c r="BJ73" s="33">
        <f>(VLOOKUP($BC73&amp;"_"&amp;$AZ$8,データシート3!$A:$AN,MATCH("da_合計",データシート3!$A$1:$AN$1,0),0))/10^3</f>
        <v>503712.5350165891</v>
      </c>
      <c r="BK73" s="33">
        <f t="shared" si="21"/>
        <v>948948.29998341086</v>
      </c>
      <c r="BL73" s="33">
        <f t="shared" si="22"/>
        <v>0</v>
      </c>
      <c r="BM73" s="33">
        <f t="shared" si="23"/>
        <v>948948.29998341086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25201</v>
      </c>
      <c r="AY74" s="18" t="str">
        <f>IF(IFERROR(比較地域マスタ!$AE9,"")=0,"",IFERROR(比較地域マスタ!$AE9,""))</f>
        <v>大津市</v>
      </c>
      <c r="AZ74" s="16"/>
      <c r="BA74" s="22">
        <v>3</v>
      </c>
      <c r="BB74" s="22">
        <v>1</v>
      </c>
      <c r="BC74" s="18" t="str">
        <f t="shared" si="24"/>
        <v>25201</v>
      </c>
      <c r="BD74" s="18" t="str">
        <f t="shared" si="25"/>
        <v>大津市</v>
      </c>
      <c r="BE74" s="33">
        <f>VLOOKUP(BC74&amp;"_"&amp;$AZ$9,データシート3!A:AB,MATCH("ea_"&amp;"太陽光（建物系）"&amp;"_年間発電",データシート3!$A$1:$AB$1,0),0)/10^3+VLOOKUP(BC74&amp;"_"&amp;$AZ$9,データシート3!A:AB,MATCH("ea_"&amp;"太陽光（土地系）"&amp;"_年間発電",データシート3!$A$1:$AB$1,0),0)/10^3</f>
        <v>1752831.628</v>
      </c>
      <c r="BF74" s="33">
        <f>VLOOKUP(BC74&amp;"_"&amp;$AZ$9,データシート3!A:AB,MATCH("ea_"&amp;"風力（陸上）"&amp;"_年間発電",データシート3!$A$1:$AB$1,0),0)/10^3</f>
        <v>1152129.692</v>
      </c>
      <c r="BG74" s="33">
        <f>VLOOKUP(BC74&amp;"_"&amp;$AZ$9,データシート3!A:AB,MATCH("ea_"&amp;"中小水（河川）"&amp;"_年間発電",データシート3!$A$1:$AB$1,0),0)/10^3+VLOOKUP(BC74&amp;"_"&amp;$AZ$9,データシート3!A:AB,MATCH("ea_"&amp;"中小水（農業用水路）"&amp;"_年間発電",データシート3!$A$1:$AB$1,0),0)/10^3</f>
        <v>74480.229000000021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2979441.5490000001</v>
      </c>
      <c r="BJ74" s="33">
        <f>(VLOOKUP($BC74&amp;"_"&amp;$AZ$8,データシート3!$A:$AN,MATCH("da_合計",データシート3!$A$1:$AN$1,0),0))/10^3</f>
        <v>1816502.5855920583</v>
      </c>
      <c r="BK74" s="33">
        <f t="shared" si="21"/>
        <v>1162938.9634079419</v>
      </c>
      <c r="BL74" s="33">
        <f t="shared" si="22"/>
        <v>0</v>
      </c>
      <c r="BM74" s="33">
        <f t="shared" si="23"/>
        <v>1162938.9634079419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25206</v>
      </c>
      <c r="AY75" s="18" t="str">
        <f>IF(IFERROR(比較地域マスタ!$AE10,"")=0,"",IFERROR(比較地域マスタ!$AE10,""))</f>
        <v>草津市</v>
      </c>
      <c r="AZ75" s="16"/>
      <c r="BA75" s="22">
        <v>4</v>
      </c>
      <c r="BB75" s="22">
        <v>1</v>
      </c>
      <c r="BC75" s="18" t="str">
        <f t="shared" si="24"/>
        <v>25206</v>
      </c>
      <c r="BD75" s="18" t="str">
        <f t="shared" si="25"/>
        <v>草津市</v>
      </c>
      <c r="BE75" s="33">
        <f>VLOOKUP(BC75&amp;"_"&amp;$AZ$9,データシート3!A:AB,MATCH("ea_"&amp;"太陽光（建物系）"&amp;"_年間発電",データシート3!$A$1:$AB$1,0),0)/10^3+VLOOKUP(BC75&amp;"_"&amp;$AZ$9,データシート3!A:AB,MATCH("ea_"&amp;"太陽光（土地系）"&amp;"_年間発電",データシート3!$A$1:$AB$1,0),0)/10^3</f>
        <v>913644.99000000011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913644.99000000011</v>
      </c>
      <c r="BJ75" s="33">
        <f>(VLOOKUP($BC75&amp;"_"&amp;$AZ$8,データシート3!$A:$AN,MATCH("da_合計",データシート3!$A$1:$AN$1,0),0))/10^3</f>
        <v>1280735.5923758165</v>
      </c>
      <c r="BK75" s="33">
        <f t="shared" si="21"/>
        <v>-367090.60237581644</v>
      </c>
      <c r="BL75" s="33">
        <f t="shared" si="22"/>
        <v>-367090.60237581644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25209</v>
      </c>
      <c r="AY76" s="18" t="str">
        <f>IF(IFERROR(比較地域マスタ!$AE11,"")=0,"",IFERROR(比較地域マスタ!$AE11,""))</f>
        <v>甲賀市</v>
      </c>
      <c r="AZ76" s="16"/>
      <c r="BA76" s="22">
        <v>5</v>
      </c>
      <c r="BB76" s="22">
        <v>1</v>
      </c>
      <c r="BC76" s="18" t="str">
        <f t="shared" si="24"/>
        <v>25209</v>
      </c>
      <c r="BD76" s="18" t="str">
        <f t="shared" si="25"/>
        <v>甲賀市</v>
      </c>
      <c r="BE76" s="33">
        <f>VLOOKUP(BC76&amp;"_"&amp;$AZ$9,データシート3!A:AB,MATCH("ea_"&amp;"太陽光（建物系）"&amp;"_年間発電",データシート3!$A$1:$AB$1,0),0)/10^3+VLOOKUP(BC76&amp;"_"&amp;$AZ$9,データシート3!A:AB,MATCH("ea_"&amp;"太陽光（土地系）"&amp;"_年間発電",データシート3!$A$1:$AB$1,0),0)/10^3</f>
        <v>2069994.672</v>
      </c>
      <c r="BF76" s="33">
        <f>VLOOKUP(BC76&amp;"_"&amp;$AZ$9,データシート3!A:AB,MATCH("ea_"&amp;"風力（陸上）"&amp;"_年間発電",データシート3!$A$1:$AB$1,0),0)/10^3</f>
        <v>1944600.8670000001</v>
      </c>
      <c r="BG76" s="33">
        <f>VLOOKUP(BC76&amp;"_"&amp;$AZ$9,データシート3!A:AB,MATCH("ea_"&amp;"中小水（河川）"&amp;"_年間発電",データシート3!$A$1:$AB$1,0),0)/10^3+VLOOKUP(BC76&amp;"_"&amp;$AZ$9,データシート3!A:AB,MATCH("ea_"&amp;"中小水（農業用水路）"&amp;"_年間発電",データシート3!$A$1:$AB$1,0),0)/10^3</f>
        <v>6527.6139999999996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4021123.1529999999</v>
      </c>
      <c r="BJ76" s="33">
        <f>(VLOOKUP($BC76&amp;"_"&amp;$AZ$8,データシート3!$A:$AN,MATCH("da_合計",データシート3!$A$1:$AN$1,0),0))/10^3</f>
        <v>992635.31786674622</v>
      </c>
      <c r="BK76" s="33">
        <f t="shared" si="21"/>
        <v>3028487.8351332536</v>
      </c>
      <c r="BL76" s="33">
        <f t="shared" si="22"/>
        <v>0</v>
      </c>
      <c r="BM76" s="33">
        <f t="shared" si="23"/>
        <v>3028487.8351332536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25442</v>
      </c>
      <c r="AY77" s="18" t="str">
        <f>IF(IFERROR(比較地域マスタ!$AE12,"")=0,"",IFERROR(比較地域マスタ!$AE12,""))</f>
        <v>甲良町</v>
      </c>
      <c r="AZ77" s="16"/>
      <c r="BA77" s="22">
        <v>6</v>
      </c>
      <c r="BB77" s="22">
        <v>1</v>
      </c>
      <c r="BC77" s="18" t="str">
        <f t="shared" si="24"/>
        <v>25442</v>
      </c>
      <c r="BD77" s="18" t="str">
        <f t="shared" si="25"/>
        <v>甲良町</v>
      </c>
      <c r="BE77" s="33">
        <f>VLOOKUP(BC77&amp;"_"&amp;$AZ$9,データシート3!A:AB,MATCH("ea_"&amp;"太陽光（建物系）"&amp;"_年間発電",データシート3!$A$1:$AB$1,0),0)/10^3+VLOOKUP(BC77&amp;"_"&amp;$AZ$9,データシート3!A:AB,MATCH("ea_"&amp;"太陽光（土地系）"&amp;"_年間発電",データシート3!$A$1:$AB$1,0),0)/10^3</f>
        <v>212718.94500000001</v>
      </c>
      <c r="BF77" s="33">
        <f>VLOOKUP(BC77&amp;"_"&amp;$AZ$9,データシート3!A:AB,MATCH("ea_"&amp;"風力（陸上）"&amp;"_年間発電",データシート3!$A$1:$AB$1,0),0)/10^3</f>
        <v>733.26800000000003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213452.21300000002</v>
      </c>
      <c r="BJ77" s="33">
        <f>(VLOOKUP($BC77&amp;"_"&amp;$AZ$8,データシート3!$A:$AN,MATCH("da_合計",データシート3!$A$1:$AN$1,0),0))/10^3</f>
        <v>59927.927945530777</v>
      </c>
      <c r="BK77" s="33">
        <f t="shared" si="21"/>
        <v>153524.28505446925</v>
      </c>
      <c r="BL77" s="33">
        <f t="shared" si="22"/>
        <v>0</v>
      </c>
      <c r="BM77" s="33">
        <f t="shared" si="23"/>
        <v>153524.28505446925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25211</v>
      </c>
      <c r="AY78" s="18" t="str">
        <f>IF(IFERROR(比較地域マスタ!$AE13,"")=0,"",IFERROR(比較地域マスタ!$AE13,""))</f>
        <v>湖南市</v>
      </c>
      <c r="AZ78" s="16"/>
      <c r="BA78" s="22">
        <v>7</v>
      </c>
      <c r="BB78" s="22">
        <v>1</v>
      </c>
      <c r="BC78" s="18" t="str">
        <f t="shared" si="24"/>
        <v>25211</v>
      </c>
      <c r="BD78" s="18" t="str">
        <f t="shared" si="25"/>
        <v>湖南市</v>
      </c>
      <c r="BE78" s="33">
        <f>VLOOKUP(BC78&amp;"_"&amp;$AZ$9,データシート3!A:AB,MATCH("ea_"&amp;"太陽光（建物系）"&amp;"_年間発電",データシート3!$A$1:$AB$1,0),0)/10^3+VLOOKUP(BC78&amp;"_"&amp;$AZ$9,データシート3!A:AB,MATCH("ea_"&amp;"太陽光（土地系）"&amp;"_年間発電",データシート3!$A$1:$AB$1,0),0)/10^3</f>
        <v>451959.27899999998</v>
      </c>
      <c r="BF78" s="33">
        <f>VLOOKUP(BC78&amp;"_"&amp;$AZ$9,データシート3!A:AB,MATCH("ea_"&amp;"風力（陸上）"&amp;"_年間発電",データシート3!$A$1:$AB$1,0),0)/10^3</f>
        <v>180964.084</v>
      </c>
      <c r="BG78" s="33">
        <f>VLOOKUP(BC78&amp;"_"&amp;$AZ$9,データシート3!A:AB,MATCH("ea_"&amp;"中小水（河川）"&amp;"_年間発電",データシート3!$A$1:$AB$1,0),0)/10^3+VLOOKUP(BC78&amp;"_"&amp;$AZ$9,データシート3!A:AB,MATCH("ea_"&amp;"中小水（農業用水路）"&amp;"_年間発電",データシート3!$A$1:$AB$1,0),0)/10^3</f>
        <v>689.95899999999995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633613.32200000004</v>
      </c>
      <c r="BJ78" s="33">
        <f>(VLOOKUP($BC78&amp;"_"&amp;$AZ$8,データシート3!$A:$AN,MATCH("da_合計",データシート3!$A$1:$AN$1,0),0))/10^3</f>
        <v>548465.97908660653</v>
      </c>
      <c r="BK78" s="33">
        <f t="shared" si="21"/>
        <v>85147.342913393513</v>
      </c>
      <c r="BL78" s="33">
        <f t="shared" si="22"/>
        <v>0</v>
      </c>
      <c r="BM78" s="33">
        <f t="shared" si="23"/>
        <v>85147.342913393513</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25212</v>
      </c>
      <c r="AY79" s="18" t="str">
        <f>IF(IFERROR(比較地域マスタ!$AE14,"")=0,"",IFERROR(比較地域マスタ!$AE14,""))</f>
        <v>高島市</v>
      </c>
      <c r="AZ79" s="16"/>
      <c r="BA79" s="22">
        <v>8</v>
      </c>
      <c r="BB79" s="22">
        <v>1</v>
      </c>
      <c r="BC79" s="18" t="str">
        <f t="shared" si="24"/>
        <v>25212</v>
      </c>
      <c r="BD79" s="18" t="str">
        <f t="shared" si="25"/>
        <v>高島市</v>
      </c>
      <c r="BE79" s="33">
        <f>VLOOKUP(BC79&amp;"_"&amp;$AZ$9,データシート3!A:AB,MATCH("ea_"&amp;"太陽光（建物系）"&amp;"_年間発電",データシート3!$A$1:$AB$1,0),0)/10^3+VLOOKUP(BC79&amp;"_"&amp;$AZ$9,データシート3!A:AB,MATCH("ea_"&amp;"太陽光（土地系）"&amp;"_年間発電",データシート3!$A$1:$AB$1,0),0)/10^3</f>
        <v>1858061.1360000004</v>
      </c>
      <c r="BF79" s="33">
        <f>VLOOKUP(BC79&amp;"_"&amp;$AZ$9,データシート3!A:AB,MATCH("ea_"&amp;"風力（陸上）"&amp;"_年間発電",データシート3!$A$1:$AB$1,0),0)/10^3</f>
        <v>2520202.8489999999</v>
      </c>
      <c r="BG79" s="33">
        <f>VLOOKUP(BC79&amp;"_"&amp;$AZ$9,データシート3!A:AB,MATCH("ea_"&amp;"中小水（河川）"&amp;"_年間発電",データシート3!$A$1:$AB$1,0),0)/10^3+VLOOKUP(BC79&amp;"_"&amp;$AZ$9,データシート3!A:AB,MATCH("ea_"&amp;"中小水（農業用水路）"&amp;"_年間発電",データシート3!$A$1:$AB$1,0),0)/10^3</f>
        <v>150860.25599999999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4529124.2410000004</v>
      </c>
      <c r="BJ79" s="33">
        <f>(VLOOKUP($BC79&amp;"_"&amp;$AZ$8,データシート3!$A:$AN,MATCH("da_合計",データシート3!$A$1:$AN$1,0),0))/10^3</f>
        <v>262568.39923073869</v>
      </c>
      <c r="BK79" s="33">
        <f t="shared" si="21"/>
        <v>4266555.8417692613</v>
      </c>
      <c r="BL79" s="33">
        <f>IF(BK79&gt;0,0,BK79)</f>
        <v>0</v>
      </c>
      <c r="BM79" s="33">
        <f>IF(BK79&gt;0,BK79,0)</f>
        <v>4266555.8417692613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25443</v>
      </c>
      <c r="AY80" s="18" t="str">
        <f>IF(IFERROR(比較地域マスタ!$AE15,"")=0,"",IFERROR(比較地域マスタ!$AE15,""))</f>
        <v>多賀町</v>
      </c>
      <c r="AZ80" s="16"/>
      <c r="BA80" s="22">
        <v>9</v>
      </c>
      <c r="BB80" s="22">
        <v>1</v>
      </c>
      <c r="BC80" s="18" t="str">
        <f t="shared" si="24"/>
        <v>25443</v>
      </c>
      <c r="BD80" s="18" t="str">
        <f t="shared" si="25"/>
        <v>多賀町</v>
      </c>
      <c r="BE80" s="33">
        <f>VLOOKUP(BC80&amp;"_"&amp;$AZ$9,データシート3!A:AB,MATCH("ea_"&amp;"太陽光（建物系）"&amp;"_年間発電",データシート3!$A$1:$AB$1,0),0)/10^3+VLOOKUP(BC80&amp;"_"&amp;$AZ$9,データシート3!A:AB,MATCH("ea_"&amp;"太陽光（土地系）"&amp;"_年間発電",データシート3!$A$1:$AB$1,0),0)/10^3</f>
        <v>229961.54500000001</v>
      </c>
      <c r="BF80" s="33">
        <f>VLOOKUP(BC80&amp;"_"&amp;$AZ$9,データシート3!A:AB,MATCH("ea_"&amp;"風力（陸上）"&amp;"_年間発電",データシート3!$A$1:$AB$1,0),0)/10^3</f>
        <v>498463.34399999998</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728424.88899999997</v>
      </c>
      <c r="BJ80" s="33">
        <f>(VLOOKUP($BC80&amp;"_"&amp;$AZ$8,データシート3!$A:$AN,MATCH("da_合計",データシート3!$A$1:$AN$1,0),0))/10^3</f>
        <v>158299.11857223537</v>
      </c>
      <c r="BK80" s="33">
        <f t="shared" si="21"/>
        <v>570125.77042776463</v>
      </c>
      <c r="BL80" s="33">
        <f t="shared" si="22"/>
        <v>0</v>
      </c>
      <c r="BM80" s="33">
        <f t="shared" si="23"/>
        <v>570125.77042776463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25441</v>
      </c>
      <c r="AY81" s="18" t="str">
        <f>IF(IFERROR(比較地域マスタ!$AE16,"")=0,"",IFERROR(比較地域マスタ!$AE16,""))</f>
        <v>豊郷町</v>
      </c>
      <c r="AZ81" s="16"/>
      <c r="BA81" s="22">
        <v>10</v>
      </c>
      <c r="BB81" s="22">
        <v>1</v>
      </c>
      <c r="BC81" s="18" t="str">
        <f t="shared" si="24"/>
        <v>25441</v>
      </c>
      <c r="BD81" s="18" t="str">
        <f t="shared" si="25"/>
        <v>豊郷町</v>
      </c>
      <c r="BE81" s="33">
        <f>VLOOKUP(BC81&amp;"_"&amp;$AZ$9,データシート3!A:AB,MATCH("ea_"&amp;"太陽光（建物系）"&amp;"_年間発電",データシート3!$A$1:$AB$1,0),0)/10^3+VLOOKUP(BC81&amp;"_"&amp;$AZ$9,データシート3!A:AB,MATCH("ea_"&amp;"太陽光（土地系）"&amp;"_年間発電",データシート3!$A$1:$AB$1,0),0)/10^3</f>
        <v>159020.95000000001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159020.95000000001</v>
      </c>
      <c r="BJ81" s="33">
        <f>(VLOOKUP($BC81&amp;"_"&amp;$AZ$8,データシート3!$A:$AN,MATCH("da_合計",データシート3!$A$1:$AN$1,0),0))/10^3</f>
        <v>42159.31870880098</v>
      </c>
      <c r="BK81" s="33">
        <f t="shared" si="21"/>
        <v>116861.63129119904</v>
      </c>
      <c r="BL81" s="33">
        <f t="shared" si="22"/>
        <v>0</v>
      </c>
      <c r="BM81" s="33">
        <f t="shared" si="23"/>
        <v>116861.63129119904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25203</v>
      </c>
      <c r="AY82" s="18" t="str">
        <f>IF(IFERROR(比較地域マスタ!$AE17,"")=0,"",IFERROR(比較地域マスタ!$AE17,""))</f>
        <v>長浜市</v>
      </c>
      <c r="AZ82" s="16"/>
      <c r="BA82" s="22">
        <v>11</v>
      </c>
      <c r="BB82" s="22">
        <v>1</v>
      </c>
      <c r="BC82" s="18" t="str">
        <f t="shared" si="24"/>
        <v>25203</v>
      </c>
      <c r="BD82" s="18" t="str">
        <f t="shared" si="25"/>
        <v>長浜市</v>
      </c>
      <c r="BE82" s="33">
        <f>VLOOKUP(BC82&amp;"_"&amp;$AZ$9,データシート3!A:AB,MATCH("ea_"&amp;"太陽光（建物系）"&amp;"_年間発電",データシート3!$A$1:$AB$1,0),0)/10^3+VLOOKUP(BC82&amp;"_"&amp;$AZ$9,データシート3!A:AB,MATCH("ea_"&amp;"太陽光（土地系）"&amp;"_年間発電",データシート3!$A$1:$AB$1,0),0)/10^3</f>
        <v>3251851.7680000006</v>
      </c>
      <c r="BF82" s="33">
        <f>VLOOKUP(BC82&amp;"_"&amp;$AZ$9,データシート3!A:AB,MATCH("ea_"&amp;"風力（陸上）"&amp;"_年間発電",データシート3!$A$1:$AB$1,0),0)/10^3</f>
        <v>954554.77099999995</v>
      </c>
      <c r="BG82" s="33">
        <f>VLOOKUP(BC82&amp;"_"&amp;$AZ$9,データシート3!A:AB,MATCH("ea_"&amp;"中小水（河川）"&amp;"_年間発電",データシート3!$A$1:$AB$1,0),0)/10^3+VLOOKUP(BC82&amp;"_"&amp;$AZ$9,データシート3!A:AB,MATCH("ea_"&amp;"中小水（農業用水路）"&amp;"_年間発電",データシート3!$A$1:$AB$1,0),0)/10^3</f>
        <v>97473.917000000001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4303880.4560000012</v>
      </c>
      <c r="BJ82" s="33">
        <f>(VLOOKUP($BC82&amp;"_"&amp;$AZ$8,データシート3!$A:$AN,MATCH("da_合計",データシート3!$A$1:$AN$1,0),0))/10^3</f>
        <v>835471.76259207062</v>
      </c>
      <c r="BK82" s="33">
        <f t="shared" si="21"/>
        <v>3468408.6934079304</v>
      </c>
      <c r="BL82" s="33">
        <f t="shared" si="22"/>
        <v>0</v>
      </c>
      <c r="BM82" s="33">
        <f t="shared" si="23"/>
        <v>3468408.6934079304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25213</v>
      </c>
      <c r="AY83" s="18" t="str">
        <f>IF(IFERROR(比較地域マスタ!$AE18,"")=0,"",IFERROR(比較地域マスタ!$AE18,""))</f>
        <v>東近江市</v>
      </c>
      <c r="AZ83" s="16"/>
      <c r="BA83" s="22">
        <v>12</v>
      </c>
      <c r="BB83" s="22">
        <v>1</v>
      </c>
      <c r="BC83" s="18" t="str">
        <f t="shared" si="24"/>
        <v>25213</v>
      </c>
      <c r="BD83" s="18" t="str">
        <f t="shared" si="25"/>
        <v>東近江市</v>
      </c>
      <c r="BE83" s="33">
        <f>VLOOKUP(BC83&amp;"_"&amp;$AZ$9,データシート3!A:AB,MATCH("ea_"&amp;"太陽光（建物系）"&amp;"_年間発電",データシート3!$A$1:$AB$1,0),0)/10^3+VLOOKUP(BC83&amp;"_"&amp;$AZ$9,データシート3!A:AB,MATCH("ea_"&amp;"太陽光（土地系）"&amp;"_年間発電",データシート3!$A$1:$AB$1,0),0)/10^3</f>
        <v>3548080.0660000001</v>
      </c>
      <c r="BF83" s="33">
        <f>VLOOKUP(BC83&amp;"_"&amp;$AZ$9,データシート3!A:AB,MATCH("ea_"&amp;"風力（陸上）"&amp;"_年間発電",データシート3!$A$1:$AB$1,0),0)/10^3</f>
        <v>1164244.142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4712324.2080000006</v>
      </c>
      <c r="BJ83" s="33">
        <f>(VLOOKUP($BC83&amp;"_"&amp;$AZ$8,データシート3!$A:$AN,MATCH("da_合計",データシート3!$A$1:$AN$1,0),0))/10^3</f>
        <v>845769.33707017638</v>
      </c>
      <c r="BK83" s="33">
        <f t="shared" si="21"/>
        <v>3866554.8709298242</v>
      </c>
      <c r="BL83" s="33">
        <f t="shared" si="22"/>
        <v>0</v>
      </c>
      <c r="BM83" s="33">
        <f t="shared" si="23"/>
        <v>3866554.8709298242</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25202</v>
      </c>
      <c r="AY84" s="18" t="str">
        <f>IF(IFERROR(比較地域マスタ!$AE19,"")=0,"",IFERROR(比較地域マスタ!$AE19,""))</f>
        <v>彦根市</v>
      </c>
      <c r="AZ84" s="16"/>
      <c r="BA84" s="22">
        <v>13</v>
      </c>
      <c r="BB84" s="22">
        <v>1</v>
      </c>
      <c r="BC84" s="18" t="str">
        <f t="shared" si="24"/>
        <v>25202</v>
      </c>
      <c r="BD84" s="18" t="str">
        <f t="shared" si="25"/>
        <v>彦根市</v>
      </c>
      <c r="BE84" s="33">
        <f>VLOOKUP(BC84&amp;"_"&amp;$AZ$9,データシート3!A:AB,MATCH("ea_"&amp;"太陽光（建物系）"&amp;"_年間発電",データシート3!$A$1:$AB$1,0),0)/10^3+VLOOKUP(BC84&amp;"_"&amp;$AZ$9,データシート3!A:AB,MATCH("ea_"&amp;"太陽光（土地系）"&amp;"_年間発電",データシート3!$A$1:$AB$1,0),0)/10^3</f>
        <v>1317914.2480000001</v>
      </c>
      <c r="BF84" s="33">
        <f>VLOOKUP(BC84&amp;"_"&amp;$AZ$9,データシート3!A:AB,MATCH("ea_"&amp;"風力（陸上）"&amp;"_年間発電",データシート3!$A$1:$AB$1,0),0)/10^3</f>
        <v>115219.02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1433133.2680000002</v>
      </c>
      <c r="BJ84" s="33">
        <f>(VLOOKUP($BC84&amp;"_"&amp;$AZ$8,データシート3!$A:$AN,MATCH("da_合計",データシート3!$A$1:$AN$1,0),0))/10^3</f>
        <v>932818.27276400954</v>
      </c>
      <c r="BK84" s="33">
        <f t="shared" si="21"/>
        <v>500314.99523599062</v>
      </c>
      <c r="BL84" s="33">
        <f t="shared" si="22"/>
        <v>0</v>
      </c>
      <c r="BM84" s="33">
        <f t="shared" si="23"/>
        <v>500314.99523599062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25383</v>
      </c>
      <c r="AY85" s="18" t="str">
        <f>IF(IFERROR(比較地域マスタ!$AE20,"")=0,"",IFERROR(比較地域マスタ!$AE20,""))</f>
        <v>日野町</v>
      </c>
      <c r="AZ85" s="16"/>
      <c r="BA85" s="22">
        <v>14</v>
      </c>
      <c r="BB85" s="22">
        <v>1</v>
      </c>
      <c r="BC85" s="18" t="str">
        <f t="shared" si="24"/>
        <v>25383</v>
      </c>
      <c r="BD85" s="18" t="str">
        <f t="shared" si="25"/>
        <v>日野町</v>
      </c>
      <c r="BE85" s="33">
        <f>VLOOKUP(BC85&amp;"_"&amp;$AZ$9,データシート3!A:AB,MATCH("ea_"&amp;"太陽光（建物系）"&amp;"_年間発電",データシート3!$A$1:$AB$1,0),0)/10^3+VLOOKUP(BC85&amp;"_"&amp;$AZ$9,データシート3!A:AB,MATCH("ea_"&amp;"太陽光（土地系）"&amp;"_年間発電",データシート3!$A$1:$AB$1,0),0)/10^3</f>
        <v>793404.96200000006</v>
      </c>
      <c r="BF85" s="33">
        <f>VLOOKUP(BC85&amp;"_"&amp;$AZ$9,データシート3!A:AB,MATCH("ea_"&amp;"風力（陸上）"&amp;"_年間発電",データシート3!$A$1:$AB$1,0),0)/10^3</f>
        <v>150344.64300000004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943749.6050000001</v>
      </c>
      <c r="BJ85" s="33">
        <f>(VLOOKUP($BC85&amp;"_"&amp;$AZ$8,データシート3!$A:$AN,MATCH("da_合計",データシート3!$A$1:$AN$1,0),0))/10^3</f>
        <v>361721.4391358688</v>
      </c>
      <c r="BK85" s="33">
        <f t="shared" si="21"/>
        <v>582028.1658641313</v>
      </c>
      <c r="BL85" s="33">
        <f t="shared" si="22"/>
        <v>0</v>
      </c>
      <c r="BM85" s="33">
        <f t="shared" si="23"/>
        <v>582028.1658641313</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25214</v>
      </c>
      <c r="AY86" s="18" t="str">
        <f>IF(IFERROR(比較地域マスタ!$AE21,"")=0,"",IFERROR(比較地域マスタ!$AE21,""))</f>
        <v>米原市</v>
      </c>
      <c r="AZ86" s="16"/>
      <c r="BA86" s="22">
        <v>15</v>
      </c>
      <c r="BB86" s="22">
        <v>1</v>
      </c>
      <c r="BC86" s="18" t="str">
        <f t="shared" si="24"/>
        <v>25214</v>
      </c>
      <c r="BD86" s="18" t="str">
        <f t="shared" si="25"/>
        <v>米原市</v>
      </c>
      <c r="BE86" s="33">
        <f>VLOOKUP(BC86&amp;"_"&amp;$AZ$9,データシート3!A:AB,MATCH("ea_"&amp;"太陽光（建物系）"&amp;"_年間発電",データシート3!$A$1:$AB$1,0),0)/10^3+VLOOKUP(BC86&amp;"_"&amp;$AZ$9,データシート3!A:AB,MATCH("ea_"&amp;"太陽光（土地系）"&amp;"_年間発電",データシート3!$A$1:$AB$1,0),0)/10^3</f>
        <v>1057014.9749999999</v>
      </c>
      <c r="BF86" s="33">
        <f>VLOOKUP(BC86&amp;"_"&amp;$AZ$9,データシート3!A:AB,MATCH("ea_"&amp;"風力（陸上）"&amp;"_年間発電",データシート3!$A$1:$AB$1,0),0)/10^3</f>
        <v>539522.34</v>
      </c>
      <c r="BG86" s="33">
        <f>VLOOKUP(BC86&amp;"_"&amp;$AZ$9,データシート3!A:AB,MATCH("ea_"&amp;"中小水（河川）"&amp;"_年間発電",データシート3!$A$1:$AB$1,0),0)/10^3+VLOOKUP(BC86&amp;"_"&amp;$AZ$9,データシート3!A:AB,MATCH("ea_"&amp;"中小水（農業用水路）"&amp;"_年間発電",データシート3!$A$1:$AB$1,0),0)/10^3</f>
        <v>53428.341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1649965.656</v>
      </c>
      <c r="BJ86" s="33">
        <f>(VLOOKUP($BC86&amp;"_"&amp;$AZ$8,データシート3!$A:$AN,MATCH("da_合計",データシート3!$A$1:$AN$1,0),0))/10^3</f>
        <v>517393.87365995895</v>
      </c>
      <c r="BK86" s="33">
        <f t="shared" si="21"/>
        <v>1132571.7823400409</v>
      </c>
      <c r="BL86" s="33">
        <f t="shared" si="22"/>
        <v>0</v>
      </c>
      <c r="BM86" s="33">
        <f t="shared" si="23"/>
        <v>1132571.7823400409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25207</v>
      </c>
      <c r="AY87" s="18" t="str">
        <f>IF(IFERROR(比較地域マスタ!$AE22,"")=0,"",IFERROR(比較地域マスタ!$AE22,""))</f>
        <v>守山市</v>
      </c>
      <c r="AZ87" s="16"/>
      <c r="BA87" s="22">
        <v>16</v>
      </c>
      <c r="BB87" s="22">
        <v>1</v>
      </c>
      <c r="BC87" s="18" t="str">
        <f t="shared" si="24"/>
        <v>25207</v>
      </c>
      <c r="BD87" s="18" t="str">
        <f t="shared" si="25"/>
        <v>守山市</v>
      </c>
      <c r="BE87" s="33">
        <f>VLOOKUP(BC87&amp;"_"&amp;$AZ$9,データシート3!A:AB,MATCH("ea_"&amp;"太陽光（建物系）"&amp;"_年間発電",データシート3!$A$1:$AB$1,0),0)/10^3+VLOOKUP(BC87&amp;"_"&amp;$AZ$9,データシート3!A:AB,MATCH("ea_"&amp;"太陽光（土地系）"&amp;"_年間発電",データシート3!$A$1:$AB$1,0),0)/10^3</f>
        <v>904228.17699999991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904228.17699999991</v>
      </c>
      <c r="BJ87" s="33">
        <f>(VLOOKUP($BC87&amp;"_"&amp;$AZ$8,データシート3!$A:$AN,MATCH("da_合計",データシート3!$A$1:$AN$1,0),0))/10^3</f>
        <v>508609.63208633673</v>
      </c>
      <c r="BK87" s="33">
        <f t="shared" si="21"/>
        <v>395618.54491366318</v>
      </c>
      <c r="BL87" s="33">
        <f t="shared" si="22"/>
        <v>0</v>
      </c>
      <c r="BM87" s="33">
        <f t="shared" si="23"/>
        <v>395618.54491366318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25210</v>
      </c>
      <c r="AY88" s="18" t="str">
        <f>IF(IFERROR(比較地域マスタ!$AE23,"")=0,"",IFERROR(比較地域マスタ!$AE23,""))</f>
        <v>野洲市</v>
      </c>
      <c r="AZ88" s="16"/>
      <c r="BA88" s="22">
        <v>17</v>
      </c>
      <c r="BB88" s="22">
        <v>1</v>
      </c>
      <c r="BC88" s="18" t="str">
        <f t="shared" si="24"/>
        <v>25210</v>
      </c>
      <c r="BD88" s="18" t="str">
        <f t="shared" si="25"/>
        <v>野洲市</v>
      </c>
      <c r="BE88" s="33">
        <f>VLOOKUP(BC88&amp;"_"&amp;$AZ$9,データシート3!A:AB,MATCH("ea_"&amp;"太陽光（建物系）"&amp;"_年間発電",データシート3!$A$1:$AB$1,0),0)/10^3+VLOOKUP(BC88&amp;"_"&amp;$AZ$9,データシート3!A:AB,MATCH("ea_"&amp;"太陽光（土地系）"&amp;"_年間発電",データシート3!$A$1:$AB$1,0),0)/10^3</f>
        <v>727389.375</v>
      </c>
      <c r="BF88" s="33">
        <f>VLOOKUP(BC88&amp;"_"&amp;$AZ$9,データシート3!A:AB,MATCH("ea_"&amp;"風力（陸上）"&amp;"_年間発電",データシート3!$A$1:$AB$1,0),0)/10^3</f>
        <v>62761.152999999998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790150.52800000005</v>
      </c>
      <c r="BJ88" s="33">
        <f>(VLOOKUP($BC88&amp;"_"&amp;$AZ$8,データシート3!$A:$AN,MATCH("da_合計",データシート3!$A$1:$AN$1,0),0))/10^3</f>
        <v>448179.60658025887</v>
      </c>
      <c r="BK88" s="33">
        <f t="shared" si="21"/>
        <v>341970.92141974118</v>
      </c>
      <c r="BL88" s="33">
        <f t="shared" si="22"/>
        <v>0</v>
      </c>
      <c r="BM88" s="33">
        <f t="shared" si="23"/>
        <v>341970.92141974118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25208</v>
      </c>
      <c r="AY89" s="18" t="str">
        <f>IF(IFERROR(比較地域マスタ!$AE24,"")=0,"",IFERROR(比較地域マスタ!$AE24,""))</f>
        <v>栗東市</v>
      </c>
      <c r="AZ89" s="16"/>
      <c r="BA89" s="22">
        <v>18</v>
      </c>
      <c r="BB89" s="22">
        <v>1</v>
      </c>
      <c r="BC89" s="18" t="str">
        <f t="shared" si="24"/>
        <v>25208</v>
      </c>
      <c r="BD89" s="18" t="str">
        <f t="shared" si="25"/>
        <v>栗東市</v>
      </c>
      <c r="BE89" s="33">
        <f>VLOOKUP(BC89&amp;"_"&amp;$AZ$9,データシート3!A:AB,MATCH("ea_"&amp;"太陽光（建物系）"&amp;"_年間発電",データシート3!$A$1:$AB$1,0),0)/10^3+VLOOKUP(BC89&amp;"_"&amp;$AZ$9,データシート3!A:AB,MATCH("ea_"&amp;"太陽光（土地系）"&amp;"_年間発電",データシート3!$A$1:$AB$1,0),0)/10^3</f>
        <v>499896.84299999999</v>
      </c>
      <c r="BF89" s="33">
        <f>VLOOKUP(BC89&amp;"_"&amp;$AZ$9,データシート3!A:AB,MATCH("ea_"&amp;"風力（陸上）"&amp;"_年間発電",データシート3!$A$1:$AB$1,0),0)/10^3</f>
        <v>175070.25599999999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674967.09899999993</v>
      </c>
      <c r="BJ89" s="33">
        <f>(VLOOKUP($BC89&amp;"_"&amp;$AZ$8,データシート3!$A:$AN,MATCH("da_合計",データシート3!$A$1:$AN$1,0),0))/10^3</f>
        <v>550398.06061225676</v>
      </c>
      <c r="BK89" s="33">
        <f t="shared" si="21"/>
        <v>124569.03838774317</v>
      </c>
      <c r="BL89" s="33">
        <f t="shared" si="22"/>
        <v>0</v>
      </c>
      <c r="BM89" s="33">
        <f t="shared" si="23"/>
        <v>124569.03838774317</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25384</v>
      </c>
      <c r="AY90" s="18" t="str">
        <f>IF(IFERROR(比較地域マスタ!$AE25,"")=0,"",IFERROR(比較地域マスタ!$AE25,""))</f>
        <v>竜王町</v>
      </c>
      <c r="AZ90" s="16"/>
      <c r="BA90" s="22">
        <v>19</v>
      </c>
      <c r="BB90" s="22">
        <v>1</v>
      </c>
      <c r="BC90" s="18" t="str">
        <f t="shared" si="24"/>
        <v>25384</v>
      </c>
      <c r="BD90" s="18" t="str">
        <f t="shared" si="25"/>
        <v>竜王町</v>
      </c>
      <c r="BE90" s="33">
        <f>VLOOKUP(BC90&amp;"_"&amp;$AZ$9,データシート3!A:AB,MATCH("ea_"&amp;"太陽光（建物系）"&amp;"_年間発電",データシート3!$A$1:$AB$1,0),0)/10^3+VLOOKUP(BC90&amp;"_"&amp;$AZ$9,データシート3!A:AB,MATCH("ea_"&amp;"太陽光（土地系）"&amp;"_年間発電",データシート3!$A$1:$AB$1,0),0)/10^3</f>
        <v>337998.46899999998</v>
      </c>
      <c r="BF90" s="33">
        <f>VLOOKUP(BC90&amp;"_"&amp;$AZ$9,データシート3!A:AB,MATCH("ea_"&amp;"風力（陸上）"&amp;"_年間発電",データシート3!$A$1:$AB$1,0),0)/10^3</f>
        <v>143258.89199999999</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481257.36099999998</v>
      </c>
      <c r="BJ90" s="33">
        <f>(VLOOKUP($BC90&amp;"_"&amp;$AZ$8,データシート3!$A:$AN,MATCH("da_合計",データシート3!$A$1:$AN$1,0),0))/10^3</f>
        <v>388489.58702497272</v>
      </c>
      <c r="BK90" s="33">
        <f t="shared" si="21"/>
        <v>92767.773975027259</v>
      </c>
      <c r="BL90" s="33">
        <f t="shared" si="22"/>
        <v>0</v>
      </c>
      <c r="BM90" s="33">
        <f t="shared" si="23"/>
        <v>92767.773975027259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竜王町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25384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5</v>
      </c>
      <c r="H7" s="701">
        <f t="shared" si="0"/>
        <v>5</v>
      </c>
      <c r="I7" s="701">
        <f t="shared" si="0"/>
        <v>6</v>
      </c>
      <c r="J7" s="701">
        <f t="shared" si="0"/>
        <v>6</v>
      </c>
      <c r="K7" s="702">
        <f t="shared" si="0"/>
        <v>5</v>
      </c>
      <c r="L7" s="702">
        <f t="shared" si="0"/>
        <v>6</v>
      </c>
      <c r="M7" s="702">
        <f t="shared" si="0"/>
        <v>6</v>
      </c>
      <c r="N7" s="702">
        <f t="shared" si="0"/>
        <v>5</v>
      </c>
      <c r="O7" s="702">
        <f>SUM(O8:O13)</f>
        <v>6</v>
      </c>
      <c r="P7" s="702">
        <f t="shared" si="0"/>
        <v>6</v>
      </c>
      <c r="Q7" s="703">
        <f>SUM(Q8:Q13)</f>
        <v>5</v>
      </c>
      <c r="R7" s="909">
        <f t="shared" si="0"/>
        <v>194.89500000000001</v>
      </c>
      <c r="S7" s="910">
        <f t="shared" si="0"/>
        <v>219.55199999999999</v>
      </c>
      <c r="T7" s="910">
        <f t="shared" si="0"/>
        <v>244.31099999999998</v>
      </c>
      <c r="U7" s="910">
        <f t="shared" si="0"/>
        <v>237.83599999999998</v>
      </c>
      <c r="V7" s="910">
        <f t="shared" si="0"/>
        <v>219.25700000000001</v>
      </c>
      <c r="W7" s="910">
        <f t="shared" si="0"/>
        <v>211.69200000000001</v>
      </c>
      <c r="X7" s="910">
        <f t="shared" si="0"/>
        <v>199.30799999999999</v>
      </c>
      <c r="Y7" s="910">
        <f t="shared" si="0"/>
        <v>181.86699999999999</v>
      </c>
      <c r="Z7" s="910">
        <f>SUM(Z8:Z13)</f>
        <v>188.97</v>
      </c>
      <c r="AA7" s="910">
        <f>SUM(AA8:AA13)</f>
        <v>177.53699999999998</v>
      </c>
      <c r="AB7" s="911">
        <f t="shared" si="0"/>
        <v>148.86099999999999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4</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4</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4</v>
      </c>
      <c r="O10" s="715">
        <f>VLOOKUP($D$3&amp;"_"&amp;O$3,データシート1!$A:$BU,MATCH($G$2&amp;"_"&amp;$C10,データシート1!$A$1:$BU$1,0),0)</f>
        <v>5</v>
      </c>
      <c r="P10" s="715">
        <f>VLOOKUP($D$3&amp;"_"&amp;P$3,データシート1!$A:$BU,MATCH($G$2&amp;"_"&amp;$C10,データシート1!$A$1:$BU$1,0),0)</f>
        <v>5</v>
      </c>
      <c r="Q10" s="716">
        <f>VLOOKUP($D$3&amp;"_"&amp;Q$3,データシート1!$A:$BU,MATCH($G$2&amp;"_"&amp;$C10,データシート1!$A$1:$BU$1,0),0)</f>
        <v>4</v>
      </c>
      <c r="R10" s="915">
        <f>VLOOKUP($D$3&amp;"_"&amp;R$3,データシート1!$A:$BU,MATCH($R$2&amp;"_"&amp;$C10,データシート1!$A$1:$BU$1,0),0)</f>
        <v>189.83500000000001</v>
      </c>
      <c r="S10" s="916">
        <f>VLOOKUP($D$3&amp;"_"&amp;S$3,データシート1!$A:$BU,MATCH($R$2&amp;"_"&amp;$C10,データシート1!$A$1:$BU$1,0),0)</f>
        <v>213.57599999999999</v>
      </c>
      <c r="T10" s="916">
        <f>VLOOKUP($D$3&amp;"_"&amp;T$3,データシート1!$A:$BU,MATCH($R$2&amp;"_"&amp;$C10,データシート1!$A$1:$BU$1,0),0)</f>
        <v>236.07599999999999</v>
      </c>
      <c r="U10" s="916">
        <f>VLOOKUP($D$3&amp;"_"&amp;U$3,データシート1!$A:$BU,MATCH($R$2&amp;"_"&amp;$C10,データシート1!$A$1:$BU$1,0),0)</f>
        <v>229.55799999999999</v>
      </c>
      <c r="V10" s="916">
        <f>VLOOKUP($D$3&amp;"_"&amp;V$3,データシート1!$A:$BU,MATCH($R$2&amp;"_"&amp;$C10,データシート1!$A$1:$BU$1,0),0)</f>
        <v>211.12700000000001</v>
      </c>
      <c r="W10" s="916">
        <f>VLOOKUP($D$3&amp;"_"&amp;W$3,データシート1!$A:$BU,MATCH($R$2&amp;"_"&amp;$C10,データシート1!$A$1:$BU$1,0),0)</f>
        <v>203.62100000000001</v>
      </c>
      <c r="X10" s="916">
        <f>VLOOKUP($D$3&amp;"_"&amp;X$3,データシート1!$A:$BU,MATCH($R$2&amp;"_"&amp;$C10,データシート1!$A$1:$BU$1,0),0)</f>
        <v>191.36099999999999</v>
      </c>
      <c r="Y10" s="916">
        <f>VLOOKUP($D$3&amp;"_"&amp;Y$3,データシート1!$A:$BU,MATCH($R$2&amp;"_"&amp;$C10,データシート1!$A$1:$BU$1,0),0)</f>
        <v>174.76</v>
      </c>
      <c r="Z10" s="916">
        <f>VLOOKUP($D$3&amp;"_"&amp;Z$3,データシート1!$A:$BU,MATCH($R$2&amp;"_"&amp;$C10,データシート1!$A$1:$BU$1,0),0)</f>
        <v>182.74199999999999</v>
      </c>
      <c r="AA10" s="916">
        <f>VLOOKUP($D$3&amp;"_"&amp;AA$3,データシート1!$A:$BU,MATCH($R$2&amp;"_"&amp;$C10,データシート1!$A$1:$BU$1,0),0)</f>
        <v>171.89699999999999</v>
      </c>
      <c r="AB10" s="917">
        <f>VLOOKUP($D$3&amp;"_"&amp;AB$3,データシート1!$A:$BU,MATCH($R$2&amp;"_"&amp;$C10,データシート1!$A$1:$BU$1,0),0)</f>
        <v>142.72499999999999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5.0599999999999996</v>
      </c>
      <c r="S11" s="916">
        <f>VLOOKUP($D$3&amp;"_"&amp;S$3,データシート1!$A:$BU,MATCH($R$2&amp;"_"&amp;$C11,データシート1!$A$1:$BU$1,0),0)</f>
        <v>5.976</v>
      </c>
      <c r="T11" s="916">
        <f>VLOOKUP($D$3&amp;"_"&amp;T$3,データシート1!$A:$BU,MATCH($R$2&amp;"_"&amp;$C11,データシート1!$A$1:$BU$1,0),0)</f>
        <v>8.2349999999999994</v>
      </c>
      <c r="U11" s="916">
        <f>VLOOKUP($D$3&amp;"_"&amp;U$3,データシート1!$A:$BU,MATCH($R$2&amp;"_"&amp;$C11,データシート1!$A$1:$BU$1,0),0)</f>
        <v>8.2780000000000005</v>
      </c>
      <c r="V11" s="916">
        <f>VLOOKUP($D$3&amp;"_"&amp;V$3,データシート1!$A:$BU,MATCH($R$2&amp;"_"&amp;$C11,データシート1!$A$1:$BU$1,0),0)</f>
        <v>8.1300000000000008</v>
      </c>
      <c r="W11" s="916">
        <f>VLOOKUP($D$3&amp;"_"&amp;W$3,データシート1!$A:$BU,MATCH($R$2&amp;"_"&amp;$C11,データシート1!$A$1:$BU$1,0),0)</f>
        <v>8.0709999999999997</v>
      </c>
      <c r="X11" s="916">
        <f>VLOOKUP($D$3&amp;"_"&amp;X$3,データシート1!$A:$BU,MATCH($R$2&amp;"_"&amp;$C11,データシート1!$A$1:$BU$1,0),0)</f>
        <v>7.9470000000000001</v>
      </c>
      <c r="Y11" s="916">
        <f>VLOOKUP($D$3&amp;"_"&amp;Y$3,データシート1!$A:$BU,MATCH($R$2&amp;"_"&amp;$C11,データシート1!$A$1:$BU$1,0),0)</f>
        <v>7.1070000000000002</v>
      </c>
      <c r="Z11" s="916">
        <f>VLOOKUP($D$3&amp;"_"&amp;Z$3,データシート1!$A:$BU,MATCH($R$2&amp;"_"&amp;$C11,データシート1!$A$1:$BU$1,0),0)</f>
        <v>6.2279999999999998</v>
      </c>
      <c r="AA11" s="916">
        <f>VLOOKUP($D$3&amp;"_"&amp;AA$3,データシート1!$A:$BU,MATCH($R$2&amp;"_"&amp;$C11,データシート1!$A$1:$BU$1,0),0)</f>
        <v>5.64</v>
      </c>
      <c r="AB11" s="917">
        <f>VLOOKUP($D$3&amp;"_"&amp;AB$3,データシート1!$A:$BU,MATCH($R$2&amp;"_"&amp;$C11,データシート1!$A$1:$BU$1,0),0)</f>
        <v>6.1360000000000001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4</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4</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4</v>
      </c>
      <c r="O26" s="735">
        <f>VLOOKUP($D$3&amp;"_"&amp;O$3,データシート2!$A:$SI,MATCH($G$2&amp;"_"&amp;$B26,データシート2!$A$1:$SI$1,0),0)</f>
        <v>5</v>
      </c>
      <c r="P26" s="735">
        <f>VLOOKUP($D$3&amp;"_"&amp;P$3,データシート2!$A:$SI,MATCH($G$2&amp;"_"&amp;$B26,データシート2!$A$1:$SI$1,0),0)</f>
        <v>5</v>
      </c>
      <c r="Q26" s="736">
        <f>VLOOKUP($D$3&amp;"_"&amp;Q$3,データシート2!$A:$SI,MATCH($G$2&amp;"_"&amp;$B26,データシート2!$A$1:$SI$1,0),0)</f>
        <v>4</v>
      </c>
      <c r="R26" s="924">
        <f>VLOOKUP($D$3&amp;"_"&amp;R$3,データシート2!$A:$SI,MATCH($R$2&amp;"_"&amp;$B26,データシート2!$A$1:$SI$1,0),0)</f>
        <v>189.83500000000001</v>
      </c>
      <c r="S26" s="925">
        <f>VLOOKUP($D$3&amp;"_"&amp;S$3,データシート2!$A:$SI,MATCH($R$2&amp;"_"&amp;$B26,データシート2!$A$1:$SI$1,0),0)</f>
        <v>213.57599999999999</v>
      </c>
      <c r="T26" s="925">
        <f>VLOOKUP($D$3&amp;"_"&amp;T$3,データシート2!$A:$SI,MATCH($R$2&amp;"_"&amp;$B26,データシート2!$A$1:$SI$1,0),0)</f>
        <v>236.07599999999999</v>
      </c>
      <c r="U26" s="925">
        <f>VLOOKUP($D$3&amp;"_"&amp;U$3,データシート2!$A:$SI,MATCH($R$2&amp;"_"&amp;$B26,データシート2!$A$1:$SI$1,0),0)</f>
        <v>229.55799999999999</v>
      </c>
      <c r="V26" s="925">
        <f>VLOOKUP($D$3&amp;"_"&amp;V$3,データシート2!$A:$SI,MATCH($R$2&amp;"_"&amp;$B26,データシート2!$A$1:$SI$1,0),0)</f>
        <v>211.12700000000001</v>
      </c>
      <c r="W26" s="925">
        <f>VLOOKUP($D$3&amp;"_"&amp;W$3,データシート2!$A:$SI,MATCH($R$2&amp;"_"&amp;$B26,データシート2!$A$1:$SI$1,0),0)</f>
        <v>203.62100000000001</v>
      </c>
      <c r="X26" s="925">
        <f>VLOOKUP($D$3&amp;"_"&amp;X$3,データシート2!$A:$SI,MATCH($R$2&amp;"_"&amp;$B26,データシート2!$A$1:$SI$1,0),0)</f>
        <v>191.36099999999999</v>
      </c>
      <c r="Y26" s="925">
        <f>VLOOKUP($D$3&amp;"_"&amp;Y$3,データシート2!$A:$SI,MATCH($R$2&amp;"_"&amp;$B26,データシート2!$A$1:$SI$1,0),0)</f>
        <v>174.76</v>
      </c>
      <c r="Z26" s="925">
        <f>VLOOKUP($D$3&amp;"_"&amp;Z$3,データシート2!$A:$SI,MATCH($R$2&amp;"_"&amp;$B26,データシート2!$A$1:$SI$1,0),0)</f>
        <v>182.74199999999999</v>
      </c>
      <c r="AA26" s="925">
        <f>VLOOKUP($D$3&amp;"_"&amp;AA$3,データシート2!$A:$SI,MATCH($R$2&amp;"_"&amp;$B26,データシート2!$A$1:$SI$1,0),0)</f>
        <v>171.89699999999999</v>
      </c>
      <c r="AB26" s="926">
        <f>VLOOKUP($D$3&amp;"_"&amp;AB$3,データシート2!$A:$SI,MATCH($R$2&amp;"_"&amp;$B26,データシート2!$A$1:$SI$1,0),0)</f>
        <v>142.72499999999999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6.7539999999999996</v>
      </c>
      <c r="W27" s="928">
        <f>VLOOKUP($D$3&amp;"_"&amp;W$3,データシート2!$A:$SI,MATCH($R$2&amp;"_"&amp;$C27,データシート2!$A$1:$SI$1,0),0)</f>
        <v>6.633</v>
      </c>
      <c r="X27" s="928">
        <f>VLOOKUP($D$3&amp;"_"&amp;X$3,データシート2!$A:$SI,MATCH($R$2&amp;"_"&amp;$C27,データシート2!$A$1:$SI$1,0),0)</f>
        <v>6.6779999999999999</v>
      </c>
      <c r="Y27" s="928">
        <f>VLOOKUP($D$3&amp;"_"&amp;Y$3,データシート2!$A:$SI,MATCH($R$2&amp;"_"&amp;$C27,データシート2!$A$1:$SI$1,0),0)</f>
        <v>6.2590000000000003</v>
      </c>
      <c r="Z27" s="928">
        <f>VLOOKUP($D$3&amp;"_"&amp;Z$3,データシート2!$A:$SI,MATCH($R$2&amp;"_"&amp;$C27,データシート2!$A$1:$SI$1,0),0)</f>
        <v>6.1150000000000002</v>
      </c>
      <c r="AA27" s="928">
        <f>VLOOKUP($D$3&amp;"_"&amp;AA$3,データシート2!$A:$SI,MATCH($R$2&amp;"_"&amp;$C27,データシート2!$A$1:$SI$1,0),0)</f>
        <v>8.1319999999999997</v>
      </c>
      <c r="AB27" s="929">
        <f>VLOOKUP($D$3&amp;"_"&amp;AB$3,データシート2!$A:$SI,MATCH($R$2&amp;"_"&amp;$C27,データシート2!$A$1:$SI$1,0),0)</f>
        <v>9.3789999999999996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2.0950000000000002</v>
      </c>
      <c r="S33" s="938">
        <f>VLOOKUP($D$3&amp;"_"&amp;S$3,データシート2!$A:$SI,MATCH($R$2&amp;"_"&amp;$C33,データシート2!$A$1:$SI$1,0),0)</f>
        <v>2.5710000000000002</v>
      </c>
      <c r="T33" s="938">
        <f>VLOOKUP($D$3&amp;"_"&amp;T$3,データシート2!$A:$SI,MATCH($R$2&amp;"_"&amp;$C33,データシート2!$A$1:$SI$1,0),0)</f>
        <v>2.6509999999999998</v>
      </c>
      <c r="U33" s="938">
        <f>VLOOKUP($D$3&amp;"_"&amp;U$3,データシート2!$A:$SI,MATCH($R$2&amp;"_"&amp;$C33,データシート2!$A$1:$SI$1,0),0)</f>
        <v>2.5569999999999999</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3.9689999999999999</v>
      </c>
      <c r="S44" s="938">
        <f>VLOOKUP($D$3&amp;"_"&amp;S$3,データシート2!$A:$SI,MATCH($R$2&amp;"_"&amp;$C44,データシート2!$A$1:$SI$1,0),0)</f>
        <v>5.0199999999999996</v>
      </c>
      <c r="T44" s="938">
        <f>VLOOKUP($D$3&amp;"_"&amp;T$3,データシート2!$A:$SI,MATCH($R$2&amp;"_"&amp;$C44,データシート2!$A$1:$SI$1,0),0)</f>
        <v>5.3339999999999996</v>
      </c>
      <c r="U44" s="938">
        <f>VLOOKUP($D$3&amp;"_"&amp;U$3,データシート2!$A:$SI,MATCH($R$2&amp;"_"&amp;$C44,データシート2!$A$1:$SI$1,0),0)</f>
        <v>4.8150000000000004</v>
      </c>
      <c r="V44" s="938">
        <f>VLOOKUP($D$3&amp;"_"&amp;V$3,データシート2!$A:$SI,MATCH($R$2&amp;"_"&amp;$C44,データシート2!$A$1:$SI$1,0),0)</f>
        <v>4.3150000000000004</v>
      </c>
      <c r="W44" s="938">
        <f>VLOOKUP($D$3&amp;"_"&amp;W$3,データシート2!$A:$SI,MATCH($R$2&amp;"_"&amp;$C44,データシート2!$A$1:$SI$1,0),0)</f>
        <v>3.7709999999999999</v>
      </c>
      <c r="X44" s="938">
        <f>VLOOKUP($D$3&amp;"_"&amp;X$3,データシート2!$A:$SI,MATCH($R$2&amp;"_"&amp;$C44,データシート2!$A$1:$SI$1,0),0)</f>
        <v>3.3940000000000001</v>
      </c>
      <c r="Y44" s="938">
        <f>VLOOKUP($D$3&amp;"_"&amp;Y$3,データシート2!$A:$SI,MATCH($R$2&amp;"_"&amp;$C44,データシート2!$A$1:$SI$1,0),0)</f>
        <v>2.9430000000000001</v>
      </c>
      <c r="Z44" s="938">
        <f>VLOOKUP($D$3&amp;"_"&amp;Z$3,データシート2!$A:$SI,MATCH($R$2&amp;"_"&amp;$C44,データシート2!$A$1:$SI$1,0),0)</f>
        <v>2.653</v>
      </c>
      <c r="AA44" s="938">
        <f>VLOOKUP($D$3&amp;"_"&amp;AA$3,データシート2!$A:$SI,MATCH($R$2&amp;"_"&amp;$C44,データシート2!$A$1:$SI$1,0),0)</f>
        <v>2.5019999999999998</v>
      </c>
      <c r="AB44" s="939">
        <f>VLOOKUP($D$3&amp;"_"&amp;AB$3,データシート2!$A:$SI,MATCH($R$2&amp;"_"&amp;$C44,データシート2!$A$1:$SI$1,0),0)</f>
        <v>2.5790000000000002</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0</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0</v>
      </c>
      <c r="R46" s="937">
        <f>VLOOKUP($D$3&amp;"_"&amp;R$3,データシート2!$A:$SI,MATCH($R$2&amp;"_"&amp;$C46,データシート2!$A$1:$SI$1,0),0)</f>
        <v>2.9710000000000001</v>
      </c>
      <c r="S46" s="938">
        <f>VLOOKUP($D$3&amp;"_"&amp;S$3,データシート2!$A:$SI,MATCH($R$2&amp;"_"&amp;$C46,データシート2!$A$1:$SI$1,0),0)</f>
        <v>3.2850000000000001</v>
      </c>
      <c r="T46" s="938">
        <f>VLOOKUP($D$3&amp;"_"&amp;T$3,データシート2!$A:$SI,MATCH($R$2&amp;"_"&amp;$C46,データシート2!$A$1:$SI$1,0),0)</f>
        <v>4.2370000000000001</v>
      </c>
      <c r="U46" s="938">
        <f>VLOOKUP($D$3&amp;"_"&amp;U$3,データシート2!$A:$SI,MATCH($R$2&amp;"_"&amp;$C46,データシート2!$A$1:$SI$1,0),0)</f>
        <v>3.9430000000000001</v>
      </c>
      <c r="V46" s="938">
        <f>VLOOKUP($D$3&amp;"_"&amp;V$3,データシート2!$A:$SI,MATCH($R$2&amp;"_"&amp;$C46,データシート2!$A$1:$SI$1,0),0)</f>
        <v>0</v>
      </c>
      <c r="W46" s="938">
        <f>VLOOKUP($D$3&amp;"_"&amp;W$3,データシート2!$A:$SI,MATCH($R$2&amp;"_"&amp;$C46,データシート2!$A$1:$SI$1,0),0)</f>
        <v>3.4430000000000001</v>
      </c>
      <c r="X46" s="938">
        <f>VLOOKUP($D$3&amp;"_"&amp;X$3,データシート2!$A:$SI,MATCH($R$2&amp;"_"&amp;$C46,データシート2!$A$1:$SI$1,0),0)</f>
        <v>3.6070000000000002</v>
      </c>
      <c r="Y46" s="938">
        <f>VLOOKUP($D$3&amp;"_"&amp;Y$3,データシート2!$A:$SI,MATCH($R$2&amp;"_"&amp;$C46,データシート2!$A$1:$SI$1,0),0)</f>
        <v>3.1859999999999999</v>
      </c>
      <c r="Z46" s="938">
        <f>VLOOKUP($D$3&amp;"_"&amp;Z$3,データシート2!$A:$SI,MATCH($R$2&amp;"_"&amp;$C46,データシート2!$A$1:$SI$1,0),0)</f>
        <v>2.2170000000000001</v>
      </c>
      <c r="AA46" s="938">
        <f>VLOOKUP($D$3&amp;"_"&amp;AA$3,データシート2!$A:$SI,MATCH($R$2&amp;"_"&amp;$C46,データシート2!$A$1:$SI$1,0),0)</f>
        <v>2.3809999999999998</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1</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180.8</v>
      </c>
      <c r="S51" s="938">
        <f>VLOOKUP($D$3&amp;"_"&amp;S$3,データシート2!$A:$SI,MATCH($R$2&amp;"_"&amp;$C51,データシート2!$A$1:$SI$1,0),0)</f>
        <v>202.7</v>
      </c>
      <c r="T51" s="938">
        <f>VLOOKUP($D$3&amp;"_"&amp;T$3,データシート2!$A:$SI,MATCH($R$2&amp;"_"&amp;$C51,データシート2!$A$1:$SI$1,0),0)</f>
        <v>223.85400000000001</v>
      </c>
      <c r="U51" s="938">
        <f>VLOOKUP($D$3&amp;"_"&amp;U$3,データシート2!$A:$SI,MATCH($R$2&amp;"_"&amp;$C51,データシート2!$A$1:$SI$1,0),0)</f>
        <v>218.24299999999999</v>
      </c>
      <c r="V51" s="938">
        <f>VLOOKUP($D$3&amp;"_"&amp;V$3,データシート2!$A:$SI,MATCH($R$2&amp;"_"&amp;$C51,データシート2!$A$1:$SI$1,0),0)</f>
        <v>200.05799999999999</v>
      </c>
      <c r="W51" s="938">
        <f>VLOOKUP($D$3&amp;"_"&amp;W$3,データシート2!$A:$SI,MATCH($R$2&amp;"_"&amp;$C51,データシート2!$A$1:$SI$1,0),0)</f>
        <v>189.774</v>
      </c>
      <c r="X51" s="938">
        <f>VLOOKUP($D$3&amp;"_"&amp;X$3,データシート2!$A:$SI,MATCH($R$2&amp;"_"&amp;$C51,データシート2!$A$1:$SI$1,0),0)</f>
        <v>177.68199999999999</v>
      </c>
      <c r="Y51" s="938">
        <f>VLOOKUP($D$3&amp;"_"&amp;Y$3,データシート2!$A:$SI,MATCH($R$2&amp;"_"&amp;$C51,データシート2!$A$1:$SI$1,0),0)</f>
        <v>162.37200000000001</v>
      </c>
      <c r="Z51" s="938">
        <f>VLOOKUP($D$3&amp;"_"&amp;Z$3,データシート2!$A:$SI,MATCH($R$2&amp;"_"&amp;$C51,データシート2!$A$1:$SI$1,0),0)</f>
        <v>171.75700000000001</v>
      </c>
      <c r="AA51" s="938">
        <f>VLOOKUP($D$3&amp;"_"&amp;AA$3,データシート2!$A:$SI,MATCH($R$2&amp;"_"&amp;$C51,データシート2!$A$1:$SI$1,0),0)</f>
        <v>158.88200000000001</v>
      </c>
      <c r="AB51" s="939">
        <f>VLOOKUP($D$3&amp;"_"&amp;AB$3,データシート2!$A:$SI,MATCH($R$2&amp;"_"&amp;$C51,データシート2!$A$1:$SI$1,0),0)</f>
        <v>130.767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5.0599999999999996</v>
      </c>
      <c r="S97" s="925">
        <f>VLOOKUP($D$3&amp;"_"&amp;S$3,データシート2!$A:$SI,MATCH($R$2&amp;"_"&amp;$B97,データシート2!$A$1:$SI$1,0),0)</f>
        <v>5.976</v>
      </c>
      <c r="T97" s="925">
        <f>VLOOKUP($D$3&amp;"_"&amp;T$3,データシート2!$A:$SI,MATCH($R$2&amp;"_"&amp;$B97,データシート2!$A$1:$SI$1,0),0)</f>
        <v>8.2349999999999994</v>
      </c>
      <c r="U97" s="925">
        <f>VLOOKUP($D$3&amp;"_"&amp;U$3,データシート2!$A:$SI,MATCH($R$2&amp;"_"&amp;$B97,データシート2!$A$1:$SI$1,0),0)</f>
        <v>8.2780000000000005</v>
      </c>
      <c r="V97" s="925">
        <f>VLOOKUP($D$3&amp;"_"&amp;V$3,データシート2!$A:$SI,MATCH($R$2&amp;"_"&amp;$B97,データシート2!$A$1:$SI$1,0),0)</f>
        <v>8.1300000000000008</v>
      </c>
      <c r="W97" s="925">
        <f>VLOOKUP($D$3&amp;"_"&amp;W$3,データシート2!$A:$SI,MATCH($R$2&amp;"_"&amp;$B97,データシート2!$A$1:$SI$1,0),0)</f>
        <v>8.0709999999999997</v>
      </c>
      <c r="X97" s="925">
        <f>VLOOKUP($D$3&amp;"_"&amp;X$3,データシート2!$A:$SI,MATCH($R$2&amp;"_"&amp;$B97,データシート2!$A$1:$SI$1,0),0)</f>
        <v>7.9470000000000001</v>
      </c>
      <c r="Y97" s="925">
        <f>VLOOKUP($D$3&amp;"_"&amp;Y$3,データシート2!$A:$SI,MATCH($R$2&amp;"_"&amp;$B97,データシート2!$A$1:$SI$1,0),0)</f>
        <v>7.1070000000000002</v>
      </c>
      <c r="Z97" s="925">
        <f>VLOOKUP($D$3&amp;"_"&amp;Z$3,データシート2!$A:$SI,MATCH($R$2&amp;"_"&amp;$B97,データシート2!$A$1:$SI$1,0),0)</f>
        <v>6.2279999999999998</v>
      </c>
      <c r="AA97" s="925">
        <f>VLOOKUP($D$3&amp;"_"&amp;AA$3,データシート2!$A:$SI,MATCH($R$2&amp;"_"&amp;$B97,データシート2!$A$1:$SI$1,0),0)</f>
        <v>5.64</v>
      </c>
      <c r="AB97" s="926">
        <f>VLOOKUP($D$3&amp;"_"&amp;AB$3,データシート2!$A:$SI,MATCH($R$2&amp;"_"&amp;$B97,データシート2!$A$1:$SI$1,0),0)</f>
        <v>6.1360000000000001</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5.0599999999999996</v>
      </c>
      <c r="S99" s="938">
        <f>VLOOKUP($D$3&amp;"_"&amp;S$3,データシート2!$A:$SI,MATCH($R$2&amp;"_"&amp;$C99,データシート2!$A$1:$SI$1,0),0)</f>
        <v>5.976</v>
      </c>
      <c r="T99" s="938">
        <f>VLOOKUP($D$3&amp;"_"&amp;T$3,データシート2!$A:$SI,MATCH($R$2&amp;"_"&amp;$C99,データシート2!$A$1:$SI$1,0),0)</f>
        <v>8.2349999999999994</v>
      </c>
      <c r="U99" s="938">
        <f>VLOOKUP($D$3&amp;"_"&amp;U$3,データシート2!$A:$SI,MATCH($R$2&amp;"_"&amp;$C99,データシート2!$A$1:$SI$1,0),0)</f>
        <v>8.2780000000000005</v>
      </c>
      <c r="V99" s="938">
        <f>VLOOKUP($D$3&amp;"_"&amp;V$3,データシート2!$A:$SI,MATCH($R$2&amp;"_"&amp;$C99,データシート2!$A$1:$SI$1,0),0)</f>
        <v>8.1300000000000008</v>
      </c>
      <c r="W99" s="938">
        <f>VLOOKUP($D$3&amp;"_"&amp;W$3,データシート2!$A:$SI,MATCH($R$2&amp;"_"&amp;$C99,データシート2!$A$1:$SI$1,0),0)</f>
        <v>8.0709999999999997</v>
      </c>
      <c r="X99" s="938">
        <f>VLOOKUP($D$3&amp;"_"&amp;X$3,データシート2!$A:$SI,MATCH($R$2&amp;"_"&amp;$C99,データシート2!$A$1:$SI$1,0),0)</f>
        <v>7.9470000000000001</v>
      </c>
      <c r="Y99" s="938">
        <f>VLOOKUP($D$3&amp;"_"&amp;Y$3,データシート2!$A:$SI,MATCH($R$2&amp;"_"&amp;$C99,データシート2!$A$1:$SI$1,0),0)</f>
        <v>7.1070000000000002</v>
      </c>
      <c r="Z99" s="938">
        <f>VLOOKUP($D$3&amp;"_"&amp;Z$3,データシート2!$A:$SI,MATCH($R$2&amp;"_"&amp;$C99,データシート2!$A$1:$SI$1,0),0)</f>
        <v>6.2279999999999998</v>
      </c>
      <c r="AA99" s="938">
        <f>VLOOKUP($D$3&amp;"_"&amp;AA$3,データシート2!$A:$SI,MATCH($R$2&amp;"_"&amp;$C99,データシート2!$A$1:$SI$1,0),0)</f>
        <v>5.64</v>
      </c>
      <c r="AB99" s="939">
        <f>VLOOKUP($D$3&amp;"_"&amp;AB$3,データシート2!$A:$SI,MATCH($R$2&amp;"_"&amp;$C99,データシート2!$A$1:$SI$1,0),0)</f>
        <v>6.1360000000000001</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2025-03-04T09:47:06Z</dcterms:created>
  <dcterms:modified xsi:type="dcterms:W3CDTF">2025-03-04T09:47:07Z</dcterms:modified>
  <cp:category/>
  <cp:contentStatus/>
</cp:coreProperties>
</file>