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CFEAD5-AF76-4A07-BEEB-1B94E283CF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<sst xmlns="http://schemas.openxmlformats.org/spreadsheetml/2006/main" count="16729" uniqueCount="2428">
  <si>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</si>
  <si>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</si>
  <si>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</si>
  <si>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</si>
  <si>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</si>
  <si>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</si>
  <si>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</si>
  <si>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</si>
  <si>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</si>
  <si>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</si>
  <si>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</si>
  <si>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</si>
  <si>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</si>
  <si>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</si>
  <si>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</si>
  <si>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</si>
  <si>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</si>
  <si>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</si>
  <si>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</si>
  <si>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</si>
  <si>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</si>
  <si>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</si>
  <si>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</si>
  <si>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</si>
  <si>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</si>
  <si>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</si>
  <si>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</si>
  <si>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</si>
  <si>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</si>
  <si>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</si>
  <si>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</si>
  <si>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</si>
  <si>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</si>
  <si>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</si>
  <si>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</si>
  <si>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</si>
  <si>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</si>
  <si>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</si>
  <si>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</si>
  <si>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</si>
  <si>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</si>
  <si>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</si>
  <si>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</si>
  <si>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</si>
  <si>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</si>
  <si>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</si>
  <si>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</si>
  <si>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</si>
  <si>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</si>
  <si>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</si>
  <si>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</si>
  <si>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</si>
  <si>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</si>
  <si>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</si>
  <si>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</si>
  <si>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</si>
  <si>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</si>
  <si>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</si>
  <si>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</si>
  <si>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</si>
  <si>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</si>
  <si>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</si>
  <si>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</si>
  <si>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</si>
  <si>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</si>
  <si>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</si>
  <si>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</si>
  <si>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</si>
  <si>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</si>
  <si>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</si>
  <si>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</si>
  <si>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</si>
  <si>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</si>
  <si>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</si>
  <si>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</si>
  <si>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</si>
  <si>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</si>
  <si>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</si>
  <si>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</si>
  <si>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</si>
  <si>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</si>
  <si>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</si>
  <si>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</si>
  <si>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</si>
  <si>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</si>
  <si>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</si>
  <si>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</si>
  <si>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</si>
  <si>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</si>
  <si>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</si>
  <si>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</si>
  <si>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</si>
  <si>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</si>
  <si>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</si>
  <si>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</si>
  <si>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</si>
  <si>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</si>
  <si>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</si>
  <si>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</si>
  <si>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</si>
  <si>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</si>
  <si>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</si>
  <si>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</si>
  <si>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</si>
  <si>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</si>
  <si>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</si>
  <si>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</si>
  <si>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</si>
  <si>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</si>
  <si>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</si>
  <si>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</si>
  <si>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</si>
  <si>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</si>
  <si>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</si>
  <si>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</si>
  <si>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</si>
  <si>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</si>
  <si>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</si>
  <si>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</si>
  <si>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</si>
  <si>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</si>
  <si>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</si>
  <si>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</si>
  <si>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</si>
  <si>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</si>
  <si>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</si>
  <si>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</si>
  <si>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</si>
  <si>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</si>
  <si>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</si>
  <si>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</si>
  <si>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</si>
  <si>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</si>
  <si>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</si>
  <si>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</si>
  <si>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</si>
  <si>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</si>
  <si>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</si>
  <si>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</si>
  <si>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</si>
  <si>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</si>
  <si>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</si>
  <si>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</si>
  <si>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</si>
  <si>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</si>
  <si>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</si>
  <si>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</si>
  <si>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</si>
  <si>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</si>
  <si>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</si>
  <si>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</si>
  <si>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</si>
  <si>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</si>
  <si>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</si>
  <si>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</si>
  <si>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</si>
  <si>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</si>
  <si>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</si>
  <si>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</si>
  <si>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</si>
  <si>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</si>
  <si>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</si>
  <si>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</si>
  <si>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</si>
  <si>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</si>
  <si>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</si>
  <si>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</si>
  <si>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</si>
  <si>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</si>
  <si>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</si>
  <si>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</si>
  <si>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</si>
  <si>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</si>
  <si>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</si>
  <si>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</si>
  <si>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</si>
  <si>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</si>
  <si>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</si>
  <si>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</si>
  <si>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</si>
  <si>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</si>
  <si>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</si>
  <si>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</si>
  <si>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</si>
  <si>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</si>
  <si>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</si>
  <si>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</si>
  <si>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</si>
  <si>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</si>
  <si>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</si>
  <si>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</si>
  <si>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</si>
  <si>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</si>
  <si>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</si>
  <si>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</si>
  <si>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</si>
  <si>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</si>
  <si>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</si>
  <si>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</si>
  <si>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</si>
  <si>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</si>
  <si>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</si>
  <si>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</si>
  <si>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</si>
  <si>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</si>
  <si>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</si>
  <si>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</si>
  <si>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</si>
  <si>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</si>
  <si>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</si>
  <si>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</si>
  <si>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</si>
  <si>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</si>
  <si>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</si>
  <si>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</si>
  <si>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</si>
  <si>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</si>
  <si>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</si>
  <si>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</si>
  <si>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</si>
  <si>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</si>
  <si>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</si>
  <si>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</si>
  <si>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</si>
  <si>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</si>
  <si>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</si>
  <si>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</si>
  <si>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</si>
  <si>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</si>
  <si>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</si>
  <si>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</si>
  <si>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</si>
  <si>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</si>
  <si>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</si>
  <si>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</si>
  <si>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</si>
  <si>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</si>
  <si>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</si>
  <si>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</si>
  <si>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</si>
  <si>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</si>
  <si>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</si>
  <si>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</si>
  <si>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</si>
  <si>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</si>
  <si>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</si>
  <si>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</si>
  <si>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</si>
  <si>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</si>
  <si>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</si>
  <si>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</si>
  <si>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</si>
  <si>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</si>
  <si>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</si>
  <si>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</si>
  <si>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</si>
  <si>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</si>
  <si>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</si>
  <si>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</si>
  <si>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</si>
  <si>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</si>
  <si>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</si>
  <si>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</si>
  <si>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</si>
  <si>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</si>
  <si>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</si>
  <si>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</si>
  <si>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</si>
  <si>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</si>
  <si>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</si>
  <si>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</si>
  <si>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</si>
  <si>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</si>
  <si>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</si>
  <si>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</si>
  <si>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</si>
  <si>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</si>
  <si>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</si>
  <si>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</si>
  <si>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</si>
  <si>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</si>
  <si>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</si>
  <si>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</si>
  <si>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</si>
  <si>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</si>
  <si>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</si>
  <si>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</si>
  <si>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</si>
  <si>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</si>
  <si>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</si>
  <si>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</si>
  <si>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</si>
  <si>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</si>
  <si>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</si>
  <si>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</si>
  <si>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</si>
  <si>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</si>
  <si>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</si>
  <si>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</si>
  <si>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</si>
  <si>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</si>
  <si>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</si>
  <si>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</si>
  <si>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</si>
  <si>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</si>
  <si>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</si>
  <si>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</si>
  <si>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</si>
  <si>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</si>
  <si>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</si>
  <si>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</si>
  <si>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</si>
  <si>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</si>
  <si>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</si>
  <si>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</si>
  <si>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</si>
  <si>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</si>
  <si>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</si>
  <si>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</si>
  <si>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</si>
  <si>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</si>
  <si>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</si>
  <si>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</si>
  <si>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</si>
  <si>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</si>
  <si>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</si>
  <si>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</si>
  <si>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</si>
  <si>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</si>
  <si>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</si>
  <si>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</si>
  <si>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</si>
  <si>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</si>
  <si>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</si>
  <si>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</si>
  <si>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</si>
  <si>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</si>
  <si>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</si>
  <si>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</si>
  <si>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</si>
  <si>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</si>
  <si>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</si>
  <si>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</si>
  <si>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</si>
  <si>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</si>
  <si>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</si>
  <si>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</si>
  <si>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</si>
  <si>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</si>
  <si>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</si>
  <si>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</si>
  <si>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</si>
  <si>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</si>
  <si>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</si>
  <si>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</si>
  <si>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</si>
  <si>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</si>
  <si>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</si>
  <si>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</si>
  <si>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</si>
  <si>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</si>
  <si>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</si>
  <si>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</si>
  <si>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</si>
  <si>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</si>
  <si>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</si>
  <si>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</si>
  <si>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</si>
  <si>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</si>
  <si>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</si>
  <si>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</si>
  <si>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</si>
  <si>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</si>
  <si>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</si>
  <si>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</si>
  <si>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</si>
  <si>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</si>
  <si>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</si>
  <si>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</si>
  <si>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</si>
  <si>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</si>
  <si>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</si>
  <si>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</si>
  <si>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</si>
  <si>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</si>
  <si>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</si>
  <si>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</si>
  <si>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</si>
  <si>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</si>
  <si>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</si>
  <si>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</si>
  <si>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</si>
  <si>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</si>
  <si>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</si>
  <si>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</si>
  <si>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</si>
  <si>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</si>
  <si>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</si>
  <si>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</si>
  <si>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</si>
  <si>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</si>
  <si>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</si>
  <si>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</si>
  <si>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</si>
  <si>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</si>
  <si>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</si>
  <si>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</si>
  <si>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</si>
  <si>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</si>
  <si>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</si>
  <si>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</si>
  <si>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</si>
  <si>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</si>
  <si>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</si>
  <si>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</si>
  <si>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</si>
  <si>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</si>
  <si>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</si>
  <si>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</si>
  <si>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</si>
  <si>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</si>
  <si>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</si>
  <si>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</si>
  <si>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</si>
  <si>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</si>
  <si>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</si>
  <si>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</si>
  <si>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</si>
  <si>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</si>
  <si>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</si>
  <si>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</si>
  <si>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</si>
  <si>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</si>
  <si>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</si>
  <si>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</si>
  <si>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</si>
  <si>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</si>
  <si>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</si>
  <si>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</si>
  <si>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</si>
  <si>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</si>
  <si>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</si>
  <si>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</si>
  <si>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</si>
  <si>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</si>
  <si>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</si>
  <si>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</si>
  <si>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</si>
  <si>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</si>
  <si>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</si>
  <si>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</si>
  <si>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</si>
  <si>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</si>
  <si>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</si>
  <si>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</si>
  <si>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</si>
  <si>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</si>
  <si>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</si>
  <si>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</si>
  <si>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</si>
  <si>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</si>
  <si>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</si>
  <si>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</si>
  <si>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</si>
  <si>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</si>
  <si>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</si>
  <si>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</si>
  <si>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</si>
  <si>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</si>
  <si>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</si>
  <si>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</si>
  <si>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</si>
  <si>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</si>
  <si>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</si>
  <si>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</si>
  <si>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</si>
  <si>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</si>
  <si>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</si>
  <si>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</si>
  <si>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</si>
  <si>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</si>
  <si>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</si>
  <si>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</si>
  <si>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</si>
  <si>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</si>
  <si>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</si>
  <si>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</si>
  <si>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</si>
  <si>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</si>
  <si>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</si>
  <si>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</si>
  <si>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</si>
  <si>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</si>
  <si>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</si>
  <si>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</si>
  <si>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</si>
  <si>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</si>
  <si>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</si>
  <si>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</si>
  <si>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</si>
  <si>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</si>
  <si>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</si>
  <si>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</si>
  <si>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</si>
  <si>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</si>
  <si>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</si>
  <si>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</si>
  <si>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</si>
  <si>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</si>
  <si>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</si>
  <si>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</si>
  <si>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</si>
  <si>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</si>
  <si>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</si>
  <si>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</si>
  <si>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</si>
  <si>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</si>
  <si>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</si>
  <si>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</si>
  <si>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</si>
  <si>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</si>
  <si>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</si>
  <si>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</si>
  <si>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</si>
  <si>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</si>
  <si>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</si>
  <si>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</si>
  <si>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</si>
  <si>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</si>
  <si>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</si>
  <si>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</si>
  <si>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</si>
  <si>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</si>
  <si>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</si>
  <si>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</si>
  <si>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</si>
  <si>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</si>
  <si>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</si>
  <si>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</si>
  <si>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</si>
  <si>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</si>
  <si>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</si>
  <si>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</si>
  <si>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</si>
  <si>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</si>
  <si>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</si>
  <si>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</si>
  <si>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</si>
  <si>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</si>
  <si>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</si>
  <si>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</si>
  <si>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</si>
  <si>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</si>
  <si>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</si>
  <si>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</si>
  <si>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</si>
  <si>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</si>
  <si>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</si>
  <si>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</si>
  <si>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</si>
  <si>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</si>
  <si>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</si>
  <si>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</si>
  <si>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</si>
  <si>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</si>
  <si>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</si>
  <si>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</si>
  <si>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</si>
  <si>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</si>
  <si>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</si>
  <si>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</si>
  <si>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</si>
  <si>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</si>
  <si>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</si>
  <si>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</si>
  <si>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</si>
  <si>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</si>
  <si>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</si>
  <si>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</si>
  <si>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</si>
  <si>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</si>
  <si>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</si>
  <si>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</si>
  <si>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</si>
  <si>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</si>
  <si>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</si>
  <si>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</si>
  <si>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</si>
  <si>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</si>
  <si>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</si>
  <si>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</si>
  <si>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</si>
  <si>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</si>
  <si>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</si>
  <si>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</si>
  <si>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</si>
  <si>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</si>
  <si>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</si>
  <si>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</si>
  <si>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</si>
  <si>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</si>
  <si>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</si>
  <si>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</si>
  <si>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</si>
  <si>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</si>
  <si>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</si>
  <si>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</si>
  <si>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</si>
  <si>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</si>
  <si>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</si>
  <si>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</si>
  <si>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</si>
  <si>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</si>
  <si>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</si>
  <si>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</si>
  <si>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</si>
  <si>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</si>
  <si>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</si>
  <si>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</si>
  <si>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</si>
  <si>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</si>
  <si>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</si>
  <si>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</si>
  <si>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</si>
  <si>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</si>
  <si>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</si>
  <si>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</si>
  <si>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</si>
  <si>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</si>
  <si>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</si>
  <si>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</si>
  <si>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</si>
  <si>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</si>
  <si>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</si>
  <si>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</si>
  <si>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</si>
  <si>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</si>
  <si>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</si>
  <si>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</si>
  <si>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</si>
  <si>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</si>
  <si>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</si>
  <si>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</si>
  <si>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</si>
  <si>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</si>
  <si>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</si>
  <si>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</si>
  <si>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</si>
  <si>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</si>
  <si>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</si>
  <si>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</si>
  <si>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</si>
  <si>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</si>
  <si>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</si>
  <si>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</si>
  <si>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</si>
  <si>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</si>
  <si>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</si>
  <si>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</si>
  <si>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</si>
  <si>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</si>
  <si>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</si>
  <si>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</si>
  <si>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</si>
  <si>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</si>
  <si>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</si>
  <si>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</si>
  <si>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</si>
  <si>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</si>
  <si>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</si>
  <si>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</si>
  <si>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</si>
  <si>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</si>
  <si>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</si>
  <si>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</si>
  <si>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</si>
  <si>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</si>
  <si>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</si>
  <si>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</si>
  <si>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</si>
  <si>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</si>
  <si>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</si>
  <si>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</si>
  <si>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</si>
  <si>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</si>
  <si>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</si>
  <si>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</si>
  <si>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</si>
  <si>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</si>
  <si>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</si>
  <si>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</si>
  <si>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</si>
  <si>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</si>
  <si>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</si>
  <si>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</si>
  <si>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</si>
  <si>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</si>
  <si>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</si>
  <si>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</si>
  <si>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</si>
  <si>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</si>
  <si>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</si>
  <si>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</si>
  <si>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</si>
  <si>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</si>
  <si>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</si>
  <si>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</si>
  <si>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</si>
  <si>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</si>
  <si>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</si>
  <si>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</si>
  <si>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</si>
  <si>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</si>
  <si>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</si>
  <si>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</si>
  <si>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</si>
  <si>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</si>
  <si>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</si>
  <si>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</si>
  <si>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</si>
  <si>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</si>
  <si>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</si>
  <si>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</si>
  <si>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</si>
  <si>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</si>
  <si>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</si>
  <si>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</si>
  <si>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</si>
  <si>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</si>
  <si>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</si>
  <si>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</si>
  <si>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</si>
  <si>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</si>
  <si>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</si>
  <si>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</si>
  <si>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</si>
  <si>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</si>
  <si>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</si>
  <si>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</si>
  <si>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</si>
  <si>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</si>
  <si>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</si>
  <si>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</si>
  <si>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</si>
  <si>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</si>
  <si>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</si>
  <si>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</si>
  <si>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</si>
  <si>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</si>
  <si>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</si>
  <si>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</si>
  <si>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</si>
  <si>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</si>
  <si>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</si>
  <si>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</si>
  <si>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</si>
  <si>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</si>
  <si>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</si>
  <si>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</si>
  <si>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</si>
  <si>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</si>
  <si>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</si>
  <si>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</si>
  <si>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</si>
  <si>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</si>
  <si>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</si>
  <si>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</si>
  <si>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</si>
  <si>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</si>
  <si>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</si>
  <si>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</si>
  <si>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</si>
  <si>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</si>
  <si>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</si>
  <si>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</si>
  <si>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</si>
  <si>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</si>
  <si>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</si>
  <si>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</si>
  <si>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</si>
  <si>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</si>
  <si>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</si>
  <si>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</si>
  <si>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</si>
  <si>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</si>
  <si>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</si>
  <si>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</si>
  <si>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</si>
  <si>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</si>
  <si>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</si>
  <si>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</si>
  <si>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</si>
  <si>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</si>
  <si>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</si>
  <si>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</si>
  <si>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</si>
  <si>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</si>
  <si>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</si>
  <si>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</si>
  <si>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</si>
  <si>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</si>
  <si>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</si>
  <si>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</si>
  <si>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</si>
  <si>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</si>
  <si>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</si>
  <si>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</si>
  <si>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</si>
  <si>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</si>
  <si>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</si>
  <si>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</si>
  <si>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</si>
  <si>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</si>
  <si>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</si>
  <si>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</si>
  <si>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</si>
  <si>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</si>
  <si>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</si>
  <si>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</si>
  <si>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</si>
  <si>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</si>
  <si>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</si>
  <si>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</si>
  <si>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</si>
  <si>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</si>
  <si>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</si>
  <si>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</si>
  <si>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</si>
  <si>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</si>
  <si>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</si>
  <si>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</si>
  <si>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</si>
  <si>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</si>
  <si>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</si>
  <si>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</si>
  <si>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</si>
  <si>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</si>
  <si>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</si>
  <si>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</si>
  <si>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</si>
  <si>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</si>
  <si>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</si>
  <si>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</si>
  <si>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</si>
  <si>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</si>
  <si>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</si>
  <si>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</si>
  <si>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</si>
  <si>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</si>
  <si>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</si>
  <si>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</si>
  <si>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</si>
  <si>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</si>
  <si>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</si>
  <si>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</si>
  <si>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</si>
  <si>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</si>
  <si>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</si>
  <si>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</si>
  <si>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</si>
  <si>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</si>
  <si>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</si>
  <si>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</si>
  <si>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</si>
  <si>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</si>
  <si>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</si>
  <si>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</si>
  <si>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</si>
  <si>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</si>
  <si>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</si>
  <si>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</si>
  <si>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</si>
  <si>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</si>
  <si>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</si>
  <si>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</si>
  <si>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</si>
  <si>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</si>
  <si>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</si>
  <si>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</si>
  <si>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</si>
  <si>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</si>
  <si>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</si>
  <si>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</si>
  <si>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</si>
  <si>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</si>
  <si>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</si>
  <si>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</si>
  <si>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</si>
  <si>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</si>
  <si>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</si>
  <si>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</si>
  <si>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</si>
  <si>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</si>
  <si>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</si>
  <si>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</si>
  <si>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</si>
  <si>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</si>
  <si>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</si>
  <si>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</si>
  <si>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</si>
  <si>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</si>
  <si>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</si>
  <si>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</si>
  <si>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</si>
  <si>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</si>
  <si>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</si>
  <si>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</si>
  <si>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</si>
  <si>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</si>
  <si>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</si>
  <si>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</si>
  <si>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</si>
  <si>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</si>
  <si>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</si>
  <si>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</si>
  <si>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</si>
  <si>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</si>
  <si>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</si>
  <si>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</si>
  <si>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</si>
  <si>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</si>
  <si>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</si>
  <si>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</si>
  <si>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</si>
  <si>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</si>
  <si>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</si>
  <si>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</si>
  <si>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</si>
  <si>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</si>
  <si>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</si>
  <si>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</si>
  <si>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</si>
  <si>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</si>
  <si>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</si>
  <si>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</si>
  <si>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</si>
  <si>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</si>
  <si>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</si>
  <si>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</si>
  <si>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</si>
  <si>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</si>
  <si>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</si>
  <si>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</si>
  <si>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</si>
  <si>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</si>
  <si>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</si>
  <si>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</si>
  <si>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</si>
  <si>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</si>
  <si>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</si>
  <si>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</si>
  <si>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</si>
  <si>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</si>
  <si>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</si>
  <si>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</si>
  <si>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</si>
  <si>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</si>
  <si>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</si>
  <si>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</si>
  <si>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</si>
  <si>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</si>
  <si>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</si>
  <si>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</si>
  <si>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</si>
  <si>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</si>
  <si>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</si>
  <si>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</si>
  <si>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</si>
  <si>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</si>
  <si>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</si>
  <si>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</si>
  <si>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</si>
  <si>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</si>
  <si>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</si>
  <si>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</si>
  <si>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</si>
  <si>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</si>
  <si>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</si>
  <si>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</si>
  <si>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</si>
  <si>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</si>
  <si>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</si>
  <si>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</si>
  <si>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</si>
  <si>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</si>
  <si>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</si>
  <si>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</si>
  <si>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</si>
  <si>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</si>
  <si>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</si>
  <si>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</si>
  <si>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</si>
  <si>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</si>
  <si>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</si>
  <si>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</si>
  <si>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</si>
  <si>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</si>
  <si>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</si>
  <si>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</si>
  <si>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</si>
  <si>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</si>
  <si>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</si>
  <si>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</si>
  <si>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</si>
  <si>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</si>
  <si>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</si>
  <si>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</si>
  <si>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</si>
  <si>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</si>
  <si>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</si>
  <si>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</si>
  <si>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</si>
  <si>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</si>
  <si>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</si>
  <si>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</si>
  <si>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</si>
  <si>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</si>
  <si>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</si>
  <si>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</si>
  <si>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</si>
  <si>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</si>
  <si>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</si>
  <si>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</si>
  <si>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</si>
  <si>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</si>
  <si>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</si>
  <si>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</si>
  <si>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</si>
  <si>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</si>
  <si>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</si>
  <si>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</si>
  <si>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</si>
  <si>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</si>
  <si>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</si>
  <si>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</si>
  <si>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</si>
  <si>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</si>
  <si>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</si>
  <si>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</si>
  <si>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</si>
  <si>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</si>
  <si>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</si>
  <si>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</si>
  <si>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</si>
  <si>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</si>
  <si>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</si>
  <si>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</si>
  <si>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</si>
  <si>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</si>
  <si>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</si>
  <si>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</si>
  <si>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</si>
  <si>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</si>
  <si>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</si>
  <si>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</si>
  <si>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</si>
  <si>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</si>
  <si>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</si>
  <si>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</si>
  <si>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</si>
  <si>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</si>
  <si>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</si>
  <si>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</si>
  <si>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</si>
  <si>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</si>
  <si>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</si>
  <si>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</si>
  <si>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</si>
  <si>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</si>
  <si>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</si>
  <si>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</si>
  <si>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</si>
  <si>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</si>
  <si>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</si>
  <si>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</si>
  <si>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</si>
  <si>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</si>
  <si>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</si>
  <si>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</si>
  <si>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</si>
  <si>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</si>
  <si>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</si>
  <si>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</si>
  <si>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</si>
  <si>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</si>
  <si>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</si>
  <si>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</si>
  <si>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</si>
  <si>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</si>
  <si>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</si>
  <si>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</si>
  <si>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</si>
  <si>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</si>
  <si>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</si>
  <si>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</si>
  <si>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</si>
  <si>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</si>
  <si>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</si>
  <si>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</si>
  <si>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</si>
  <si>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</si>
  <si>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</si>
  <si>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</si>
  <si>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</si>
  <si>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</si>
  <si>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</si>
  <si>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</si>
  <si>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</si>
  <si>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</si>
  <si>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</si>
  <si>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</si>
  <si>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</si>
  <si>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</si>
  <si>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</si>
  <si>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</si>
  <si>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</si>
  <si>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</si>
  <si>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</si>
  <si>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</si>
  <si>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</si>
  <si>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</si>
  <si>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</si>
  <si>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</si>
  <si>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</si>
  <si>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</si>
  <si>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</si>
  <si>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</si>
  <si>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</si>
  <si>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</si>
  <si>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</si>
  <si>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</si>
  <si>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</si>
  <si>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</si>
  <si>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</si>
  <si>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</si>
  <si>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</si>
  <si>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</si>
  <si>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</si>
  <si>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</si>
  <si>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</si>
  <si>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</si>
  <si>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</si>
  <si>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</si>
  <si>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</si>
  <si>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</si>
  <si>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</si>
  <si>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</si>
  <si>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</si>
  <si>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</si>
  <si>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</si>
  <si>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</si>
  <si>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</si>
  <si>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</si>
  <si>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</si>
  <si>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</si>
  <si>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</si>
  <si>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</si>
  <si>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</si>
  <si>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</si>
  <si>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</si>
  <si>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</si>
  <si>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</si>
  <si>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</si>
  <si>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</si>
  <si>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</si>
  <si>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</si>
  <si>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</si>
  <si>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</si>
  <si>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</si>
  <si>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</si>
  <si>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</si>
  <si>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</si>
  <si>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</si>
  <si>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</si>
  <si>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</si>
  <si>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</si>
  <si>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</si>
  <si>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</si>
  <si>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</si>
  <si>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</si>
  <si>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</si>
  <si>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</si>
  <si>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</si>
  <si>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</si>
  <si>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</si>
  <si>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</si>
  <si>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</si>
  <si>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</si>
  <si>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</si>
  <si>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</si>
  <si>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</si>
  <si>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</si>
  <si>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</si>
  <si>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</si>
  <si>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</si>
  <si>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</si>
  <si>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</si>
  <si>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</si>
  <si>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</si>
  <si>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</si>
  <si>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</si>
  <si>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</si>
  <si>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</si>
  <si>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</si>
  <si>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</si>
  <si>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</si>
  <si>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</si>
  <si>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</si>
  <si>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</si>
  <si>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</si>
  <si>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</si>
  <si>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</si>
  <si>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</si>
  <si>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</si>
  <si>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</si>
  <si>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</si>
  <si>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</si>
  <si>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</si>
  <si>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</si>
  <si>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</si>
  <si>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</si>
  <si>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</si>
  <si>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</si>
  <si>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</si>
  <si>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</si>
  <si>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</si>
  <si>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</si>
  <si>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</si>
  <si>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</si>
  <si>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</si>
  <si>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</si>
  <si>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</si>
  <si>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</si>
  <si>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</si>
  <si>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</si>
  <si>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</si>
  <si>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</si>
  <si>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</si>
  <si>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</si>
  <si>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</si>
  <si>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</si>
  <si>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</si>
  <si>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</si>
  <si>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</si>
  <si>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</si>
  <si>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</si>
  <si>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</si>
  <si>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</si>
  <si>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</si>
  <si>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</si>
  <si>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</si>
  <si>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</si>
  <si>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</si>
  <si>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</si>
  <si>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</si>
  <si>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</si>
  <si>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</si>
  <si>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</si>
  <si>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</si>
  <si>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</si>
  <si>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</si>
  <si>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</si>
  <si>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</si>
  <si>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</si>
  <si>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</si>
  <si>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</si>
  <si>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</si>
  <si>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</si>
  <si>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</si>
  <si>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</si>
  <si>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</si>
  <si>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</si>
  <si>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</si>
  <si>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</si>
  <si>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</si>
  <si>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</si>
  <si>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</si>
  <si>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</si>
  <si>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</si>
  <si>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</si>
  <si>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</si>
  <si>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</si>
  <si>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</si>
  <si>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</si>
  <si>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</si>
  <si>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</si>
  <si>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</si>
  <si>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</si>
  <si>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</si>
  <si>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</si>
  <si>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</si>
  <si>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</si>
  <si>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</si>
  <si>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</si>
  <si>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</si>
  <si>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</si>
  <si>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</si>
  <si>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</si>
  <si>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</si>
  <si>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</si>
  <si>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</si>
  <si>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</si>
  <si>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</si>
  <si>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</si>
  <si>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</si>
  <si>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</si>
  <si>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</si>
  <si>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</si>
  <si>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</si>
  <si>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</si>
  <si>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</si>
  <si>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</si>
  <si>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</si>
  <si>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</si>
  <si>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</si>
  <si>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</si>
  <si>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</si>
  <si>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</si>
  <si>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</si>
  <si>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</si>
  <si>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</si>
  <si>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</si>
  <si>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</si>
  <si>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</si>
  <si>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</si>
  <si>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</si>
  <si>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</si>
  <si>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</si>
  <si>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</si>
  <si>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</si>
  <si>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</si>
  <si>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</si>
  <si>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</si>
  <si>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</si>
  <si>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</si>
  <si>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</si>
  <si>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</si>
  <si>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</si>
  <si>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</si>
  <si>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</si>
  <si>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</si>
  <si>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</si>
  <si>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</si>
  <si>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</si>
  <si>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</si>
  <si>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</si>
  <si>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</si>
  <si>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</si>
  <si>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</si>
  <si>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</si>
  <si>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</si>
  <si>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</si>
  <si>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</si>
  <si>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</si>
  <si>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</si>
  <si>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</si>
  <si>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</si>
  <si>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</si>
  <si>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</si>
  <si>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</si>
  <si>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</si>
  <si>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</si>
  <si>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</si>
  <si>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</si>
  <si>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</si>
  <si>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</si>
  <si>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</si>
  <si>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</si>
  <si>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</si>
  <si>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</si>
  <si>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</si>
  <si>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</si>
  <si>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</si>
  <si>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</si>
  <si>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</si>
  <si>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</si>
  <si>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</si>
  <si>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</si>
  <si>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</si>
  <si>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</si>
  <si>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</si>
  <si>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</si>
  <si>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</si>
  <si>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</si>
  <si>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</si>
  <si>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</si>
  <si>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</si>
  <si>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</si>
  <si>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</si>
  <si>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</si>
  <si>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</si>
  <si>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</si>
  <si>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</si>
  <si>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</si>
  <si>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</si>
  <si>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</si>
  <si>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</si>
  <si>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</si>
  <si>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</si>
  <si>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</si>
  <si>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</si>
  <si>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</si>
  <si>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</si>
  <si>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</si>
  <si>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</si>
  <si>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</si>
  <si>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</si>
  <si>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</si>
  <si>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</si>
  <si>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</si>
  <si>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</si>
  <si>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</si>
  <si>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</si>
  <si>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</si>
  <si>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</si>
  <si>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</si>
  <si>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</si>
  <si>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</si>
  <si>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</si>
  <si>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</si>
  <si>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</si>
  <si>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</si>
  <si>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</si>
  <si>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</si>
  <si>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</si>
  <si>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</si>
  <si>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</si>
  <si>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</si>
  <si>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</si>
  <si>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</si>
  <si>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</si>
  <si>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</si>
  <si>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</si>
  <si>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</si>
  <si>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</si>
  <si>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</si>
  <si>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</si>
  <si>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</si>
  <si>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</si>
  <si>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</si>
  <si>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</si>
  <si>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</si>
  <si>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</si>
  <si>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</si>
  <si>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</si>
  <si>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</si>
  <si>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</si>
  <si>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</si>
  <si>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</si>
  <si>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</si>
  <si>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</si>
  <si>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</si>
  <si>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</si>
  <si>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</si>
  <si>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</si>
  <si>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</si>
  <si>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</si>
  <si>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</si>
  <si>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</si>
  <si>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</si>
  <si>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</si>
  <si>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</si>
  <si>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</si>
  <si>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</si>
  <si>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</si>
  <si>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</si>
  <si>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</si>
  <si>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</si>
  <si>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</si>
  <si>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</si>
  <si>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</si>
  <si>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</si>
  <si>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</si>
  <si>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</si>
  <si>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</si>
  <si>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</si>
  <si>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</si>
  <si>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</si>
  <si>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</si>
  <si>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</si>
  <si>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</si>
  <si>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</si>
  <si>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</si>
  <si>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</si>
  <si>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</si>
  <si>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</si>
  <si>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</si>
  <si>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</si>
  <si>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</si>
  <si>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</si>
  <si>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</si>
  <si>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</si>
  <si>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</si>
  <si>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</si>
  <si>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</si>
  <si>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</si>
  <si>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</si>
  <si>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</si>
  <si>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</si>
  <si>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</si>
  <si>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</si>
  <si>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</si>
  <si>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</si>
  <si>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</si>
  <si>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</si>
  <si>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</si>
  <si>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</si>
  <si>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</si>
  <si>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</si>
  <si>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</si>
  <si>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</si>
  <si>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</si>
  <si>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</si>
  <si>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</si>
  <si>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</si>
  <si>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</si>
  <si>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</si>
  <si>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</si>
  <si>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</si>
  <si>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</si>
  <si>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</si>
  <si>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</si>
  <si>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</si>
  <si>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</si>
  <si>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</si>
  <si>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</si>
  <si>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</si>
  <si>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</si>
  <si>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</si>
  <si>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</si>
  <si>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</si>
  <si>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</si>
  <si>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</si>
  <si>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</si>
  <si>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</si>
  <si>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</si>
  <si>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</si>
  <si>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</si>
  <si>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</si>
  <si>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</si>
  <si>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</si>
  <si>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</si>
  <si>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</si>
  <si>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</si>
  <si>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</si>
  <si>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</si>
  <si>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</si>
  <si>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</si>
  <si>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</si>
  <si>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</si>
  <si>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</si>
  <si>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</si>
  <si>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</si>
  <si>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</si>
  <si>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</si>
  <si>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</si>
  <si>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</si>
  <si>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</si>
  <si>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</si>
  <si>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</si>
  <si>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</si>
  <si>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</si>
  <si>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</si>
  <si>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</si>
  <si>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</si>
  <si>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</si>
  <si>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</si>
  <si>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</si>
  <si>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</si>
  <si>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</si>
  <si>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</si>
  <si>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</si>
  <si>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</si>
  <si>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</si>
  <si>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</si>
  <si>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</si>
  <si>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</si>
  <si>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</si>
  <si>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</si>
  <si>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</si>
  <si>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</si>
  <si>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</si>
  <si>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</si>
  <si>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</si>
  <si>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</si>
  <si>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</si>
  <si>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</si>
  <si>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</si>
  <si>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</si>
  <si>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</si>
  <si>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</si>
  <si>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</si>
  <si>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</si>
  <si>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</si>
  <si>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</si>
  <si>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</si>
  <si>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</si>
  <si>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</si>
  <si>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</si>
  <si>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</si>
  <si>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</si>
  <si>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</si>
  <si>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</si>
  <si>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</si>
  <si>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</si>
  <si>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</si>
  <si>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</si>
  <si>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</si>
  <si>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</si>
  <si>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</si>
  <si>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</si>
  <si>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</si>
  <si>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</si>
  <si>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</si>
  <si>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</si>
  <si>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</si>
  <si>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</si>
  <si>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</si>
  <si>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</si>
  <si>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</si>
  <si>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</si>
  <si>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</si>
  <si>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</si>
  <si>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</si>
  <si>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</si>
  <si>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</si>
  <si>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</si>
  <si>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</si>
  <si>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</si>
  <si>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</si>
  <si>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</si>
  <si>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</si>
  <si>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</si>
  <si>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</si>
  <si>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</si>
  <si>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</si>
  <si>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</si>
  <si>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</si>
  <si>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</si>
  <si>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</si>
  <si>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日高町</t>
  </si>
  <si>
    <t>24202</t>
  </si>
  <si>
    <t>四日市市</t>
  </si>
  <si>
    <t>24202_令和4年度</t>
  </si>
  <si>
    <t>24202_令和6年度</t>
  </si>
  <si>
    <t>24208</t>
  </si>
  <si>
    <t>名張市</t>
  </si>
  <si>
    <t>24208_令和4年度</t>
  </si>
  <si>
    <t>24208_令和6年度</t>
  </si>
  <si>
    <t>24204</t>
  </si>
  <si>
    <t>松阪市</t>
  </si>
  <si>
    <t>24204_令和4年度</t>
  </si>
  <si>
    <t>24204_令和6年度</t>
  </si>
  <si>
    <t>01559_令和6年度</t>
  </si>
  <si>
    <t>01559</t>
  </si>
  <si>
    <t>湧別町</t>
  </si>
  <si>
    <t>01559_令和4年度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</si>
  <si>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</si>
  <si>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</si>
  <si>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</si>
  <si>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</si>
  <si>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</si>
  <si>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</si>
  <si>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</si>
  <si>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</si>
  <si>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</si>
  <si>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</si>
  <si>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</si>
  <si>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</si>
  <si>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</si>
  <si>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</si>
  <si>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</si>
  <si>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</si>
  <si>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</si>
  <si>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</si>
  <si>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</si>
  <si>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</si>
  <si>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</si>
  <si>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</si>
  <si>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</si>
  <si>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</si>
  <si>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</si>
  <si>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</si>
  <si>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</si>
  <si>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</si>
  <si>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</si>
  <si>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</si>
  <si>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</si>
  <si>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</si>
  <si>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</si>
  <si>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</si>
  <si>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</si>
  <si>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</si>
  <si>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</si>
  <si>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</si>
  <si>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</si>
  <si>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</si>
  <si>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</si>
  <si>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</si>
  <si>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</si>
  <si>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</si>
  <si>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</si>
  <si>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</si>
  <si>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</si>
  <si>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</si>
  <si>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</si>
  <si>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</si>
  <si>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</si>
  <si>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</si>
  <si>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</si>
  <si>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</si>
  <si>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</si>
  <si>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</si>
  <si>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</si>
  <si>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</si>
  <si>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</si>
  <si>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</si>
  <si>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</si>
  <si>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</si>
  <si>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</si>
  <si>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</si>
  <si>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</si>
  <si>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</si>
  <si>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</si>
  <si>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</si>
  <si>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</si>
  <si>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</si>
  <si>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</si>
  <si>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</si>
  <si>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</si>
  <si>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</si>
  <si>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</si>
  <si>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</si>
  <si>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</si>
  <si>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</si>
  <si>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</si>
  <si>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</si>
  <si>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</si>
  <si>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</si>
  <si>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</si>
  <si>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</si>
  <si>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</si>
  <si>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</si>
  <si>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</si>
  <si>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</si>
  <si>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</si>
  <si>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</si>
  <si>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</si>
  <si>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</si>
  <si>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</si>
  <si>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</si>
  <si>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</si>
  <si>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</si>
  <si>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</si>
  <si>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</si>
  <si>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</si>
  <si>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</si>
  <si>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</si>
  <si>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</si>
  <si>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</si>
  <si>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</si>
  <si>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</si>
  <si>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</si>
  <si>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</si>
  <si>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</si>
  <si>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</si>
  <si>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</si>
  <si>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</si>
  <si>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</si>
  <si>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</si>
  <si>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</si>
  <si>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</si>
  <si>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</si>
  <si>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</si>
  <si>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</si>
  <si>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</si>
  <si>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</si>
  <si>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</si>
  <si>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</si>
  <si>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</si>
  <si>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</si>
  <si>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</si>
  <si>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</si>
  <si>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</si>
  <si>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</si>
  <si>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</si>
  <si>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</si>
  <si>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</si>
  <si>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</si>
  <si>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</si>
  <si>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</si>
  <si>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</si>
  <si>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</si>
  <si>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</si>
  <si>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</si>
  <si>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</si>
  <si>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</si>
  <si>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</si>
  <si>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</si>
  <si>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</si>
  <si>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</si>
  <si>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</si>
  <si>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</si>
  <si>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</si>
  <si>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</si>
  <si>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</si>
  <si>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</si>
  <si>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</si>
  <si>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</si>
  <si>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</si>
  <si>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</si>
  <si>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</si>
  <si>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</si>
  <si>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</si>
  <si>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</si>
  <si>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</si>
  <si>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</si>
  <si>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</si>
  <si>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</si>
  <si>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</si>
  <si>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</si>
  <si>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</si>
  <si>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</si>
  <si>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</si>
  <si>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</si>
  <si>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</si>
  <si>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</si>
  <si>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</si>
  <si>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</si>
  <si>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</si>
  <si>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</si>
  <si>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</si>
  <si>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</si>
  <si>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</si>
  <si>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</si>
  <si>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</si>
  <si>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</si>
  <si>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</si>
  <si>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</si>
  <si>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</si>
  <si>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</si>
  <si>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</si>
  <si>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</si>
  <si>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</si>
  <si>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</si>
  <si>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</si>
  <si>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</si>
  <si>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</si>
  <si>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</si>
  <si>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</si>
  <si>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</si>
  <si>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</si>
  <si>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</si>
  <si>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</si>
  <si>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</si>
  <si>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</si>
  <si>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</si>
  <si>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</si>
  <si>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</si>
  <si>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</si>
  <si>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</si>
  <si>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</si>
  <si>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</si>
  <si>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</si>
  <si>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</si>
  <si>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</si>
  <si>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</si>
  <si>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</si>
  <si>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</si>
  <si>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</si>
  <si>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</si>
  <si>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</si>
  <si>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</si>
  <si>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</si>
  <si>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</si>
  <si>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</si>
  <si>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</si>
  <si>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</si>
  <si>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</si>
  <si>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</si>
  <si>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</si>
  <si>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</si>
  <si>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</si>
  <si>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</si>
  <si>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</si>
  <si>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</si>
  <si>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</si>
  <si>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</si>
  <si>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</si>
  <si>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</si>
  <si>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</si>
  <si>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</si>
  <si>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</si>
  <si>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</si>
  <si>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</si>
  <si>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</si>
  <si>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</si>
  <si>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</si>
  <si>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</si>
  <si>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</si>
  <si>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</si>
  <si>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</si>
  <si>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</si>
  <si>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</si>
  <si>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</si>
  <si>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</si>
  <si>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</si>
  <si>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</si>
  <si>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</si>
  <si>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</si>
  <si>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</si>
  <si>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</si>
  <si>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</si>
  <si>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</si>
  <si>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</si>
  <si>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</si>
  <si>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</si>
  <si>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</si>
  <si>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</si>
  <si>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</si>
  <si>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</si>
  <si>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</si>
  <si>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</si>
  <si>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</si>
  <si>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</si>
  <si>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</si>
  <si>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</si>
  <si>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</si>
  <si>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</si>
  <si>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</si>
  <si>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</si>
  <si>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</si>
  <si>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</si>
  <si>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</si>
  <si>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</si>
  <si>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</si>
  <si>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</si>
  <si>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</si>
  <si>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</si>
  <si>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</si>
  <si>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</si>
  <si>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</si>
  <si>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</si>
  <si>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</si>
  <si>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</si>
  <si>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</si>
  <si>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</si>
  <si>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</si>
  <si>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</si>
  <si>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</si>
  <si>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</si>
  <si>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</si>
  <si>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</si>
  <si>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</si>
  <si>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</si>
  <si>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</si>
  <si>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</si>
  <si>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</si>
  <si>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</si>
  <si>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</si>
  <si>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</si>
  <si>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</si>
  <si>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</si>
  <si>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</si>
  <si>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</si>
  <si>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</si>
  <si>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</si>
  <si>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</si>
  <si>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</si>
  <si>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</si>
  <si>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</si>
  <si>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</si>
  <si>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</si>
  <si>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</si>
  <si>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</si>
  <si>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</si>
  <si>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</si>
  <si>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</si>
  <si>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</si>
  <si>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</si>
  <si>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</si>
  <si>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</si>
  <si>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</si>
  <si>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</si>
  <si>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</si>
  <si>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</si>
  <si>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</si>
  <si>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</si>
  <si>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</si>
  <si>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</si>
  <si>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</si>
  <si>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</si>
  <si>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</si>
  <si>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</si>
  <si>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</si>
  <si>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</si>
  <si>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</si>
  <si>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</si>
  <si>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</si>
  <si>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</si>
  <si>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</si>
  <si>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</si>
  <si>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</si>
  <si>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</si>
  <si>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</si>
  <si>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</si>
  <si>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</si>
  <si>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</si>
  <si>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</si>
  <si>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</si>
  <si>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</si>
  <si>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</si>
  <si>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</si>
  <si>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</si>
  <si>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</si>
  <si>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</si>
  <si>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</si>
  <si>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</si>
  <si>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</si>
  <si>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</si>
  <si>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</si>
  <si>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</si>
  <si>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</si>
  <si>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</si>
  <si>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</si>
  <si>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</si>
  <si>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</si>
  <si>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</si>
  <si>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</si>
  <si>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</si>
  <si>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</si>
  <si>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</si>
  <si>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</si>
  <si>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</si>
  <si>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</si>
  <si>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</si>
  <si>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</si>
  <si>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</si>
  <si>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</si>
  <si>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</si>
  <si>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</si>
  <si>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</si>
  <si>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</si>
  <si>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</si>
  <si>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</si>
  <si>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</si>
  <si>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</si>
  <si>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</si>
  <si>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</si>
  <si>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</si>
  <si>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</si>
  <si>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</si>
  <si>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</si>
  <si>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</si>
  <si>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</si>
  <si>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</si>
  <si>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</si>
  <si>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</si>
  <si>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</si>
  <si>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</si>
  <si>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</si>
  <si>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</si>
  <si>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</si>
  <si>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</si>
  <si>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</si>
  <si>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</si>
  <si>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</si>
  <si>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</si>
  <si>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</si>
  <si>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</si>
  <si>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</si>
  <si>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</si>
  <si>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</si>
  <si>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</si>
  <si>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</si>
  <si>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</si>
  <si>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</si>
  <si>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</si>
  <si>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</si>
  <si>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</si>
  <si>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</si>
  <si>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</si>
  <si>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</si>
  <si>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</si>
  <si>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</si>
  <si>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</si>
  <si>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</si>
  <si>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</si>
  <si>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</si>
  <si>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</si>
  <si>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</si>
  <si>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</si>
  <si>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</si>
  <si>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</si>
  <si>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</si>
  <si>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</si>
  <si>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</si>
  <si>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</si>
  <si>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</si>
  <si>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</si>
  <si>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</si>
  <si>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</si>
  <si>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</si>
  <si>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</si>
  <si>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</si>
  <si>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</si>
  <si>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</si>
  <si>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</si>
  <si>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</si>
  <si>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</si>
  <si>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</si>
  <si>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</si>
  <si>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</si>
  <si>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</si>
  <si>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</si>
  <si>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</si>
  <si>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</si>
  <si>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</si>
  <si>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</si>
  <si>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</si>
  <si>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</si>
  <si>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</si>
  <si>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</si>
  <si>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</si>
  <si>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</si>
  <si>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</si>
  <si>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</si>
  <si>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</si>
  <si>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</si>
  <si>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</si>
  <si>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</si>
  <si>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</si>
  <si>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</si>
  <si>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</si>
  <si>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</si>
  <si>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</si>
  <si>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</si>
  <si>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</si>
  <si>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</si>
  <si>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</si>
  <si>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</si>
  <si>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</si>
  <si>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</si>
  <si>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</si>
  <si>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</si>
  <si>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</si>
  <si>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</si>
  <si>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</si>
  <si>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</si>
  <si>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</si>
  <si>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</si>
  <si>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</si>
  <si>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</si>
  <si>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</si>
  <si>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</si>
  <si>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</si>
  <si>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</si>
  <si>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</si>
  <si>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</si>
  <si>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</si>
  <si>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</si>
  <si>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</si>
  <si>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</si>
  <si>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</si>
  <si>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</si>
  <si>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</si>
  <si>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</si>
  <si>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</si>
  <si>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</si>
  <si>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</si>
  <si>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</si>
  <si>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</si>
  <si>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</si>
  <si>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</si>
  <si>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</si>
  <si>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</si>
  <si>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</si>
  <si>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</si>
  <si>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</si>
  <si>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</si>
  <si>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</si>
  <si>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</si>
  <si>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</si>
  <si>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</si>
  <si>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</si>
  <si>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</si>
  <si>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</si>
  <si>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</si>
  <si>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</si>
  <si>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</si>
  <si>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</si>
  <si>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</si>
  <si>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</si>
  <si>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</si>
  <si>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</si>
  <si>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</si>
  <si>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</si>
  <si>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</si>
  <si>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</si>
  <si>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</si>
  <si>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</si>
  <si>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</si>
  <si>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</si>
  <si>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</si>
  <si>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</si>
  <si>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</si>
  <si>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</si>
  <si>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</si>
  <si>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</si>
  <si>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</si>
  <si>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</si>
  <si>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</si>
  <si>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</si>
  <si>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</si>
  <si>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</si>
  <si>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</si>
  <si>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</si>
  <si>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</si>
  <si>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</si>
  <si>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</si>
  <si>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</si>
  <si>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</si>
  <si>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</si>
  <si>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</si>
  <si>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</si>
  <si>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</si>
  <si>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</si>
  <si>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</si>
  <si>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</si>
  <si>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</si>
  <si>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</si>
  <si>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</si>
  <si>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</si>
  <si>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</si>
  <si>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</si>
  <si>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</si>
  <si>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</si>
  <si>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</si>
  <si>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</si>
  <si>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</si>
  <si>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</si>
  <si>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</si>
  <si>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</si>
  <si>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</si>
  <si>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</si>
  <si>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</si>
  <si>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</si>
  <si>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</si>
  <si>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</si>
  <si>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</si>
  <si>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</si>
  <si>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</si>
  <si>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</si>
  <si>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</si>
  <si>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</si>
  <si>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</si>
  <si>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</si>
  <si>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</si>
  <si>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</si>
  <si>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</si>
  <si>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</si>
  <si>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</si>
  <si>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</si>
  <si>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</si>
  <si>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</si>
  <si>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</si>
  <si>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</si>
  <si>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</si>
  <si>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</si>
  <si>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</si>
  <si>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</si>
  <si>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</si>
  <si>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</si>
  <si>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</si>
  <si>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</si>
  <si>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</si>
  <si>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</si>
  <si>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</si>
  <si>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</si>
  <si>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</si>
  <si>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</si>
  <si>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</si>
  <si>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</si>
  <si>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</si>
  <si>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</si>
  <si>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</si>
  <si>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</si>
  <si>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</si>
  <si>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</si>
  <si>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</si>
  <si>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</si>
  <si>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</si>
  <si>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</si>
  <si>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</si>
  <si>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</si>
  <si>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</si>
  <si>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</si>
  <si>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</si>
  <si>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</si>
  <si>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</si>
  <si>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</si>
  <si>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</si>
  <si>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</si>
  <si>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</si>
  <si>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</si>
  <si>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</si>
  <si>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</si>
  <si>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</si>
  <si>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</si>
  <si>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</si>
  <si>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</si>
  <si>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</si>
  <si>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</si>
  <si>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</si>
  <si>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</si>
  <si>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</si>
  <si>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</si>
  <si>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</si>
  <si>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</si>
  <si>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</si>
  <si>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</si>
  <si>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</si>
  <si>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</si>
  <si>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</si>
  <si>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</si>
  <si>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</si>
  <si>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</si>
  <si>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</si>
  <si>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</si>
  <si>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</si>
  <si>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</si>
  <si>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</si>
  <si>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</si>
  <si>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</si>
  <si>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</si>
  <si>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</si>
  <si>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</si>
  <si>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</si>
  <si>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</si>
  <si>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</si>
  <si>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</si>
  <si>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</si>
  <si>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</si>
  <si>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</si>
  <si>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</si>
  <si>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</si>
  <si>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</si>
  <si>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</si>
  <si>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</si>
  <si>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</si>
  <si>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</si>
  <si>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</si>
  <si>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</si>
  <si>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</si>
  <si>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</si>
  <si>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</si>
  <si>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</si>
  <si>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</si>
  <si>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</si>
  <si>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</si>
  <si>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</si>
  <si>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</si>
  <si>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</si>
  <si>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</si>
  <si>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</si>
  <si>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</si>
  <si>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</si>
  <si>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</si>
  <si>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</si>
  <si>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</si>
  <si>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</si>
  <si>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</si>
  <si>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</si>
  <si>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</si>
  <si>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</si>
  <si>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</si>
  <si>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</si>
  <si>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</si>
  <si>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</si>
  <si>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</si>
  <si>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</si>
  <si>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</si>
  <si>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</si>
  <si>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</si>
  <si>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</si>
  <si>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</si>
  <si>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</si>
  <si>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</si>
  <si>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</si>
  <si>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</si>
  <si>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</si>
  <si>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</si>
  <si>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</si>
  <si>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</si>
  <si>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</si>
  <si>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</si>
  <si>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</si>
  <si>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</si>
  <si>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</si>
  <si>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</si>
  <si>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</si>
  <si>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</si>
  <si>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</si>
  <si>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</si>
  <si>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</si>
  <si>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</si>
  <si>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</si>
  <si>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</si>
  <si>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</si>
  <si>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</si>
  <si>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</si>
  <si>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</si>
  <si>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</si>
  <si>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</si>
  <si>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</si>
  <si>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</si>
  <si>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</si>
  <si>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</si>
  <si>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</si>
  <si>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</si>
  <si>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</si>
  <si>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</si>
  <si>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24561_令和7年度</t>
  </si>
  <si>
    <t>24561_令和8年度</t>
  </si>
  <si>
    <t>24561_令和9年度</t>
  </si>
  <si>
    <t>24561_令和10年度</t>
  </si>
  <si>
    <t>24561_令和11年度</t>
  </si>
  <si>
    <t>24561_令和12年度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</si>
</sst>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25.384634052807208</c:v>
                </c:pt>
                <c:pt idx="1">
                  <c:v>25.527480415280916</c:v>
                </c:pt>
                <c:pt idx="2">
                  <c:v>24.852318342989971</c:v>
                </c:pt>
                <c:pt idx="3">
                  <c:v>25.015638743325841</c:v>
                </c:pt>
                <c:pt idx="4">
                  <c:v>24.613611975759923</c:v>
                </c:pt>
                <c:pt idx="5">
                  <c:v>24.096830085238047</c:v>
                </c:pt>
                <c:pt idx="6">
                  <c:v>23.418403972925624</c:v>
                </c:pt>
                <c:pt idx="7">
                  <c:v>22.622733775739551</c:v>
                </c:pt>
                <c:pt idx="8">
                  <c:v>22.102840430543871</c:v>
                </c:pt>
                <c:pt idx="9">
                  <c:v>21.742758309862495</c:v>
                </c:pt>
                <c:pt idx="10">
                  <c:v>21.366826307769522</c:v>
                </c:pt>
                <c:pt idx="11">
                  <c:v>19.527173836083431</c:v>
                </c:pt>
                <c:pt idx="12">
                  <c:v>19.371831500511011</c:v>
                </c:pt>
                <c:pt idx="13">
                  <c:v>19.475985270261766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15.96359989487676</c:v>
                </c:pt>
                <c:pt idx="1">
                  <c:v>18.033873520735689</c:v>
                </c:pt>
                <c:pt idx="2">
                  <c:v>18.525842921722521</c:v>
                </c:pt>
                <c:pt idx="3">
                  <c:v>17.426510020661599</c:v>
                </c:pt>
                <c:pt idx="4">
                  <c:v>17.81863737803743</c:v>
                </c:pt>
                <c:pt idx="5">
                  <c:v>15.897100126622441</c:v>
                </c:pt>
                <c:pt idx="6">
                  <c:v>14.9571511528536</c:v>
                </c:pt>
                <c:pt idx="7">
                  <c:v>15.081542102126678</c:v>
                </c:pt>
                <c:pt idx="8">
                  <c:v>14.462083951422223</c:v>
                </c:pt>
                <c:pt idx="9">
                  <c:v>13.006162962933725</c:v>
                </c:pt>
                <c:pt idx="10">
                  <c:v>11.939319792981577</c:v>
                </c:pt>
                <c:pt idx="11">
                  <c:v>11.853012300972196</c:v>
                </c:pt>
                <c:pt idx="12">
                  <c:v>12.215262227918636</c:v>
                </c:pt>
                <c:pt idx="13">
                  <c:v>11.22644477082458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12.31636275664016</c:v>
                </c:pt>
                <c:pt idx="1">
                  <c:v>12.71348485134236</c:v>
                </c:pt>
                <c:pt idx="2">
                  <c:v>14.8067012620625</c:v>
                </c:pt>
                <c:pt idx="3">
                  <c:v>13.98223577255748</c:v>
                </c:pt>
                <c:pt idx="4">
                  <c:v>14.078874743446841</c:v>
                </c:pt>
                <c:pt idx="5">
                  <c:v>14.855286320176949</c:v>
                </c:pt>
                <c:pt idx="6">
                  <c:v>12.14242166157379</c:v>
                </c:pt>
                <c:pt idx="7">
                  <c:v>11.764589163660817</c:v>
                </c:pt>
                <c:pt idx="8">
                  <c:v>11.114908845422478</c:v>
                </c:pt>
                <c:pt idx="9">
                  <c:v>11.503198137389006</c:v>
                </c:pt>
                <c:pt idx="10">
                  <c:v>10.256441316995359</c:v>
                </c:pt>
                <c:pt idx="11">
                  <c:v>9.0279064353924987</c:v>
                </c:pt>
                <c:pt idx="12">
                  <c:v>10.359957449212377</c:v>
                </c:pt>
                <c:pt idx="13">
                  <c:v>9.5527233773185358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15.23505350387482</c:v>
                </c:pt>
                <c:pt idx="1">
                  <c:v>14.330700575205665</c:v>
                </c:pt>
                <c:pt idx="2">
                  <c:v>14.863998403677549</c:v>
                </c:pt>
                <c:pt idx="3">
                  <c:v>15.449082482120296</c:v>
                </c:pt>
                <c:pt idx="4">
                  <c:v>15.53841248237736</c:v>
                </c:pt>
                <c:pt idx="5">
                  <c:v>13.264456185198753</c:v>
                </c:pt>
                <c:pt idx="6">
                  <c:v>23.087157494822996</c:v>
                </c:pt>
                <c:pt idx="7">
                  <c:v>14.929290246202436</c:v>
                </c:pt>
                <c:pt idx="8">
                  <c:v>15.842365440026747</c:v>
                </c:pt>
                <c:pt idx="9">
                  <c:v>14.443226135059735</c:v>
                </c:pt>
                <c:pt idx="10">
                  <c:v>14.665969344393051</c:v>
                </c:pt>
                <c:pt idx="11">
                  <c:v>22.259510139481325</c:v>
                </c:pt>
                <c:pt idx="12">
                  <c:v>16.912164989980901</c:v>
                </c:pt>
                <c:pt idx="13">
                  <c:v>14.965663465275377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4882</c:v>
                </c:pt>
                <c:pt idx="1">
                  <c:v>4953</c:v>
                </c:pt>
                <c:pt idx="2">
                  <c:v>4970</c:v>
                </c:pt>
                <c:pt idx="3">
                  <c:v>5009</c:v>
                </c:pt>
                <c:pt idx="4">
                  <c:v>5034</c:v>
                </c:pt>
                <c:pt idx="5">
                  <c:v>5033</c:v>
                </c:pt>
                <c:pt idx="6">
                  <c:v>5017</c:v>
                </c:pt>
                <c:pt idx="7">
                  <c:v>5017</c:v>
                </c:pt>
                <c:pt idx="8">
                  <c:v>5011</c:v>
                </c:pt>
                <c:pt idx="9">
                  <c:v>5029</c:v>
                </c:pt>
                <c:pt idx="10">
                  <c:v>5026</c:v>
                </c:pt>
                <c:pt idx="11">
                  <c:v>5067</c:v>
                </c:pt>
                <c:pt idx="12">
                  <c:v>5024</c:v>
                </c:pt>
                <c:pt idx="13">
                  <c:v>4989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3051</c:v>
                </c:pt>
                <c:pt idx="1">
                  <c:v>2981</c:v>
                </c:pt>
                <c:pt idx="2">
                  <c:v>2953</c:v>
                </c:pt>
                <c:pt idx="3">
                  <c:v>2959</c:v>
                </c:pt>
                <c:pt idx="4">
                  <c:v>2939</c:v>
                </c:pt>
                <c:pt idx="5">
                  <c:v>2921</c:v>
                </c:pt>
                <c:pt idx="6">
                  <c:v>2810</c:v>
                </c:pt>
                <c:pt idx="7">
                  <c:v>2770</c:v>
                </c:pt>
                <c:pt idx="8">
                  <c:v>2718</c:v>
                </c:pt>
                <c:pt idx="9">
                  <c:v>2707</c:v>
                </c:pt>
                <c:pt idx="10">
                  <c:v>2661</c:v>
                </c:pt>
                <c:pt idx="11">
                  <c:v>2636</c:v>
                </c:pt>
                <c:pt idx="12">
                  <c:v>2596</c:v>
                </c:pt>
                <c:pt idx="13">
                  <c:v>2592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4336</c:v>
                </c:pt>
                <c:pt idx="1">
                  <c:v>4312</c:v>
                </c:pt>
                <c:pt idx="2">
                  <c:v>4296</c:v>
                </c:pt>
                <c:pt idx="3">
                  <c:v>4304</c:v>
                </c:pt>
                <c:pt idx="4">
                  <c:v>4298</c:v>
                </c:pt>
                <c:pt idx="5">
                  <c:v>4286</c:v>
                </c:pt>
                <c:pt idx="6">
                  <c:v>4304</c:v>
                </c:pt>
                <c:pt idx="7">
                  <c:v>4273</c:v>
                </c:pt>
                <c:pt idx="8">
                  <c:v>4227</c:v>
                </c:pt>
                <c:pt idx="9">
                  <c:v>4215</c:v>
                </c:pt>
                <c:pt idx="10">
                  <c:v>4168</c:v>
                </c:pt>
                <c:pt idx="11">
                  <c:v>4165</c:v>
                </c:pt>
                <c:pt idx="12">
                  <c:v>4137</c:v>
                </c:pt>
                <c:pt idx="13">
                  <c:v>4102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196</c:v>
                </c:pt>
                <c:pt idx="1">
                  <c:v>196</c:v>
                </c:pt>
                <c:pt idx="2">
                  <c:v>196</c:v>
                </c:pt>
                <c:pt idx="3">
                  <c:v>196</c:v>
                </c:pt>
                <c:pt idx="4">
                  <c:v>196</c:v>
                </c:pt>
                <c:pt idx="5">
                  <c:v>164</c:v>
                </c:pt>
                <c:pt idx="6">
                  <c:v>164</c:v>
                </c:pt>
                <c:pt idx="7">
                  <c:v>164</c:v>
                </c:pt>
                <c:pt idx="8">
                  <c:v>164</c:v>
                </c:pt>
                <c:pt idx="9">
                  <c:v>164</c:v>
                </c:pt>
                <c:pt idx="10">
                  <c:v>164</c:v>
                </c:pt>
                <c:pt idx="11">
                  <c:v>182</c:v>
                </c:pt>
                <c:pt idx="12">
                  <c:v>182</c:v>
                </c:pt>
                <c:pt idx="13">
                  <c:v>182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c:v>
                </c:pt>
                <c:pt idx="1">
                  <c:v>315</c:v>
                </c:pt>
                <c:pt idx="2">
                  <c:v>315</c:v>
                </c:pt>
                <c:pt idx="3">
                  <c:v>315</c:v>
                </c:pt>
                <c:pt idx="4">
                  <c:v>315</c:v>
                </c:pt>
                <c:pt idx="5">
                  <c:v>249</c:v>
                </c:pt>
                <c:pt idx="6">
                  <c:v>249</c:v>
                </c:pt>
                <c:pt idx="7">
                  <c:v>249</c:v>
                </c:pt>
                <c:pt idx="8">
                  <c:v>249</c:v>
                </c:pt>
                <c:pt idx="9">
                  <c:v>249</c:v>
                </c:pt>
                <c:pt idx="10">
                  <c:v>249</c:v>
                </c:pt>
                <c:pt idx="11">
                  <c:v>249</c:v>
                </c:pt>
                <c:pt idx="12">
                  <c:v>249</c:v>
                </c:pt>
                <c:pt idx="13">
                  <c:v>249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33.763500000000001</c:v>
                </c:pt>
                <c:pt idx="1">
                  <c:v>32.351900000000001</c:v>
                </c:pt>
                <c:pt idx="2">
                  <c:v>32.4604</c:v>
                </c:pt>
                <c:pt idx="3">
                  <c:v>38.162500000000001</c:v>
                </c:pt>
                <c:pt idx="4">
                  <c:v>43.895200000000003</c:v>
                </c:pt>
                <c:pt idx="5">
                  <c:v>42.155900000000003</c:v>
                </c:pt>
                <c:pt idx="6">
                  <c:v>74.248900000000006</c:v>
                </c:pt>
                <c:pt idx="7">
                  <c:v>49.0595</c:v>
                </c:pt>
                <c:pt idx="8">
                  <c:v>61.741999999999997</c:v>
                </c:pt>
                <c:pt idx="9">
                  <c:v>58.033999999999999</c:v>
                </c:pt>
                <c:pt idx="10">
                  <c:v>58.958500000000001</c:v>
                </c:pt>
                <c:pt idx="11">
                  <c:v>124.74639999999999</c:v>
                </c:pt>
                <c:pt idx="12">
                  <c:v>78.495800000000003</c:v>
                </c:pt>
                <c:pt idx="13">
                  <c:v>76.659199999999998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10.005000000000001</c:v>
                </c:pt>
                <c:pt idx="1">
                  <c:v>10.128</c:v>
                </c:pt>
                <c:pt idx="2">
                  <c:v>0</c:v>
                </c:pt>
                <c:pt idx="3">
                  <c:v>10.791</c:v>
                </c:pt>
                <c:pt idx="4">
                  <c:v>0</c:v>
                </c:pt>
                <c:pt idx="5">
                  <c:v>0</c:v>
                </c:pt>
                <c:pt idx="6">
                  <c:v>11.161</c:v>
                </c:pt>
                <c:pt idx="7">
                  <c:v>13.308</c:v>
                </c:pt>
                <c:pt idx="8">
                  <c:v>13.579000000000001</c:v>
                </c:pt>
                <c:pt idx="9">
                  <c:v>13.765000000000001</c:v>
                </c:pt>
                <c:pt idx="10">
                  <c:v>14.3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10.005000000000001</c:v>
                </c:pt>
                <c:pt idx="1">
                  <c:v>10.128</c:v>
                </c:pt>
                <c:pt idx="2">
                  <c:v>0</c:v>
                </c:pt>
                <c:pt idx="3">
                  <c:v>10.791</c:v>
                </c:pt>
                <c:pt idx="4">
                  <c:v>0</c:v>
                </c:pt>
                <c:pt idx="5">
                  <c:v>0</c:v>
                </c:pt>
                <c:pt idx="6">
                  <c:v>11.161</c:v>
                </c:pt>
                <c:pt idx="7">
                  <c:v>13.308</c:v>
                </c:pt>
                <c:pt idx="8">
                  <c:v>13.579000000000001</c:v>
                </c:pt>
                <c:pt idx="9">
                  <c:v>13.765000000000001</c:v>
                </c:pt>
                <c:pt idx="10">
                  <c:v>14.3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14.8067012620625</c:v>
                </c:pt>
                <c:pt idx="1">
                  <c:v>13.98223577255748</c:v>
                </c:pt>
                <c:pt idx="2">
                  <c:v>14.078874743446841</c:v>
                </c:pt>
                <c:pt idx="3">
                  <c:v>14.855286320176949</c:v>
                </c:pt>
                <c:pt idx="4">
                  <c:v>12.14242166157379</c:v>
                </c:pt>
                <c:pt idx="5">
                  <c:v>11.764589163660817</c:v>
                </c:pt>
                <c:pt idx="6">
                  <c:v>11.114908845422478</c:v>
                </c:pt>
                <c:pt idx="7">
                  <c:v>11.503198137389006</c:v>
                </c:pt>
                <c:pt idx="8">
                  <c:v>10.256441316995359</c:v>
                </c:pt>
                <c:pt idx="9">
                  <c:v>9.0279064353924987</c:v>
                </c:pt>
                <c:pt idx="10">
                  <c:v>10.359957449212377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14.863998403677549</c:v>
                </c:pt>
                <c:pt idx="1">
                  <c:v>15.449082482120296</c:v>
                </c:pt>
                <c:pt idx="2">
                  <c:v>15.53841248237736</c:v>
                </c:pt>
                <c:pt idx="3">
                  <c:v>13.264456185198753</c:v>
                </c:pt>
                <c:pt idx="4">
                  <c:v>23.087157494822996</c:v>
                </c:pt>
                <c:pt idx="5">
                  <c:v>14.929290246202436</c:v>
                </c:pt>
                <c:pt idx="6">
                  <c:v>15.842365440026747</c:v>
                </c:pt>
                <c:pt idx="7">
                  <c:v>14.443226135059735</c:v>
                </c:pt>
                <c:pt idx="8">
                  <c:v>14.665969344393051</c:v>
                </c:pt>
                <c:pt idx="9">
                  <c:v>22.259510139481325</c:v>
                </c:pt>
                <c:pt idx="10">
                  <c:v>16.912164989980901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0.67310287099631494</c:v>
                </c:pt>
                <c:pt idx="1">
                  <c:v>0.65557291261286554</c:v>
                </c:pt>
                <c:pt idx="2">
                  <c:v>0</c:v>
                </c:pt>
                <c:pt idx="3">
                  <c:v>0.81352750910672256</c:v>
                </c:pt>
                <c:pt idx="4">
                  <c:v>0</c:v>
                </c:pt>
                <c:pt idx="5">
                  <c:v>0</c:v>
                </c:pt>
                <c:pt idx="6">
                  <c:v>0.70450338001931334</c:v>
                </c:pt>
                <c:pt idx="7">
                  <c:v>0.921400792008368</c:v>
                </c:pt>
                <c:pt idx="8">
                  <c:v>0.92588493001257977</c:v>
                </c:pt>
                <c:pt idx="9">
                  <c:v>0.61838737302602398</c:v>
                </c:pt>
                <c:pt idx="10">
                  <c:v>0.84554520420487866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14.3</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5.0923027674018444</c:v>
                </c:pt>
                <c:pt idx="2">
                  <c:v>0.99035451228219973</c:v>
                </c:pt>
                <c:pt idx="3">
                  <c:v>15.085645454437969</c:v>
                </c:pt>
                <c:pt idx="4">
                  <c:v>10.53585065602643</c:v>
                </c:pt>
                <c:pt idx="5">
                  <c:v>17.965759206342671</c:v>
                </c:pt>
                <c:pt idx="7">
                  <c:v>26.02200279994625</c:v>
                </c:pt>
                <c:pt idx="8">
                  <c:v>0.59462220088023299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21.168302734122015</c:v>
                </c:pt>
                <c:pt idx="4" formatCode="#,##0">
                  <c:v>10.53585065602643</c:v>
                </c:pt>
                <c:pt idx="5" formatCode="#,##0">
                  <c:v>17.965759206342671</c:v>
                </c:pt>
                <c:pt idx="6" formatCode="#,##0">
                  <c:v>26.616625000826485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14.3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14.3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19,855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1549.5</c:v>
                </c:pt>
                <c:pt idx="1">
                  <c:v>18305.599999999991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1859.5859399999997</c:v>
                </c:pt>
                <c:pt idx="1">
                  <c:v>24213.915455999988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16.925325191999999</c:v>
                </c:pt>
                <c:pt idx="1">
                  <c:v>2.8443505680000003</c:v>
                </c:pt>
                <c:pt idx="2">
                  <c:v>0.11352621599999997</c:v>
                </c:pt>
                <c:pt idx="3">
                  <c:v>0</c:v>
                </c:pt>
                <c:pt idx="4">
                  <c:v>1.39451043</c:v>
                </c:pt>
                <c:pt idx="5">
                  <c:v>4.82712056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393,510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356077</c:v>
                </c:pt>
                <c:pt idx="1">
                  <c:v>36900</c:v>
                </c:pt>
                <c:pt idx="2">
                  <c:v>533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6955.1</c:v>
                </c:pt>
                <c:pt idx="1">
                  <c:v>7172.5</c:v>
                </c:pt>
                <c:pt idx="2">
                  <c:v>10021.5</c:v>
                </c:pt>
                <c:pt idx="3">
                  <c:v>13564</c:v>
                </c:pt>
                <c:pt idx="4">
                  <c:v>15139.099999999989</c:v>
                </c:pt>
                <c:pt idx="5">
                  <c:v>16419.099999999991</c:v>
                </c:pt>
                <c:pt idx="6">
                  <c:v>17788.599999999991</c:v>
                </c:pt>
                <c:pt idx="7">
                  <c:v>18113.099999999991</c:v>
                </c:pt>
                <c:pt idx="8">
                  <c:v>18305.599999999991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905.2</c:v>
                </c:pt>
                <c:pt idx="1">
                  <c:v>951.3</c:v>
                </c:pt>
                <c:pt idx="2">
                  <c:v>1050.7</c:v>
                </c:pt>
                <c:pt idx="3">
                  <c:v>1184.5999999999999</c:v>
                </c:pt>
                <c:pt idx="4">
                  <c:v>1266.9000000000001</c:v>
                </c:pt>
                <c:pt idx="5">
                  <c:v>1361.7</c:v>
                </c:pt>
                <c:pt idx="6">
                  <c:v>1407.9</c:v>
                </c:pt>
                <c:pt idx="7">
                  <c:v>1460.9999999999998</c:v>
                </c:pt>
                <c:pt idx="8">
                  <c:v>1549.5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0.20850711026794139</c:v>
                </c:pt>
                <c:pt idx="1">
                  <c:v>0.22504704616367954</c:v>
                </c:pt>
                <c:pt idx="2">
                  <c:v>0.3097241379514542</c:v>
                </c:pt>
                <c:pt idx="3">
                  <c:v>0.42741149993379007</c:v>
                </c:pt>
                <c:pt idx="4">
                  <c:v>0.48548644727223494</c:v>
                </c:pt>
                <c:pt idx="5">
                  <c:v>0.44393352579128503</c:v>
                </c:pt>
                <c:pt idx="6">
                  <c:v>0.52156413077506625</c:v>
                </c:pt>
                <c:pt idx="7">
                  <c:v>0.58290515462533499</c:v>
                </c:pt>
                <c:pt idx="8">
                  <c:v>0.5910854292238934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5.5016239436002223</c:v>
                </c:pt>
                <c:pt idx="2">
                  <c:v>0.7733888806400292</c:v>
                </c:pt>
                <c:pt idx="3">
                  <c:v>9.263399658137109</c:v>
                </c:pt>
                <c:pt idx="4">
                  <c:v>14.078874743446841</c:v>
                </c:pt>
                <c:pt idx="5">
                  <c:v>17.81863737803743</c:v>
                </c:pt>
                <c:pt idx="7">
                  <c:v>23.894830302588893</c:v>
                </c:pt>
                <c:pt idx="8">
                  <c:v>0.71878167317102903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15.53841248237736</c:v>
                </c:pt>
                <c:pt idx="4" formatCode="#,##0">
                  <c:v>14.078874743446841</c:v>
                </c:pt>
                <c:pt idx="5" formatCode="#,##0">
                  <c:v>17.81863737803743</c:v>
                </c:pt>
                <c:pt idx="6" formatCode="#,##0">
                  <c:v>24.613611975759923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196</c:v>
                </c:pt>
                <c:pt idx="1">
                  <c:v>204</c:v>
                </c:pt>
                <c:pt idx="2">
                  <c:v>221</c:v>
                </c:pt>
                <c:pt idx="3">
                  <c:v>242</c:v>
                </c:pt>
                <c:pt idx="4">
                  <c:v>255</c:v>
                </c:pt>
                <c:pt idx="5">
                  <c:v>270</c:v>
                </c:pt>
                <c:pt idx="6">
                  <c:v>277</c:v>
                </c:pt>
                <c:pt idx="7">
                  <c:v>286</c:v>
                </c:pt>
                <c:pt idx="8">
                  <c:v>297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44111.223364505873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26073.501395999989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552311.16600000008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470147.92200000002</c:v>
                </c:pt>
                <c:pt idx="1">
                  <c:v>79009.737999999998</c:v>
                </c:pt>
                <c:pt idx="2">
                  <c:v>3153.5059999999994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26073.501395999989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7.7096280679264622</c:v>
                </c:pt>
                <c:pt idx="2">
                  <c:v>0.60322648548225277</c:v>
                </c:pt>
                <c:pt idx="3">
                  <c:v>6.6528089118666625</c:v>
                </c:pt>
                <c:pt idx="4">
                  <c:v>9.5527233773185358</c:v>
                </c:pt>
                <c:pt idx="5">
                  <c:v>11.22644477082458</c:v>
                </c:pt>
                <c:pt idx="7">
                  <c:v>18.999963723749485</c:v>
                </c:pt>
                <c:pt idx="8">
                  <c:v>0.47602154651228334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14.965663465275377</c:v>
                </c:pt>
                <c:pt idx="4">
                  <c:v>9.5527233773185358</c:v>
                </c:pt>
                <c:pt idx="5">
                  <c:v>11.22644477082458</c:v>
                </c:pt>
                <c:pt idx="6">
                  <c:v>19.475985270261766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御浜町</c:v>
                </c:pt>
              </c:strCache>
            </c:strRef>
          </c:cat>
          <c:val>
            <c:numRef>
              <c:f>①CO2排出量の現状把握!$AX$43:$AX$45</c:f>
              <c:numCache>
                <c:formatCode>0%</c:formatCode>
                <c:ptCount val="3"/>
                <c:pt idx="0">
                  <c:v>0.42072759503743129</c:v>
                </c:pt>
                <c:pt idx="1">
                  <c:v>0.6065362442534229</c:v>
                </c:pt>
                <c:pt idx="2">
                  <c:v>0.27101488731685658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御浜町</c:v>
                </c:pt>
              </c:strCache>
            </c:strRef>
          </c:cat>
          <c:val>
            <c:numRef>
              <c:f>①CO2排出量の現状把握!$AY$43:$AY$45</c:f>
              <c:numCache>
                <c:formatCode>0%</c:formatCode>
                <c:ptCount val="3"/>
                <c:pt idx="0">
                  <c:v>0.19118662390594171</c:v>
                </c:pt>
                <c:pt idx="1">
                  <c:v>0.11044133137223008</c:v>
                </c:pt>
                <c:pt idx="2">
                  <c:v>0.17299134486620951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御浜町</c:v>
                </c:pt>
              </c:strCache>
            </c:strRef>
          </c:cat>
          <c:val>
            <c:numRef>
              <c:f>①CO2排出量の現状把握!$AZ$43:$AZ$45</c:f>
              <c:numCache>
                <c:formatCode>0%</c:formatCode>
                <c:ptCount val="3"/>
                <c:pt idx="0">
                  <c:v>0.18034974026133399</c:v>
                </c:pt>
                <c:pt idx="1">
                  <c:v>0.10899552461196407</c:v>
                </c:pt>
                <c:pt idx="2">
                  <c:v>0.20330095432076811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御浜町</c:v>
                </c:pt>
              </c:strCache>
            </c:strRef>
          </c:cat>
          <c:val>
            <c:numRef>
              <c:f>①CO2排出量の現状把握!$BA$43:$BA$45</c:f>
              <c:numCache>
                <c:formatCode>0%</c:formatCode>
                <c:ptCount val="3"/>
                <c:pt idx="0">
                  <c:v>0.19226168778726088</c:v>
                </c:pt>
                <c:pt idx="1">
                  <c:v>0.16432955213885278</c:v>
                </c:pt>
                <c:pt idx="2">
                  <c:v>0.35269281349616582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御浜町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2551</c:v>
                </c:pt>
                <c:pt idx="1">
                  <c:v>2551</c:v>
                </c:pt>
                <c:pt idx="2">
                  <c:v>2551</c:v>
                </c:pt>
                <c:pt idx="3">
                  <c:v>2551</c:v>
                </c:pt>
                <c:pt idx="4">
                  <c:v>2551</c:v>
                </c:pt>
                <c:pt idx="5">
                  <c:v>2637</c:v>
                </c:pt>
                <c:pt idx="6">
                  <c:v>2637</c:v>
                </c:pt>
                <c:pt idx="7">
                  <c:v>2637</c:v>
                </c:pt>
                <c:pt idx="8">
                  <c:v>2637</c:v>
                </c:pt>
                <c:pt idx="9">
                  <c:v>2637</c:v>
                </c:pt>
                <c:pt idx="10">
                  <c:v>2637</c:v>
                </c:pt>
                <c:pt idx="11">
                  <c:v>2575</c:v>
                </c:pt>
                <c:pt idx="12">
                  <c:v>2575</c:v>
                </c:pt>
                <c:pt idx="13">
                  <c:v>2575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9753</c:v>
                </c:pt>
                <c:pt idx="1">
                  <c:v>9611</c:v>
                </c:pt>
                <c:pt idx="2">
                  <c:v>9429</c:v>
                </c:pt>
                <c:pt idx="3">
                  <c:v>9349</c:v>
                </c:pt>
                <c:pt idx="4">
                  <c:v>9292</c:v>
                </c:pt>
                <c:pt idx="5">
                  <c:v>9208</c:v>
                </c:pt>
                <c:pt idx="6">
                  <c:v>9113</c:v>
                </c:pt>
                <c:pt idx="7">
                  <c:v>8972</c:v>
                </c:pt>
                <c:pt idx="8">
                  <c:v>8775</c:v>
                </c:pt>
                <c:pt idx="9">
                  <c:v>8684</c:v>
                </c:pt>
                <c:pt idx="10">
                  <c:v>8487</c:v>
                </c:pt>
                <c:pt idx="11">
                  <c:v>8355</c:v>
                </c:pt>
                <c:pt idx="12">
                  <c:v>8237</c:v>
                </c:pt>
                <c:pt idx="13">
                  <c:v>8086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1654</v>
      </c>
      <c r="H135" s="70" t="s">
        <v>1655</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1654</v>
      </c>
      <c r="H136" s="70" t="s">
        <v>1655</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1654</v>
      </c>
      <c r="H137" s="70" t="s">
        <v>1655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1654</v>
      </c>
      <c r="H138" s="70" t="s">
        <v>1655</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1654</v>
      </c>
      <c r="H139" s="70" t="s">
        <v>1655</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1654</v>
      </c>
      <c r="H140" s="70" t="s">
        <v>1655</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1654</v>
      </c>
      <c r="H141" s="70" t="s">
        <v>1655</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1654</v>
      </c>
      <c r="H142" s="70" t="s">
        <v>1655</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1654</v>
      </c>
      <c r="H143" s="70" t="s">
        <v>1655</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1654</v>
      </c>
      <c r="H144" s="70" t="s">
        <v>1655</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1654</v>
      </c>
      <c r="H145" s="70" t="s">
        <v>1655</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1654</v>
      </c>
      <c r="H146" s="70" t="s">
        <v>1655</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1654</v>
      </c>
      <c r="H147" s="70" t="s">
        <v>1655</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1654</v>
      </c>
      <c r="H148" s="70" t="s">
        <v>1655</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1654</v>
      </c>
      <c r="H149" s="70" t="s">
        <v>1655</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1654</v>
      </c>
      <c r="H150" s="70" t="s">
        <v>1655</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1654</v>
      </c>
      <c r="H151" s="70" t="s">
        <v>1655</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1654</v>
      </c>
      <c r="H152" s="70" t="s">
        <v>1655</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1656</v>
      </c>
      <c r="B153" s="70">
        <v>442</v>
      </c>
      <c r="C153" s="70">
        <v>19</v>
      </c>
      <c r="D153" s="70">
        <v>26</v>
      </c>
      <c r="E153" s="70">
        <v>2022</v>
      </c>
      <c r="F153" s="70" t="s">
        <v>161</v>
      </c>
      <c r="G153" s="70" t="s">
        <v>1654</v>
      </c>
      <c r="H153" s="70" t="s">
        <v>1655</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1654</v>
      </c>
      <c r="H154" s="70" t="s">
        <v>1655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1653</v>
      </c>
      <c r="B155" s="70">
        <v>442</v>
      </c>
      <c r="C155" s="70">
        <v>21</v>
      </c>
      <c r="D155" s="70">
        <v>26</v>
      </c>
      <c r="E155" s="70">
        <v>2024</v>
      </c>
      <c r="F155" s="70" t="s">
        <v>1554</v>
      </c>
      <c r="G155" s="70" t="s">
        <v>1654</v>
      </c>
      <c r="H155" s="70" t="s">
        <v>1655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1875</v>
      </c>
      <c r="B9" s="70">
        <v>1</v>
      </c>
      <c r="C9" s="70">
        <v>1</v>
      </c>
      <c r="D9" s="70">
        <v>1</v>
      </c>
      <c r="E9" s="70">
        <v>1990</v>
      </c>
      <c r="F9" s="70" t="s">
        <v>787</v>
      </c>
      <c r="G9" s="1073" t="s">
        <v>1876</v>
      </c>
      <c r="H9" s="70" t="s">
        <v>1877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1878</v>
      </c>
      <c r="B10" s="70">
        <v>2</v>
      </c>
      <c r="C10" s="70">
        <v>2</v>
      </c>
      <c r="D10" s="70">
        <v>1</v>
      </c>
      <c r="E10" s="70">
        <v>2005</v>
      </c>
      <c r="F10" s="70" t="s">
        <v>789</v>
      </c>
      <c r="G10" s="1073" t="s">
        <v>1876</v>
      </c>
      <c r="H10" s="70" t="s">
        <v>1877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1879</v>
      </c>
      <c r="B11" s="70">
        <v>3</v>
      </c>
      <c r="C11" s="70">
        <v>3</v>
      </c>
      <c r="D11" s="70">
        <v>1</v>
      </c>
      <c r="E11" s="70">
        <v>2006</v>
      </c>
      <c r="F11" s="70" t="s">
        <v>790</v>
      </c>
      <c r="G11" s="1073" t="s">
        <v>1876</v>
      </c>
      <c r="H11" s="70" t="s">
        <v>1877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1880</v>
      </c>
      <c r="B12" s="70">
        <v>4</v>
      </c>
      <c r="C12" s="70">
        <v>4</v>
      </c>
      <c r="D12" s="70">
        <v>1</v>
      </c>
      <c r="E12" s="70">
        <v>2007</v>
      </c>
      <c r="F12" s="70" t="s">
        <v>791</v>
      </c>
      <c r="G12" s="1073" t="s">
        <v>1876</v>
      </c>
      <c r="H12" s="70" t="s">
        <v>1877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1881</v>
      </c>
      <c r="B13" s="70">
        <v>5</v>
      </c>
      <c r="C13" s="70">
        <v>5</v>
      </c>
      <c r="D13" s="70">
        <v>1</v>
      </c>
      <c r="E13" s="70">
        <v>2008</v>
      </c>
      <c r="F13" s="70" t="s">
        <v>792</v>
      </c>
      <c r="G13" s="1073" t="s">
        <v>1876</v>
      </c>
      <c r="H13" s="70" t="s">
        <v>1877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1882</v>
      </c>
      <c r="B14" s="70">
        <v>6</v>
      </c>
      <c r="C14" s="70">
        <v>6</v>
      </c>
      <c r="D14" s="70">
        <v>1</v>
      </c>
      <c r="E14" s="70">
        <v>2009</v>
      </c>
      <c r="F14" s="70" t="s">
        <v>176</v>
      </c>
      <c r="G14" s="1073" t="s">
        <v>1876</v>
      </c>
      <c r="H14" s="70" t="s">
        <v>1877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1883</v>
      </c>
      <c r="B15" s="70">
        <v>7</v>
      </c>
      <c r="C15" s="70">
        <v>7</v>
      </c>
      <c r="D15" s="70">
        <v>1</v>
      </c>
      <c r="E15" s="70">
        <v>2010</v>
      </c>
      <c r="F15" s="70" t="s">
        <v>177</v>
      </c>
      <c r="G15" s="1073" t="s">
        <v>1876</v>
      </c>
      <c r="H15" s="70" t="s">
        <v>1877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1884</v>
      </c>
      <c r="B16" s="70">
        <v>8</v>
      </c>
      <c r="C16" s="70">
        <v>8</v>
      </c>
      <c r="D16" s="70">
        <v>1</v>
      </c>
      <c r="E16" s="70">
        <v>2011</v>
      </c>
      <c r="F16" s="70" t="s">
        <v>178</v>
      </c>
      <c r="G16" s="1073" t="s">
        <v>1876</v>
      </c>
      <c r="H16" s="70" t="s">
        <v>1877</v>
      </c>
      <c r="I16" s="1066"/>
      <c r="J16" s="73">
        <v>10.005000000000001</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10.005000000000001</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10.005000000000001</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10.005000000000001</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1885</v>
      </c>
      <c r="B17" s="70">
        <v>9</v>
      </c>
      <c r="C17" s="70">
        <v>9</v>
      </c>
      <c r="D17" s="70">
        <v>1</v>
      </c>
      <c r="E17" s="70">
        <v>2012</v>
      </c>
      <c r="F17" s="70" t="s">
        <v>179</v>
      </c>
      <c r="G17" s="1073" t="s">
        <v>1876</v>
      </c>
      <c r="H17" s="70" t="s">
        <v>1877</v>
      </c>
      <c r="I17" s="1066"/>
      <c r="J17" s="73">
        <v>10.128</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10.128</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10.128</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10.128</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1886</v>
      </c>
      <c r="B18" s="70">
        <v>10</v>
      </c>
      <c r="C18" s="70">
        <v>10</v>
      </c>
      <c r="D18" s="70">
        <v>1</v>
      </c>
      <c r="E18" s="70">
        <v>2013</v>
      </c>
      <c r="F18" s="70" t="s">
        <v>180</v>
      </c>
      <c r="G18" s="1073" t="s">
        <v>1876</v>
      </c>
      <c r="H18" s="70" t="s">
        <v>1877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1887</v>
      </c>
      <c r="B19" s="70">
        <v>11</v>
      </c>
      <c r="C19" s="70">
        <v>11</v>
      </c>
      <c r="D19" s="70">
        <v>1</v>
      </c>
      <c r="E19" s="70">
        <v>2014</v>
      </c>
      <c r="F19" s="70" t="s">
        <v>181</v>
      </c>
      <c r="G19" s="1073" t="s">
        <v>1876</v>
      </c>
      <c r="H19" s="70" t="s">
        <v>1877</v>
      </c>
      <c r="I19" s="1066"/>
      <c r="J19" s="73">
        <v>10.791</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10.791</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10.791</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10.791</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1888</v>
      </c>
      <c r="B20" s="70">
        <v>12</v>
      </c>
      <c r="C20" s="70">
        <v>12</v>
      </c>
      <c r="D20" s="70">
        <v>1</v>
      </c>
      <c r="E20" s="70">
        <v>2015</v>
      </c>
      <c r="F20" s="70" t="s">
        <v>182</v>
      </c>
      <c r="G20" s="1073" t="s">
        <v>1876</v>
      </c>
      <c r="H20" s="70" t="s">
        <v>1877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1889</v>
      </c>
      <c r="B21" s="70">
        <v>13</v>
      </c>
      <c r="C21" s="70">
        <v>13</v>
      </c>
      <c r="D21" s="70">
        <v>1</v>
      </c>
      <c r="E21" s="70">
        <v>2016</v>
      </c>
      <c r="F21" s="70" t="s">
        <v>155</v>
      </c>
      <c r="G21" s="1073" t="s">
        <v>1876</v>
      </c>
      <c r="H21" s="70" t="s">
        <v>1877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1890</v>
      </c>
      <c r="B22" s="70">
        <v>14</v>
      </c>
      <c r="C22" s="70">
        <v>14</v>
      </c>
      <c r="D22" s="70">
        <v>1</v>
      </c>
      <c r="E22" s="70">
        <v>2017</v>
      </c>
      <c r="F22" s="70" t="s">
        <v>156</v>
      </c>
      <c r="G22" s="1073" t="s">
        <v>1876</v>
      </c>
      <c r="H22" s="70" t="s">
        <v>1877</v>
      </c>
      <c r="I22" s="1066"/>
      <c r="J22" s="73">
        <v>11.161</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11.161</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11.161</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11.161</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1891</v>
      </c>
      <c r="B23" s="70">
        <v>15</v>
      </c>
      <c r="C23" s="70">
        <v>15</v>
      </c>
      <c r="D23" s="70">
        <v>1</v>
      </c>
      <c r="E23" s="70">
        <v>2018</v>
      </c>
      <c r="F23" s="70" t="s">
        <v>183</v>
      </c>
      <c r="G23" s="1073" t="s">
        <v>1876</v>
      </c>
      <c r="H23" s="70" t="s">
        <v>1877</v>
      </c>
      <c r="I23" s="1066"/>
      <c r="J23" s="73">
        <v>13.308</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13.308</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13.308</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13.308</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1892</v>
      </c>
      <c r="B24" s="70">
        <v>16</v>
      </c>
      <c r="C24" s="70">
        <v>16</v>
      </c>
      <c r="D24" s="70">
        <v>1</v>
      </c>
      <c r="E24" s="70">
        <v>2019</v>
      </c>
      <c r="F24" s="70" t="s">
        <v>158</v>
      </c>
      <c r="G24" s="1073" t="s">
        <v>1876</v>
      </c>
      <c r="H24" s="70" t="s">
        <v>1877</v>
      </c>
      <c r="I24" s="1066"/>
      <c r="J24" s="73">
        <v>13.579000000000001</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13.579000000000001</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13.579000000000001</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13.579000000000001</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1893</v>
      </c>
      <c r="B25" s="70">
        <v>17</v>
      </c>
      <c r="C25" s="70">
        <v>17</v>
      </c>
      <c r="D25" s="70">
        <v>1</v>
      </c>
      <c r="E25" s="70">
        <v>2020</v>
      </c>
      <c r="F25" s="70" t="s">
        <v>159</v>
      </c>
      <c r="G25" s="1073" t="s">
        <v>1876</v>
      </c>
      <c r="H25" s="70" t="s">
        <v>1877</v>
      </c>
      <c r="I25" s="1066"/>
      <c r="J25" s="73">
        <v>13.765000000000001</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13.765000000000001</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13.765000000000001</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13.765000000000001</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1894</v>
      </c>
      <c r="B26" s="70">
        <v>18</v>
      </c>
      <c r="C26" s="70">
        <v>18</v>
      </c>
      <c r="D26" s="70">
        <v>1</v>
      </c>
      <c r="E26" s="70">
        <v>2021</v>
      </c>
      <c r="F26" s="70" t="s">
        <v>160</v>
      </c>
      <c r="G26" s="1073" t="s">
        <v>1876</v>
      </c>
      <c r="H26" s="70" t="s">
        <v>1877</v>
      </c>
      <c r="I26" s="1066"/>
      <c r="J26" s="73">
        <v>14.3</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14.3</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14.3</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14.3</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1895</v>
      </c>
      <c r="B27" s="70">
        <v>19</v>
      </c>
      <c r="C27" s="70">
        <v>19</v>
      </c>
      <c r="D27" s="70">
        <v>1</v>
      </c>
      <c r="E27" s="70">
        <v>2022</v>
      </c>
      <c r="F27" s="70" t="s">
        <v>161</v>
      </c>
      <c r="G27" s="1073" t="s">
        <v>1876</v>
      </c>
      <c r="H27" s="70" t="s">
        <v>1877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1896</v>
      </c>
      <c r="B28" s="70">
        <v>20</v>
      </c>
      <c r="C28" s="70">
        <v>20</v>
      </c>
      <c r="D28" s="70">
        <v>1</v>
      </c>
      <c r="E28" s="70">
        <v>2023</v>
      </c>
      <c r="F28" s="70" t="s">
        <v>1539</v>
      </c>
      <c r="G28" s="1073" t="s">
        <v>1876</v>
      </c>
      <c r="H28" s="70" t="s">
        <v>1877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1897</v>
      </c>
      <c r="B29" s="70">
        <v>21</v>
      </c>
      <c r="C29" s="70">
        <v>21</v>
      </c>
      <c r="D29" s="70">
        <v>1</v>
      </c>
      <c r="E29" s="70">
        <v>2024</v>
      </c>
      <c r="F29" s="70" t="s">
        <v>1554</v>
      </c>
      <c r="G29" s="1073" t="s">
        <v>1876</v>
      </c>
      <c r="H29" s="70" t="s">
        <v>1877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1876</v>
      </c>
      <c r="H30" s="70" t="s">
        <v>1877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1876</v>
      </c>
      <c r="H31" s="70" t="s">
        <v>1877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1876</v>
      </c>
      <c r="H32" s="70" t="s">
        <v>1877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1876</v>
      </c>
      <c r="H33" s="70" t="s">
        <v>1877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1876</v>
      </c>
      <c r="H34" s="70" t="s">
        <v>1877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1876</v>
      </c>
      <c r="H35" s="70" t="s">
        <v>1877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1665</v>
      </c>
      <c r="H14" s="70" t="s">
        <v>1666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2338</v>
      </c>
      <c r="B21" s="70">
        <v>13</v>
      </c>
      <c r="C21" s="70">
        <v>18</v>
      </c>
      <c r="D21" s="70">
        <v>13</v>
      </c>
      <c r="E21" s="70">
        <v>2024</v>
      </c>
      <c r="F21" s="70" t="s">
        <v>1554</v>
      </c>
      <c r="G21" s="1073" t="s">
        <v>2335</v>
      </c>
      <c r="H21" s="70" t="s">
        <v>2336</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2280</v>
      </c>
      <c r="B26" s="70">
        <v>18</v>
      </c>
      <c r="C26" s="70">
        <v>18</v>
      </c>
      <c r="D26" s="70">
        <v>18</v>
      </c>
      <c r="E26" s="70">
        <v>2024</v>
      </c>
      <c r="F26" s="70" t="s">
        <v>1554</v>
      </c>
      <c r="G26" s="1073" t="s">
        <v>2259</v>
      </c>
      <c r="H26" s="70" t="s">
        <v>2260</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1648</v>
      </c>
      <c r="B32" s="70">
        <v>24</v>
      </c>
      <c r="C32" s="70">
        <v>18</v>
      </c>
      <c r="D32" s="70">
        <v>24</v>
      </c>
      <c r="E32" s="70">
        <v>2024</v>
      </c>
      <c r="F32" s="70" t="s">
        <v>1554</v>
      </c>
      <c r="G32" s="1073" t="s">
        <v>1645</v>
      </c>
      <c r="H32" s="70" t="s">
        <v>1646</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1652</v>
      </c>
      <c r="B33" s="70">
        <v>25</v>
      </c>
      <c r="C33" s="70">
        <v>18</v>
      </c>
      <c r="D33" s="70">
        <v>25</v>
      </c>
      <c r="E33" s="70">
        <v>2024</v>
      </c>
      <c r="F33" s="70" t="s">
        <v>1554</v>
      </c>
      <c r="G33" s="1073" t="s">
        <v>1649</v>
      </c>
      <c r="H33" s="70" t="s">
        <v>1650</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1897</v>
      </c>
      <c r="B35" s="70">
        <v>27</v>
      </c>
      <c r="C35" s="70">
        <v>18</v>
      </c>
      <c r="D35" s="70">
        <v>27</v>
      </c>
      <c r="E35" s="70">
        <v>2024</v>
      </c>
      <c r="F35" s="70" t="s">
        <v>1554</v>
      </c>
      <c r="G35" s="1073" t="s">
        <v>1876</v>
      </c>
      <c r="H35" s="70" t="s">
        <v>1877</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2330</v>
      </c>
      <c r="B36" s="70">
        <v>28</v>
      </c>
      <c r="C36" s="70">
        <v>18</v>
      </c>
      <c r="D36" s="70">
        <v>28</v>
      </c>
      <c r="E36" s="70">
        <v>2024</v>
      </c>
      <c r="F36" s="70" t="s">
        <v>1554</v>
      </c>
      <c r="G36" s="1073" t="s">
        <v>2327</v>
      </c>
      <c r="H36" s="70" t="s">
        <v>2328</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2031</v>
      </c>
      <c r="B38" s="70">
        <v>30</v>
      </c>
      <c r="C38" s="70">
        <v>18</v>
      </c>
      <c r="D38" s="70">
        <v>30</v>
      </c>
      <c r="E38" s="70">
        <v>2024</v>
      </c>
      <c r="F38" s="70" t="s">
        <v>1554</v>
      </c>
      <c r="G38" s="1073" t="s">
        <v>2010</v>
      </c>
      <c r="H38" s="70" t="s">
        <v>2011</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1667</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2337</v>
      </c>
      <c r="B201" s="70">
        <v>193</v>
      </c>
      <c r="C201" s="70">
        <v>16</v>
      </c>
      <c r="D201" s="70">
        <v>13</v>
      </c>
      <c r="E201" s="70">
        <v>2022</v>
      </c>
      <c r="F201" s="70" t="s">
        <v>161</v>
      </c>
      <c r="G201" s="1073" t="s">
        <v>2335</v>
      </c>
      <c r="H201" s="70" t="s">
        <v>2336</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2278</v>
      </c>
      <c r="B206" s="70">
        <v>198</v>
      </c>
      <c r="C206" s="70">
        <v>16</v>
      </c>
      <c r="D206" s="70">
        <v>18</v>
      </c>
      <c r="E206" s="70">
        <v>2022</v>
      </c>
      <c r="F206" s="70" t="s">
        <v>161</v>
      </c>
      <c r="G206" s="1073" t="s">
        <v>2259</v>
      </c>
      <c r="H206" s="70" t="s">
        <v>2260</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1647</v>
      </c>
      <c r="B212" s="70">
        <v>204</v>
      </c>
      <c r="C212" s="70">
        <v>16</v>
      </c>
      <c r="D212" s="70">
        <v>24</v>
      </c>
      <c r="E212" s="70">
        <v>2022</v>
      </c>
      <c r="F212" s="70" t="s">
        <v>161</v>
      </c>
      <c r="G212" s="1073" t="s">
        <v>1645</v>
      </c>
      <c r="H212" s="70" t="s">
        <v>1646</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1651</v>
      </c>
      <c r="B213" s="70">
        <v>205</v>
      </c>
      <c r="C213" s="70">
        <v>16</v>
      </c>
      <c r="D213" s="70">
        <v>25</v>
      </c>
      <c r="E213" s="70">
        <v>2022</v>
      </c>
      <c r="F213" s="70" t="s">
        <v>161</v>
      </c>
      <c r="G213" s="1073" t="s">
        <v>1649</v>
      </c>
      <c r="H213" s="70" t="s">
        <v>1650</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1895</v>
      </c>
      <c r="B215" s="70">
        <v>207</v>
      </c>
      <c r="C215" s="70">
        <v>16</v>
      </c>
      <c r="D215" s="70">
        <v>27</v>
      </c>
      <c r="E215" s="70">
        <v>2022</v>
      </c>
      <c r="F215" s="70" t="s">
        <v>161</v>
      </c>
      <c r="G215" s="1073" t="s">
        <v>1876</v>
      </c>
      <c r="H215" s="70" t="s">
        <v>1877</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2329</v>
      </c>
      <c r="B216" s="70">
        <v>208</v>
      </c>
      <c r="C216" s="70">
        <v>16</v>
      </c>
      <c r="D216" s="70">
        <v>28</v>
      </c>
      <c r="E216" s="70">
        <v>2022</v>
      </c>
      <c r="F216" s="70" t="s">
        <v>161</v>
      </c>
      <c r="G216" s="1073" t="s">
        <v>2327</v>
      </c>
      <c r="H216" s="70" t="s">
        <v>2328</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2029</v>
      </c>
      <c r="B218" s="70">
        <v>210</v>
      </c>
      <c r="C218" s="70">
        <v>16</v>
      </c>
      <c r="D218" s="70">
        <v>30</v>
      </c>
      <c r="E218" s="70">
        <v>2022</v>
      </c>
      <c r="F218" s="70" t="s">
        <v>161</v>
      </c>
      <c r="G218" s="1073" t="s">
        <v>2010</v>
      </c>
      <c r="H218" s="70" t="s">
        <v>2011</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1876</v>
      </c>
      <c r="H6" s="77" t="s">
        <v>1877</v>
      </c>
      <c r="I6" s="77" t="s">
        <v>2400</v>
      </c>
      <c r="J6" s="77" t="s">
        <v>2401</v>
      </c>
      <c r="K6" s="1080">
        <v>45</v>
      </c>
      <c r="L6" s="1081">
        <v>27</v>
      </c>
      <c r="M6" s="1044"/>
      <c r="N6" s="988">
        <v>1</v>
      </c>
      <c r="O6" s="77" t="s">
        <v>1674</v>
      </c>
      <c r="P6" s="77" t="s">
        <v>1675</v>
      </c>
      <c r="Q6" s="77" t="s">
        <v>1501</v>
      </c>
      <c r="R6" s="16"/>
      <c r="S6" s="77">
        <v>1</v>
      </c>
      <c r="T6" s="77" t="s">
        <v>1876</v>
      </c>
      <c r="U6" s="77" t="s">
        <v>1877</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1661</v>
      </c>
      <c r="AE9" s="77" t="s">
        <v>1662</v>
      </c>
      <c r="AF9" s="77" t="s">
        <v>1501</v>
      </c>
    </row>
    <row r="10" spans="1:32" ht="12">
      <c r="A10" s="16"/>
      <c r="B10" s="16"/>
      <c r="C10" s="16"/>
      <c r="D10" s="16"/>
      <c r="F10" s="75" t="s">
        <v>1501</v>
      </c>
      <c r="G10" s="76" t="s">
        <v>1876</v>
      </c>
      <c r="H10" s="77" t="s">
        <v>1877</v>
      </c>
      <c r="I10" s="77" t="s">
        <v>2400</v>
      </c>
      <c r="J10" s="77" t="s">
        <v>2401</v>
      </c>
      <c r="K10" s="1079">
        <v>45</v>
      </c>
      <c r="L10" s="1045">
        <v>27</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1640</v>
      </c>
      <c r="Q11" s="77" t="s">
        <v>1501</v>
      </c>
      <c r="R11" s="16"/>
      <c r="S11" s="16"/>
      <c r="T11" s="16"/>
      <c r="U11" s="16"/>
      <c r="V11" s="16"/>
      <c r="W11" s="16"/>
      <c r="X11" s="77">
        <v>6</v>
      </c>
      <c r="Y11" s="692" t="s">
        <v>1789</v>
      </c>
      <c r="Z11" s="77" t="s">
        <v>1640</v>
      </c>
      <c r="AA11" s="77" t="s">
        <v>1501</v>
      </c>
      <c r="AB11" s="16"/>
      <c r="AC11" s="77">
        <v>6</v>
      </c>
      <c r="AD11" s="77" t="s">
        <v>1665</v>
      </c>
      <c r="AE11" s="77" t="s">
        <v>1666</v>
      </c>
      <c r="AF11" s="77" t="s">
        <v>1501</v>
      </c>
    </row>
    <row r="12" spans="1:32" ht="12">
      <c r="A12" s="16"/>
      <c r="B12" s="16"/>
      <c r="C12" s="16"/>
      <c r="D12" s="16"/>
      <c r="F12" s="75" t="s">
        <v>1505</v>
      </c>
      <c r="G12" s="76" t="s">
        <v>1876</v>
      </c>
      <c r="H12" s="77"/>
      <c r="I12" s="77" t="s">
        <v>1876</v>
      </c>
      <c r="J12" s="77"/>
      <c r="K12" s="1079" t="s">
        <v>1544</v>
      </c>
      <c r="L12" s="1045"/>
      <c r="M12" s="1044"/>
      <c r="N12" s="988">
        <v>7</v>
      </c>
      <c r="O12" s="77" t="s">
        <v>1654</v>
      </c>
      <c r="P12" s="77" t="s">
        <v>1655</v>
      </c>
      <c r="Q12" s="77" t="s">
        <v>1501</v>
      </c>
      <c r="R12" s="16"/>
      <c r="S12" s="16"/>
      <c r="T12" s="16"/>
      <c r="U12" s="16"/>
      <c r="V12" s="16"/>
      <c r="W12" s="16"/>
      <c r="X12" s="77">
        <v>7</v>
      </c>
      <c r="Y12" s="692" t="s">
        <v>1654</v>
      </c>
      <c r="Z12" s="77" t="s">
        <v>1655</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2335</v>
      </c>
      <c r="AE18" s="77" t="s">
        <v>2336</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2259</v>
      </c>
      <c r="AE23" s="77" t="s">
        <v>2260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1645</v>
      </c>
      <c r="AE29" s="77" t="s">
        <v>1646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1649</v>
      </c>
      <c r="AE30" s="77" t="s">
        <v>1650</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1876</v>
      </c>
      <c r="AE32" s="77" t="s">
        <v>1877</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2327</v>
      </c>
      <c r="AE33" s="77" t="s">
        <v>2328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2010</v>
      </c>
      <c r="AE35" s="77" t="s">
        <v>2011</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御浜町</v>
      </c>
      <c r="K4" s="70" t="str">
        <f>HLOOKUP(K3,比較地域マスタ!$E$5:$L$6,2,0)</f>
        <v>24561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21.168302734122015</v>
      </c>
      <c r="BB5" s="29"/>
      <c r="BC5" s="17"/>
      <c r="BD5" s="1005">
        <f>SUM(BC6:BC8)</f>
        <v>15.53841248237736</v>
      </c>
      <c r="BE5" s="29"/>
      <c r="BF5" s="17"/>
      <c r="BG5" s="1005">
        <f>AK35</f>
        <v>14.965663465275377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5.0923027674018444</v>
      </c>
      <c r="BA6" s="17"/>
      <c r="BB6" s="29"/>
      <c r="BC6" s="1005">
        <f>O32</f>
        <v>5.5016239436002223</v>
      </c>
      <c r="BD6" s="17"/>
      <c r="BE6" s="29"/>
      <c r="BF6" s="1005">
        <f>AK36</f>
        <v>7.7096280679264622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0.99035451228219973</v>
      </c>
      <c r="BA7" s="17"/>
      <c r="BB7" s="29"/>
      <c r="BC7" s="1005">
        <f>O33</f>
        <v>0.7733888806400292</v>
      </c>
      <c r="BD7" s="17"/>
      <c r="BE7" s="29"/>
      <c r="BF7" s="1005">
        <f t="shared" ref="BF7:BF8" si="0">AK37</f>
        <v>0.60322648548225277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15.085645454437969</v>
      </c>
      <c r="BA8" s="17"/>
      <c r="BB8" s="29"/>
      <c r="BC8" s="1005">
        <f>O34</f>
        <v>9.263399658137109</v>
      </c>
      <c r="BD8" s="17"/>
      <c r="BE8" s="29"/>
      <c r="BF8" s="1005">
        <f t="shared" si="0"/>
        <v>6.6528089118666625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76.286537597317604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10.53585065602643</v>
      </c>
      <c r="BA9" s="1005">
        <f>AZ9</f>
        <v>10.53585065602643</v>
      </c>
      <c r="BB9" s="29"/>
      <c r="BC9" s="1005">
        <f>O35</f>
        <v>14.078874743446841</v>
      </c>
      <c r="BD9" s="1005">
        <f>BC9</f>
        <v>14.078874743446841</v>
      </c>
      <c r="BE9" s="29"/>
      <c r="BF9" s="1005">
        <f>AK39</f>
        <v>9.5527233773185358</v>
      </c>
      <c r="BG9" s="1005">
        <f>AK39</f>
        <v>9.5527233773185358</v>
      </c>
      <c r="BH9" s="29"/>
    </row>
    <row r="10" spans="1:62" ht="17.100000000000001" customHeight="1" thickBot="1">
      <c r="B10" s="323"/>
      <c r="C10" s="324"/>
      <c r="D10" s="326"/>
      <c r="E10" s="326"/>
      <c r="F10" s="326"/>
      <c r="G10" s="325"/>
      <c r="H10" s="325"/>
      <c r="I10" s="326"/>
      <c r="J10" s="327"/>
      <c r="K10" s="334"/>
      <c r="L10" s="246" t="s">
        <v>114</v>
      </c>
      <c r="M10" s="246"/>
      <c r="N10" s="563"/>
      <c r="O10" s="906">
        <f>SUM(O11:O13)</f>
        <v>21.168302734122015</v>
      </c>
      <c r="P10" s="453">
        <f t="shared" ref="P10:P22" si="1">O10/$O$9</f>
        <v>0.27748411975203258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17.965759206342671</v>
      </c>
      <c r="BA10" s="1005">
        <f>AZ10</f>
        <v>17.965759206342671</v>
      </c>
      <c r="BB10" s="29"/>
      <c r="BC10" s="1005">
        <f>O36</f>
        <v>17.81863737803743</v>
      </c>
      <c r="BD10" s="1005">
        <f>BC10</f>
        <v>17.81863737803743</v>
      </c>
      <c r="BE10" s="29"/>
      <c r="BF10" s="1005">
        <f>AK40</f>
        <v>11.22644477082458</v>
      </c>
      <c r="BG10" s="1005">
        <f>AK40</f>
        <v>11.22644477082458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5.0923027674018444</v>
      </c>
      <c r="P11" s="454">
        <f t="shared" si="1"/>
        <v>6.6752312108878567E-2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26.616625000826485</v>
      </c>
      <c r="BB11" s="29"/>
      <c r="BC11" s="1005"/>
      <c r="BD11" s="1005">
        <f>SUM(BC12:BC14)</f>
        <v>24.613611975759923</v>
      </c>
      <c r="BE11" s="29"/>
      <c r="BF11" s="17"/>
      <c r="BG11" s="1005">
        <f>AK41</f>
        <v>19.475985270261766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0.99035451228219973</v>
      </c>
      <c r="P12" s="454">
        <f t="shared" si="1"/>
        <v>1.2982035146356185E-2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26.02200279994625</v>
      </c>
      <c r="BA12" s="17"/>
      <c r="BB12" s="29"/>
      <c r="BC12" s="1005">
        <f>O38</f>
        <v>23.894830302588893</v>
      </c>
      <c r="BD12" s="17"/>
      <c r="BE12" s="29"/>
      <c r="BF12" s="1005">
        <f>AK42</f>
        <v>18.999963723749485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15.085645454437969</v>
      </c>
      <c r="P13" s="454">
        <f t="shared" si="1"/>
        <v>0.19774977249679782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0.59462220088023299</v>
      </c>
      <c r="BA13" s="17"/>
      <c r="BB13" s="29"/>
      <c r="BC13" s="1005">
        <f>O41</f>
        <v>0.71878167317102903</v>
      </c>
      <c r="BD13" s="17"/>
      <c r="BE13" s="29"/>
      <c r="BF13" s="1005">
        <f>AK45</f>
        <v>0.47602154651228334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10.53585065602643</v>
      </c>
      <c r="P14" s="453">
        <f t="shared" si="1"/>
        <v>0.13810891132116201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17.965759206342671</v>
      </c>
      <c r="P15" s="453">
        <f t="shared" si="1"/>
        <v>0.23550366515748625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26.616625000826485</v>
      </c>
      <c r="P16" s="453">
        <f t="shared" si="1"/>
        <v>0.34890330376931905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26.02200279994625</v>
      </c>
      <c r="P17" s="454">
        <f t="shared" si="1"/>
        <v>0.34110871484697242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9.8347349675840903</v>
      </c>
      <c r="P18" s="454">
        <f t="shared" si="1"/>
        <v>0.12891835541805871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16.18726783236216</v>
      </c>
      <c r="P19" s="454">
        <f t="shared" si="1"/>
        <v>0.21219035942891368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0.59462220088023299</v>
      </c>
      <c r="P20" s="454">
        <f t="shared" si="1"/>
        <v>7.7945889223466494E-3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15.23505350387482</v>
      </c>
      <c r="AZ22" s="1005">
        <f t="shared" si="3"/>
        <v>14.330700575205665</v>
      </c>
      <c r="BA22" s="1005">
        <f t="shared" si="3"/>
        <v>14.863998403677549</v>
      </c>
      <c r="BB22" s="1005">
        <f t="shared" si="3"/>
        <v>15.449082482120296</v>
      </c>
      <c r="BC22" s="1005">
        <f t="shared" si="3"/>
        <v>15.53841248237736</v>
      </c>
      <c r="BD22" s="1005">
        <f t="shared" si="3"/>
        <v>13.264456185198753</v>
      </c>
      <c r="BE22" s="1005">
        <f t="shared" si="3"/>
        <v>23.087157494822996</v>
      </c>
      <c r="BF22" s="1005">
        <f t="shared" si="3"/>
        <v>14.929290246202436</v>
      </c>
      <c r="BG22" s="1005">
        <f t="shared" si="3"/>
        <v>15.842365440026747</v>
      </c>
      <c r="BH22" s="1005">
        <f t="shared" si="3"/>
        <v>14.443226135059735</v>
      </c>
      <c r="BI22" s="1005">
        <f t="shared" si="3"/>
        <v>14.665969344393051</v>
      </c>
      <c r="BJ22" s="1005">
        <f t="shared" si="3"/>
        <v>22.259510139481325</v>
      </c>
      <c r="BK22" s="1005">
        <f t="shared" si="3"/>
        <v>16.912164989980901</v>
      </c>
      <c r="BL22" s="1005">
        <f t="shared" si="3"/>
        <v>14.965663465275377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12.31636275664016</v>
      </c>
      <c r="AZ23" s="1005">
        <f t="shared" ref="AZ23:BL23" si="4">Y39</f>
        <v>12.71348485134236</v>
      </c>
      <c r="BA23" s="1005">
        <f t="shared" si="4"/>
        <v>14.8067012620625</v>
      </c>
      <c r="BB23" s="1005">
        <f t="shared" si="4"/>
        <v>13.98223577255748</v>
      </c>
      <c r="BC23" s="1005">
        <f t="shared" si="4"/>
        <v>14.078874743446841</v>
      </c>
      <c r="BD23" s="1005">
        <f t="shared" si="4"/>
        <v>14.855286320176949</v>
      </c>
      <c r="BE23" s="1005">
        <f t="shared" si="4"/>
        <v>12.14242166157379</v>
      </c>
      <c r="BF23" s="1005">
        <f t="shared" si="4"/>
        <v>11.764589163660817</v>
      </c>
      <c r="BG23" s="1005">
        <f t="shared" si="4"/>
        <v>11.114908845422478</v>
      </c>
      <c r="BH23" s="1005">
        <f t="shared" si="4"/>
        <v>11.503198137389006</v>
      </c>
      <c r="BI23" s="1005">
        <f t="shared" si="4"/>
        <v>10.256441316995359</v>
      </c>
      <c r="BJ23" s="1005">
        <f t="shared" si="4"/>
        <v>9.0279064353924987</v>
      </c>
      <c r="BK23" s="1005">
        <f t="shared" si="4"/>
        <v>10.359957449212377</v>
      </c>
      <c r="BL23" s="1005">
        <f t="shared" si="4"/>
        <v>9.5527233773185358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15.96359989487676</v>
      </c>
      <c r="AZ24" s="1005">
        <f t="shared" ref="AZ24:BL24" si="5">Y40</f>
        <v>18.033873520735689</v>
      </c>
      <c r="BA24" s="1005">
        <f t="shared" si="5"/>
        <v>18.525842921722521</v>
      </c>
      <c r="BB24" s="1005">
        <f t="shared" si="5"/>
        <v>17.426510020661599</v>
      </c>
      <c r="BC24" s="1005">
        <f t="shared" si="5"/>
        <v>17.81863737803743</v>
      </c>
      <c r="BD24" s="1005">
        <f t="shared" si="5"/>
        <v>15.897100126622441</v>
      </c>
      <c r="BE24" s="1005">
        <f t="shared" si="5"/>
        <v>14.9571511528536</v>
      </c>
      <c r="BF24" s="1005">
        <f t="shared" si="5"/>
        <v>15.081542102126678</v>
      </c>
      <c r="BG24" s="1005">
        <f t="shared" si="5"/>
        <v>14.462083951422223</v>
      </c>
      <c r="BH24" s="1005">
        <f t="shared" si="5"/>
        <v>13.006162962933725</v>
      </c>
      <c r="BI24" s="1005">
        <f t="shared" si="5"/>
        <v>11.939319792981577</v>
      </c>
      <c r="BJ24" s="1005">
        <f t="shared" si="5"/>
        <v>11.853012300972196</v>
      </c>
      <c r="BK24" s="1005">
        <f t="shared" si="5"/>
        <v>12.215262227918636</v>
      </c>
      <c r="BL24" s="1005">
        <f t="shared" si="5"/>
        <v>11.22644477082458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25.384634052807208</v>
      </c>
      <c r="AZ25" s="1005">
        <f t="shared" ref="AZ25:BL25" si="6">Y41</f>
        <v>25.527480415280916</v>
      </c>
      <c r="BA25" s="1005">
        <f t="shared" si="6"/>
        <v>24.852318342989971</v>
      </c>
      <c r="BB25" s="1005">
        <f t="shared" si="6"/>
        <v>25.015638743325841</v>
      </c>
      <c r="BC25" s="1005">
        <f t="shared" si="6"/>
        <v>24.613611975759923</v>
      </c>
      <c r="BD25" s="1005">
        <f t="shared" si="6"/>
        <v>24.096830085238047</v>
      </c>
      <c r="BE25" s="1005">
        <f t="shared" si="6"/>
        <v>23.418403972925624</v>
      </c>
      <c r="BF25" s="1005">
        <f t="shared" si="6"/>
        <v>22.622733775739551</v>
      </c>
      <c r="BG25" s="1005">
        <f t="shared" si="6"/>
        <v>22.102840430543871</v>
      </c>
      <c r="BH25" s="1005">
        <f t="shared" si="6"/>
        <v>21.742758309862495</v>
      </c>
      <c r="BI25" s="1005">
        <f t="shared" si="6"/>
        <v>21.366826307769522</v>
      </c>
      <c r="BJ25" s="1005">
        <f t="shared" si="6"/>
        <v>19.527173836083431</v>
      </c>
      <c r="BK25" s="1005">
        <f t="shared" si="6"/>
        <v>19.371831500511011</v>
      </c>
      <c r="BL25" s="1005">
        <f t="shared" si="6"/>
        <v>19.475985270261766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68.899650208198949</v>
      </c>
      <c r="AZ27" s="1005">
        <f t="shared" si="8"/>
        <v>70.605539362564627</v>
      </c>
      <c r="BA27" s="1005">
        <f t="shared" si="8"/>
        <v>73.048860930452548</v>
      </c>
      <c r="BB27" s="1005">
        <f t="shared" si="8"/>
        <v>71.87346701866521</v>
      </c>
      <c r="BC27" s="1005">
        <f t="shared" si="8"/>
        <v>72.049536579621559</v>
      </c>
      <c r="BD27" s="1005">
        <f t="shared" si="8"/>
        <v>68.113672717236199</v>
      </c>
      <c r="BE27" s="1005">
        <f t="shared" si="8"/>
        <v>73.60513428217601</v>
      </c>
      <c r="BF27" s="1005">
        <f t="shared" si="8"/>
        <v>64.39815528772948</v>
      </c>
      <c r="BG27" s="1005">
        <f t="shared" si="8"/>
        <v>63.522198667415317</v>
      </c>
      <c r="BH27" s="1005">
        <f t="shared" si="8"/>
        <v>60.695345545244962</v>
      </c>
      <c r="BI27" s="1005">
        <f t="shared" si="8"/>
        <v>58.228556762139512</v>
      </c>
      <c r="BJ27" s="1005">
        <f t="shared" si="8"/>
        <v>62.667602711929447</v>
      </c>
      <c r="BK27" s="1005">
        <f t="shared" si="8"/>
        <v>58.859216167622918</v>
      </c>
      <c r="BL27" s="1005">
        <f t="shared" si="8"/>
        <v>55.220816883680257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72.049536579621559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15.53841248237736</v>
      </c>
      <c r="P31" s="453">
        <f t="shared" ref="P31:P43" si="9">O31/$O$30</f>
        <v>0.21566290666152924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5.5016239436002223</v>
      </c>
      <c r="P32" s="454">
        <f t="shared" si="9"/>
        <v>7.6358908117617197E-2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0.7733888806400292</v>
      </c>
      <c r="P33" s="454">
        <f t="shared" si="9"/>
        <v>1.0734127065277668E-2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9.263399658137109</v>
      </c>
      <c r="P34" s="454">
        <f t="shared" si="9"/>
        <v>0.12856987147863436</v>
      </c>
      <c r="Q34" s="328"/>
      <c r="R34" s="13"/>
      <c r="S34" s="323"/>
      <c r="T34" s="563" t="s">
        <v>112</v>
      </c>
      <c r="U34" s="332"/>
      <c r="V34" s="332"/>
      <c r="W34" s="332"/>
      <c r="X34" s="893">
        <f>X35+X39+X40+X41+X47</f>
        <v>68.899650208198949</v>
      </c>
      <c r="Y34" s="894">
        <f t="shared" ref="Y34:AK34" si="10">Y35+Y39+Y40+Y41+Y47</f>
        <v>70.605539362564627</v>
      </c>
      <c r="Z34" s="894">
        <f t="shared" si="10"/>
        <v>73.048860930452548</v>
      </c>
      <c r="AA34" s="894">
        <f t="shared" si="10"/>
        <v>71.87346701866521</v>
      </c>
      <c r="AB34" s="894">
        <f t="shared" si="10"/>
        <v>72.049536579621559</v>
      </c>
      <c r="AC34" s="894">
        <f t="shared" si="10"/>
        <v>68.113672717236199</v>
      </c>
      <c r="AD34" s="894">
        <f t="shared" si="10"/>
        <v>73.60513428217601</v>
      </c>
      <c r="AE34" s="894">
        <f t="shared" si="10"/>
        <v>64.39815528772948</v>
      </c>
      <c r="AF34" s="894">
        <f t="shared" si="10"/>
        <v>63.522198667415317</v>
      </c>
      <c r="AG34" s="894">
        <f t="shared" si="10"/>
        <v>60.695345545244962</v>
      </c>
      <c r="AH34" s="894">
        <f t="shared" si="10"/>
        <v>58.228556762139512</v>
      </c>
      <c r="AI34" s="894">
        <f t="shared" si="10"/>
        <v>62.667602711929447</v>
      </c>
      <c r="AJ34" s="894">
        <f t="shared" si="10"/>
        <v>58.859216167622918</v>
      </c>
      <c r="AK34" s="895">
        <f t="shared" si="10"/>
        <v>55.220816883680257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14.078874743446841</v>
      </c>
      <c r="P35" s="453">
        <f t="shared" si="9"/>
        <v>0.1954054864445707</v>
      </c>
      <c r="Q35" s="328"/>
      <c r="R35" s="13"/>
      <c r="S35" s="323"/>
      <c r="T35" s="334"/>
      <c r="U35" s="246" t="s">
        <v>114</v>
      </c>
      <c r="V35" s="344"/>
      <c r="W35" s="344"/>
      <c r="X35" s="896">
        <f>SUM(X36:X38)</f>
        <v>15.23505350387482</v>
      </c>
      <c r="Y35" s="897">
        <f t="shared" ref="Y35:AK35" si="11">SUM(Y36:Y38)</f>
        <v>14.330700575205665</v>
      </c>
      <c r="Z35" s="897">
        <f t="shared" si="11"/>
        <v>14.863998403677549</v>
      </c>
      <c r="AA35" s="897">
        <f t="shared" si="11"/>
        <v>15.449082482120296</v>
      </c>
      <c r="AB35" s="897">
        <f t="shared" si="11"/>
        <v>15.53841248237736</v>
      </c>
      <c r="AC35" s="897">
        <f t="shared" si="11"/>
        <v>13.264456185198753</v>
      </c>
      <c r="AD35" s="897">
        <f t="shared" si="11"/>
        <v>23.087157494822996</v>
      </c>
      <c r="AE35" s="897">
        <f t="shared" si="11"/>
        <v>14.929290246202436</v>
      </c>
      <c r="AF35" s="897">
        <f t="shared" si="11"/>
        <v>15.842365440026747</v>
      </c>
      <c r="AG35" s="897">
        <f t="shared" si="11"/>
        <v>14.443226135059735</v>
      </c>
      <c r="AH35" s="897">
        <f t="shared" si="11"/>
        <v>14.665969344393051</v>
      </c>
      <c r="AI35" s="897">
        <f t="shared" si="11"/>
        <v>22.259510139481325</v>
      </c>
      <c r="AJ35" s="897">
        <f t="shared" si="11"/>
        <v>16.912164989980901</v>
      </c>
      <c r="AK35" s="898">
        <f t="shared" si="11"/>
        <v>14.965663465275377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17.81863737803743</v>
      </c>
      <c r="P36" s="453">
        <f t="shared" si="9"/>
        <v>0.24731092278915837</v>
      </c>
      <c r="Q36" s="328"/>
      <c r="R36" s="13"/>
      <c r="S36" s="356" t="s">
        <v>184</v>
      </c>
      <c r="T36" s="335"/>
      <c r="U36" s="346"/>
      <c r="V36" s="336" t="s">
        <v>184</v>
      </c>
      <c r="W36" s="357"/>
      <c r="X36" s="899">
        <f>VLOOKUP(年度マスタ!$K$4&amp;"_"&amp;X$33,データシート1!$A:$BT,MATCH("aa_"&amp;$S36,データシート1!$A$1:$BT$1,0),0)</f>
        <v>4.1556509202383953</v>
      </c>
      <c r="Y36" s="900">
        <f>VLOOKUP(年度マスタ!$K$4&amp;"_"&amp;Y$33,データシート1!$A:$BT,MATCH("aa_"&amp;$S36,データシート1!$A$1:$BT$1,0),0)</f>
        <v>3.969013111908287</v>
      </c>
      <c r="Z36" s="900">
        <f>VLOOKUP(年度マスタ!$K$4&amp;"_"&amp;Z$33,データシート1!$A:$BT,MATCH("aa_"&amp;$S36,データシート1!$A$1:$BT$1,0),0)</f>
        <v>4.2939463881036479</v>
      </c>
      <c r="AA36" s="900">
        <f>VLOOKUP(年度マスタ!$K$4&amp;"_"&amp;AA$33,データシート1!$A:$BT,MATCH("aa_"&amp;$S36,データシート1!$A$1:$BT$1,0),0)</f>
        <v>4.7999509551961026</v>
      </c>
      <c r="AB36" s="900">
        <f>VLOOKUP(年度マスタ!$K$4&amp;"_"&amp;AB$33,データシート1!$A:$BT,MATCH("aa_"&amp;$S36,データシート1!$A$1:$BT$1,0),0)</f>
        <v>5.5016239436002223</v>
      </c>
      <c r="AC36" s="900">
        <f>VLOOKUP(年度マスタ!$K$4&amp;"_"&amp;AC$33,データシート1!$A:$BT,MATCH("aa_"&amp;$S36,データシート1!$A$1:$BT$1,0),0)</f>
        <v>5.0494510939908386</v>
      </c>
      <c r="AD36" s="900">
        <f>VLOOKUP(年度マスタ!$K$4&amp;"_"&amp;AD$33,データシート1!$A:$BT,MATCH("aa_"&amp;$S36,データシート1!$A$1:$BT$1,0),0)</f>
        <v>8.5328451442508975</v>
      </c>
      <c r="AE36" s="900">
        <f>VLOOKUP(年度マスタ!$K$4&amp;"_"&amp;AE$33,データシート1!$A:$BT,MATCH("aa_"&amp;$S36,データシート1!$A$1:$BT$1,0),0)</f>
        <v>6.148926220990754</v>
      </c>
      <c r="AF36" s="900">
        <f>VLOOKUP(年度マスタ!$K$4&amp;"_"&amp;AF$33,データシート1!$A:$BT,MATCH("aa_"&amp;$S36,データシート1!$A$1:$BT$1,0),0)</f>
        <v>7.2415176654857882</v>
      </c>
      <c r="AG36" s="900">
        <f>VLOOKUP(年度マスタ!$K$4&amp;"_"&amp;AG$33,データシート1!$A:$BT,MATCH("aa_"&amp;$S36,データシート1!$A$1:$BT$1,0),0)</f>
        <v>6.5298978557093381</v>
      </c>
      <c r="AH36" s="900">
        <f>VLOOKUP(年度マスタ!$K$4&amp;"_"&amp;AH$33,データシート1!$A:$BT,MATCH("aa_"&amp;$S36,データシート1!$A$1:$BT$1,0),0)</f>
        <v>6.7412101504660047</v>
      </c>
      <c r="AI36" s="900">
        <f>VLOOKUP(年度マスタ!$K$4&amp;"_"&amp;AI$33,データシート1!$A:$BT,MATCH("aa_"&amp;$S36,データシート1!$A$1:$BT$1,0),0)</f>
        <v>13.997482741257359</v>
      </c>
      <c r="AJ36" s="900">
        <f>VLOOKUP(年度マスタ!$K$4&amp;"_"&amp;AJ$33,データシート1!$A:$BT,MATCH("aa_"&amp;$S36,データシート1!$A$1:$BT$1,0),0)</f>
        <v>8.9270970347880603</v>
      </c>
      <c r="AK36" s="901">
        <f>VLOOKUP(年度マスタ!$K$4&amp;"_"&amp;AK$33,データシート1!$A:$BT,MATCH("aa_"&amp;$S36,データシート1!$A$1:$BT$1,0),0)</f>
        <v>7.7096280679264622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24.613611975759923</v>
      </c>
      <c r="P37" s="453">
        <f t="shared" si="9"/>
        <v>0.34162068410474161</v>
      </c>
      <c r="Q37" s="328"/>
      <c r="R37" s="13"/>
      <c r="S37" s="356" t="s">
        <v>187</v>
      </c>
      <c r="T37" s="335"/>
      <c r="U37" s="346"/>
      <c r="V37" s="336" t="s">
        <v>194</v>
      </c>
      <c r="W37" s="357"/>
      <c r="X37" s="899">
        <f>VLOOKUP(年度マスタ!$K$4&amp;"_"&amp;X$33,データシート1!$A:$BT,MATCH("aa_"&amp;$S37,データシート1!$A$1:$BT$1,0),0)</f>
        <v>0.65580367262516415</v>
      </c>
      <c r="Y37" s="900">
        <f>VLOOKUP(年度マスタ!$K$4&amp;"_"&amp;Y$33,データシート1!$A:$BT,MATCH("aa_"&amp;$S37,データシート1!$A$1:$BT$1,0),0)</f>
        <v>0.68567192038923286</v>
      </c>
      <c r="Z37" s="900">
        <f>VLOOKUP(年度マスタ!$K$4&amp;"_"&amp;Z$33,データシート1!$A:$BT,MATCH("aa_"&amp;$S37,データシート1!$A$1:$BT$1,0),0)</f>
        <v>0.94653322844452314</v>
      </c>
      <c r="AA37" s="900">
        <f>VLOOKUP(年度マスタ!$K$4&amp;"_"&amp;AA$33,データシート1!$A:$BT,MATCH("aa_"&amp;$S37,データシート1!$A$1:$BT$1,0),0)</f>
        <v>0.88383753257558439</v>
      </c>
      <c r="AB37" s="900">
        <f>VLOOKUP(年度マスタ!$K$4&amp;"_"&amp;AB$33,データシート1!$A:$BT,MATCH("aa_"&amp;$S37,データシート1!$A$1:$BT$1,0),0)</f>
        <v>0.7733888806400292</v>
      </c>
      <c r="AC37" s="900">
        <f>VLOOKUP(年度マスタ!$K$4&amp;"_"&amp;AC$33,データシート1!$A:$BT,MATCH("aa_"&amp;$S37,データシート1!$A$1:$BT$1,0),0)</f>
        <v>0.72380580232699898</v>
      </c>
      <c r="AD37" s="900">
        <f>VLOOKUP(年度マスタ!$K$4&amp;"_"&amp;AD$33,データシート1!$A:$BT,MATCH("aa_"&amp;$S37,データシート1!$A$1:$BT$1,0),0)</f>
        <v>0.68488324660944144</v>
      </c>
      <c r="AE37" s="900">
        <f>VLOOKUP(年度マスタ!$K$4&amp;"_"&amp;AE$33,データシート1!$A:$BT,MATCH("aa_"&amp;$S37,データシート1!$A$1:$BT$1,0),0)</f>
        <v>0.64105942317131159</v>
      </c>
      <c r="AF37" s="900">
        <f>VLOOKUP(年度マスタ!$K$4&amp;"_"&amp;AF$33,データシート1!$A:$BT,MATCH("aa_"&amp;$S37,データシート1!$A$1:$BT$1,0),0)</f>
        <v>0.64719915929549365</v>
      </c>
      <c r="AG37" s="900">
        <f>VLOOKUP(年度マスタ!$K$4&amp;"_"&amp;AG$33,データシート1!$A:$BT,MATCH("aa_"&amp;$S37,データシート1!$A$1:$BT$1,0),0)</f>
        <v>0.59946325284300361</v>
      </c>
      <c r="AH37" s="900">
        <f>VLOOKUP(年度マスタ!$K$4&amp;"_"&amp;AH$33,データシート1!$A:$BT,MATCH("aa_"&amp;$S37,データシート1!$A$1:$BT$1,0),0)</f>
        <v>0.55890513611467119</v>
      </c>
      <c r="AI37" s="900">
        <f>VLOOKUP(年度マスタ!$K$4&amp;"_"&amp;AI$33,データシート1!$A:$BT,MATCH("aa_"&amp;$S37,データシート1!$A$1:$BT$1,0),0)</f>
        <v>0.58730620420771995</v>
      </c>
      <c r="AJ37" s="900">
        <f>VLOOKUP(年度マスタ!$K$4&amp;"_"&amp;AJ$33,データシート1!$A:$BT,MATCH("aa_"&amp;$S37,データシート1!$A$1:$BT$1,0),0)</f>
        <v>0.64370442287408891</v>
      </c>
      <c r="AK37" s="901">
        <f>VLOOKUP(年度マスタ!$K$4&amp;"_"&amp;AK$33,データシート1!$A:$BT,MATCH("aa_"&amp;$S37,データシート1!$A$1:$BT$1,0),0)</f>
        <v>0.60322648548225277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23.894830302588893</v>
      </c>
      <c r="P38" s="454">
        <f t="shared" si="9"/>
        <v>0.33164446902698458</v>
      </c>
      <c r="Q38" s="328"/>
      <c r="R38" s="13"/>
      <c r="S38" s="356" t="s">
        <v>188</v>
      </c>
      <c r="T38" s="335"/>
      <c r="U38" s="348"/>
      <c r="V38" s="358" t="s">
        <v>197</v>
      </c>
      <c r="W38" s="358"/>
      <c r="X38" s="899">
        <f>VLOOKUP(年度マスタ!$K$4&amp;"_"&amp;X$33,データシート1!$A:$BT,MATCH("aa_"&amp;$S38,データシート1!$A$1:$BT$1,0),0)</f>
        <v>10.423598911011259</v>
      </c>
      <c r="Y38" s="900">
        <f>VLOOKUP(年度マスタ!$K$4&amp;"_"&amp;Y$33,データシート1!$A:$BT,MATCH("aa_"&amp;$S38,データシート1!$A$1:$BT$1,0),0)</f>
        <v>9.6760155429081447</v>
      </c>
      <c r="Z38" s="900">
        <f>VLOOKUP(年度マスタ!$K$4&amp;"_"&amp;Z$33,データシート1!$A:$BT,MATCH("aa_"&amp;$S38,データシート1!$A$1:$BT$1,0),0)</f>
        <v>9.6235187871293775</v>
      </c>
      <c r="AA38" s="900">
        <f>VLOOKUP(年度マスタ!$K$4&amp;"_"&amp;AA$33,データシート1!$A:$BT,MATCH("aa_"&amp;$S38,データシート1!$A$1:$BT$1,0),0)</f>
        <v>9.7652939943486103</v>
      </c>
      <c r="AB38" s="900">
        <f>VLOOKUP(年度マスタ!$K$4&amp;"_"&amp;AB$33,データシート1!$A:$BT,MATCH("aa_"&amp;$S38,データシート1!$A$1:$BT$1,0),0)</f>
        <v>9.263399658137109</v>
      </c>
      <c r="AC38" s="900">
        <f>VLOOKUP(年度マスタ!$K$4&amp;"_"&amp;AC$33,データシート1!$A:$BT,MATCH("aa_"&amp;$S38,データシート1!$A$1:$BT$1,0),0)</f>
        <v>7.4911992888809156</v>
      </c>
      <c r="AD38" s="900">
        <f>VLOOKUP(年度マスタ!$K$4&amp;"_"&amp;AD$33,データシート1!$A:$BT,MATCH("aa_"&amp;$S38,データシート1!$A$1:$BT$1,0),0)</f>
        <v>13.869429103962659</v>
      </c>
      <c r="AE38" s="900">
        <f>VLOOKUP(年度マスタ!$K$4&amp;"_"&amp;AE$33,データシート1!$A:$BT,MATCH("aa_"&amp;$S38,データシート1!$A$1:$BT$1,0),0)</f>
        <v>8.1393046020403705</v>
      </c>
      <c r="AF38" s="900">
        <f>VLOOKUP(年度マスタ!$K$4&amp;"_"&amp;AF$33,データシート1!$A:$BT,MATCH("aa_"&amp;$S38,データシート1!$A$1:$BT$1,0),0)</f>
        <v>7.9536486152454637</v>
      </c>
      <c r="AG38" s="900">
        <f>VLOOKUP(年度マスタ!$K$4&amp;"_"&amp;AG$33,データシート1!$A:$BT,MATCH("aa_"&amp;$S38,データシート1!$A$1:$BT$1,0),0)</f>
        <v>7.3138650265073935</v>
      </c>
      <c r="AH38" s="900">
        <f>VLOOKUP(年度マスタ!$K$4&amp;"_"&amp;AH$33,データシート1!$A:$BT,MATCH("aa_"&amp;$S38,データシート1!$A$1:$BT$1,0),0)</f>
        <v>7.365854057812375</v>
      </c>
      <c r="AI38" s="900">
        <f>VLOOKUP(年度マスタ!$K$4&amp;"_"&amp;AI$33,データシート1!$A:$BT,MATCH("aa_"&amp;$S38,データシート1!$A$1:$BT$1,0),0)</f>
        <v>7.6747211940162456</v>
      </c>
      <c r="AJ38" s="900">
        <f>VLOOKUP(年度マスタ!$K$4&amp;"_"&amp;AJ$33,データシート1!$A:$BT,MATCH("aa_"&amp;$S38,データシート1!$A$1:$BT$1,0),0)</f>
        <v>7.3413635323187503</v>
      </c>
      <c r="AK38" s="901">
        <f>VLOOKUP(年度マスタ!$K$4&amp;"_"&amp;AK$33,データシート1!$A:$BT,MATCH("aa_"&amp;$S38,データシート1!$A$1:$BT$1,0),0)</f>
        <v>6.6528089118666625</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9.2134557420400274</v>
      </c>
      <c r="P39" s="454">
        <f t="shared" si="9"/>
        <v>0.1278766828966108</v>
      </c>
      <c r="Q39" s="328"/>
      <c r="R39" s="13"/>
      <c r="S39" s="356" t="s">
        <v>189</v>
      </c>
      <c r="T39" s="335"/>
      <c r="U39" s="343" t="s">
        <v>199</v>
      </c>
      <c r="V39" s="344"/>
      <c r="W39" s="344"/>
      <c r="X39" s="896">
        <f>VLOOKUP(年度マスタ!$K$4&amp;"_"&amp;X$33,データシート1!$A:$BT,MATCH("aa_"&amp;$S39,データシート1!$A$1:$BT$1,0),0)</f>
        <v>12.31636275664016</v>
      </c>
      <c r="Y39" s="897">
        <f>VLOOKUP(年度マスタ!$K$4&amp;"_"&amp;Y$33,データシート1!$A:$BT,MATCH("aa_"&amp;$S39,データシート1!$A$1:$BT$1,0),0)</f>
        <v>12.71348485134236</v>
      </c>
      <c r="Z39" s="897">
        <f>VLOOKUP(年度マスタ!$K$4&amp;"_"&amp;Z$33,データシート1!$A:$BT,MATCH("aa_"&amp;$S39,データシート1!$A$1:$BT$1,0),0)</f>
        <v>14.8067012620625</v>
      </c>
      <c r="AA39" s="897">
        <f>VLOOKUP(年度マスタ!$K$4&amp;"_"&amp;AA$33,データシート1!$A:$BT,MATCH("aa_"&amp;$S39,データシート1!$A$1:$BT$1,0),0)</f>
        <v>13.98223577255748</v>
      </c>
      <c r="AB39" s="897">
        <f>VLOOKUP(年度マスタ!$K$4&amp;"_"&amp;AB$33,データシート1!$A:$BT,MATCH("aa_"&amp;$S39,データシート1!$A$1:$BT$1,0),0)</f>
        <v>14.078874743446841</v>
      </c>
      <c r="AC39" s="897">
        <f>VLOOKUP(年度マスタ!$K$4&amp;"_"&amp;AC$33,データシート1!$A:$BT,MATCH("aa_"&amp;$S39,データシート1!$A$1:$BT$1,0),0)</f>
        <v>14.855286320176949</v>
      </c>
      <c r="AD39" s="897">
        <f>VLOOKUP(年度マスタ!$K$4&amp;"_"&amp;AD$33,データシート1!$A:$BT,MATCH("aa_"&amp;$S39,データシート1!$A$1:$BT$1,0),0)</f>
        <v>12.14242166157379</v>
      </c>
      <c r="AE39" s="897">
        <f>VLOOKUP(年度マスタ!$K$4&amp;"_"&amp;AE$33,データシート1!$A:$BT,MATCH("aa_"&amp;$S39,データシート1!$A$1:$BT$1,0),0)</f>
        <v>11.764589163660817</v>
      </c>
      <c r="AF39" s="897">
        <f>VLOOKUP(年度マスタ!$K$4&amp;"_"&amp;AF$33,データシート1!$A:$BT,MATCH("aa_"&amp;$S39,データシート1!$A$1:$BT$1,0),0)</f>
        <v>11.114908845422478</v>
      </c>
      <c r="AG39" s="897">
        <f>VLOOKUP(年度マスタ!$K$4&amp;"_"&amp;AG$33,データシート1!$A:$BT,MATCH("aa_"&amp;$S39,データシート1!$A$1:$BT$1,0),0)</f>
        <v>11.503198137389006</v>
      </c>
      <c r="AH39" s="897">
        <f>VLOOKUP(年度マスタ!$K$4&amp;"_"&amp;AH$33,データシート1!$A:$BT,MATCH("aa_"&amp;$S39,データシート1!$A$1:$BT$1,0),0)</f>
        <v>10.256441316995359</v>
      </c>
      <c r="AI39" s="897">
        <f>VLOOKUP(年度マスタ!$K$4&amp;"_"&amp;AI$33,データシート1!$A:$BT,MATCH("aa_"&amp;$S39,データシート1!$A$1:$BT$1,0),0)</f>
        <v>9.0279064353924987</v>
      </c>
      <c r="AJ39" s="897">
        <f>VLOOKUP(年度マスタ!$K$4&amp;"_"&amp;AJ$33,データシート1!$A:$BT,MATCH("aa_"&amp;$S39,データシート1!$A$1:$BT$1,0),0)</f>
        <v>10.359957449212377</v>
      </c>
      <c r="AK39" s="898">
        <f>VLOOKUP(年度マスタ!$K$4&amp;"_"&amp;AK$33,データシート1!$A:$BT,MATCH("aa_"&amp;$S39,データシート1!$A$1:$BT$1,0),0)</f>
        <v>9.5527233773185358</v>
      </c>
      <c r="AL39" s="330"/>
      <c r="AW39" s="17" t="str">
        <f>年度マスタ!K4</f>
        <v>24561</v>
      </c>
      <c r="AX39" s="17" t="s">
        <v>200</v>
      </c>
      <c r="AY39" s="17">
        <f>VLOOKUP($AW39&amp;"_"&amp;$AY$34,データシート1!$A:$BT,MATCH($AY$31&amp;"_"&amp;AY$36,データシート1!$A$1:$BT$1,0),0)</f>
        <v>7.7096280679264622</v>
      </c>
      <c r="AZ39" s="17">
        <f>VLOOKUP($AW39&amp;"_"&amp;$AY$34,データシート1!$A:$BT,MATCH($AY$31&amp;"_"&amp;AZ$36,データシート1!$A$1:$BT$1,0),0)</f>
        <v>0.60322648548225277</v>
      </c>
      <c r="BA39" s="17">
        <f>VLOOKUP($AW39&amp;"_"&amp;$AY$34,データシート1!$A:$BT,MATCH($AY$31&amp;"_"&amp;BA$36,データシート1!$A$1:$BT$1,0),0)</f>
        <v>6.6528089118666625</v>
      </c>
      <c r="BB39" s="17">
        <f>VLOOKUP($AW39&amp;"_"&amp;$AY$34,データシート1!$A:$BT,MATCH($AY$31&amp;"_"&amp;BB$36,データシート1!$A$1:$BT$1,0),0)</f>
        <v>9.5527233773185358</v>
      </c>
      <c r="BC39" s="17">
        <f>VLOOKUP($AW39&amp;"_"&amp;$AY$34,データシート1!$A:$BT,MATCH($AY$31&amp;"_"&amp;BC$36,データシート1!$A$1:$BT$1,0),0)</f>
        <v>11.22644477082458</v>
      </c>
      <c r="BD39" s="17">
        <f>VLOOKUP($AW39&amp;"_"&amp;$AY$34,データシート1!$A:$BT,MATCH($AY$31&amp;"_"&amp;BD$36,データシート1!$A$1:$BT$1,0),0)</f>
        <v>7.1367979549064797</v>
      </c>
      <c r="BE39" s="17">
        <f>VLOOKUP($AW39&amp;"_"&amp;$AY$34,データシート1!$A:$BT,MATCH($AY$31&amp;"_"&amp;BE$36,データシート1!$A$1:$BT$1,0),0)</f>
        <v>11.863165768843004</v>
      </c>
      <c r="BF39" s="17">
        <f>VLOOKUP($AW39&amp;"_"&amp;$AY$34,データシート1!$A:$BT,MATCH($AY$31&amp;"_"&amp;BF$36,データシート1!$A$1:$BT$1,0),0)</f>
        <v>0.47602154651228334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14.681374560548866</v>
      </c>
      <c r="P40" s="454">
        <f t="shared" si="9"/>
        <v>0.20376778613037375</v>
      </c>
      <c r="Q40" s="328"/>
      <c r="R40" s="13"/>
      <c r="S40" s="356" t="s">
        <v>165</v>
      </c>
      <c r="T40" s="335"/>
      <c r="U40" s="343" t="s">
        <v>165</v>
      </c>
      <c r="V40" s="344"/>
      <c r="W40" s="344"/>
      <c r="X40" s="896">
        <f>VLOOKUP(年度マスタ!$K$4&amp;"_"&amp;X$33,データシート1!$A:$BT,MATCH("aa_"&amp;$S40,データシート1!$A$1:$BT$1,0),0)</f>
        <v>15.96359989487676</v>
      </c>
      <c r="Y40" s="897">
        <f>VLOOKUP(年度マスタ!$K$4&amp;"_"&amp;Y$33,データシート1!$A:$BT,MATCH("aa_"&amp;$S40,データシート1!$A$1:$BT$1,0),0)</f>
        <v>18.033873520735689</v>
      </c>
      <c r="Z40" s="897">
        <f>VLOOKUP(年度マスタ!$K$4&amp;"_"&amp;Z$33,データシート1!$A:$BT,MATCH("aa_"&amp;$S40,データシート1!$A$1:$BT$1,0),0)</f>
        <v>18.525842921722521</v>
      </c>
      <c r="AA40" s="897">
        <f>VLOOKUP(年度マスタ!$K$4&amp;"_"&amp;AA$33,データシート1!$A:$BT,MATCH("aa_"&amp;$S40,データシート1!$A$1:$BT$1,0),0)</f>
        <v>17.426510020661599</v>
      </c>
      <c r="AB40" s="897">
        <f>VLOOKUP(年度マスタ!$K$4&amp;"_"&amp;AB$33,データシート1!$A:$BT,MATCH("aa_"&amp;$S40,データシート1!$A$1:$BT$1,0),0)</f>
        <v>17.81863737803743</v>
      </c>
      <c r="AC40" s="897">
        <f>VLOOKUP(年度マスタ!$K$4&amp;"_"&amp;AC$33,データシート1!$A:$BT,MATCH("aa_"&amp;$S40,データシート1!$A$1:$BT$1,0),0)</f>
        <v>15.897100126622441</v>
      </c>
      <c r="AD40" s="897">
        <f>VLOOKUP(年度マスタ!$K$4&amp;"_"&amp;AD$33,データシート1!$A:$BT,MATCH("aa_"&amp;$S40,データシート1!$A$1:$BT$1,0),0)</f>
        <v>14.9571511528536</v>
      </c>
      <c r="AE40" s="897">
        <f>VLOOKUP(年度マスタ!$K$4&amp;"_"&amp;AE$33,データシート1!$A:$BT,MATCH("aa_"&amp;$S40,データシート1!$A$1:$BT$1,0),0)</f>
        <v>15.081542102126678</v>
      </c>
      <c r="AF40" s="897">
        <f>VLOOKUP(年度マスタ!$K$4&amp;"_"&amp;AF$33,データシート1!$A:$BT,MATCH("aa_"&amp;$S40,データシート1!$A$1:$BT$1,0),0)</f>
        <v>14.462083951422223</v>
      </c>
      <c r="AG40" s="897">
        <f>VLOOKUP(年度マスタ!$K$4&amp;"_"&amp;AG$33,データシート1!$A:$BT,MATCH("aa_"&amp;$S40,データシート1!$A$1:$BT$1,0),0)</f>
        <v>13.006162962933725</v>
      </c>
      <c r="AH40" s="897">
        <f>VLOOKUP(年度マスタ!$K$4&amp;"_"&amp;AH$33,データシート1!$A:$BT,MATCH("aa_"&amp;$S40,データシート1!$A$1:$BT$1,0),0)</f>
        <v>11.939319792981577</v>
      </c>
      <c r="AI40" s="897">
        <f>VLOOKUP(年度マスタ!$K$4&amp;"_"&amp;AI$33,データシート1!$A:$BT,MATCH("aa_"&amp;$S40,データシート1!$A$1:$BT$1,0),0)</f>
        <v>11.853012300972196</v>
      </c>
      <c r="AJ40" s="897">
        <f>VLOOKUP(年度マスタ!$K$4&amp;"_"&amp;AJ$33,データシート1!$A:$BT,MATCH("aa_"&amp;$S40,データシート1!$A$1:$BT$1,0),0)</f>
        <v>12.215262227918636</v>
      </c>
      <c r="AK40" s="898">
        <f>VLOOKUP(年度マスタ!$K$4&amp;"_"&amp;AK$33,データシート1!$A:$BT,MATCH("aa_"&amp;$S40,データシート1!$A$1:$BT$1,0),0)</f>
        <v>11.22644477082458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0.71878167317102903</v>
      </c>
      <c r="P41" s="454">
        <f t="shared" si="9"/>
        <v>9.9762150777570544E-3</v>
      </c>
      <c r="Q41" s="328"/>
      <c r="R41" s="13"/>
      <c r="S41" s="356" t="s">
        <v>201</v>
      </c>
      <c r="T41" s="335"/>
      <c r="U41" s="246" t="s">
        <v>128</v>
      </c>
      <c r="V41" s="344"/>
      <c r="W41" s="344"/>
      <c r="X41" s="896">
        <f>X42+X45+X46</f>
        <v>25.384634052807208</v>
      </c>
      <c r="Y41" s="897">
        <f t="shared" ref="Y41:AH41" si="12">Y42+Y45+Y46</f>
        <v>25.527480415280916</v>
      </c>
      <c r="Z41" s="897">
        <f t="shared" si="12"/>
        <v>24.852318342989971</v>
      </c>
      <c r="AA41" s="897">
        <f t="shared" si="12"/>
        <v>25.015638743325841</v>
      </c>
      <c r="AB41" s="897">
        <f t="shared" si="12"/>
        <v>24.613611975759923</v>
      </c>
      <c r="AC41" s="897">
        <f t="shared" si="12"/>
        <v>24.096830085238047</v>
      </c>
      <c r="AD41" s="897">
        <f t="shared" si="12"/>
        <v>23.418403972925624</v>
      </c>
      <c r="AE41" s="897">
        <f t="shared" si="12"/>
        <v>22.622733775739551</v>
      </c>
      <c r="AF41" s="897">
        <f t="shared" si="12"/>
        <v>22.102840430543871</v>
      </c>
      <c r="AG41" s="897">
        <f t="shared" si="12"/>
        <v>21.742758309862495</v>
      </c>
      <c r="AH41" s="897">
        <f t="shared" si="12"/>
        <v>21.366826307769522</v>
      </c>
      <c r="AI41" s="897">
        <f>AI42+AI45+AI46</f>
        <v>19.527173836083431</v>
      </c>
      <c r="AJ41" s="897">
        <f>AJ42+AJ45+AJ46</f>
        <v>19.371831500511011</v>
      </c>
      <c r="AK41" s="898">
        <f>AK42+AK45+AK46</f>
        <v>19.475985270261766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24.816059916755343</v>
      </c>
      <c r="Y42" s="900">
        <f t="shared" ref="Y42:AK42" si="13">SUM(Y43:Y44)</f>
        <v>24.942757111122731</v>
      </c>
      <c r="Z42" s="900">
        <f t="shared" si="13"/>
        <v>24.190619015823401</v>
      </c>
      <c r="AA42" s="900">
        <f t="shared" si="13"/>
        <v>24.302815432942054</v>
      </c>
      <c r="AB42" s="900">
        <f t="shared" si="13"/>
        <v>23.894830302588893</v>
      </c>
      <c r="AC42" s="900">
        <f t="shared" si="13"/>
        <v>23.413436145541343</v>
      </c>
      <c r="AD42" s="900">
        <f t="shared" si="13"/>
        <v>22.756307485996913</v>
      </c>
      <c r="AE42" s="900">
        <f t="shared" si="13"/>
        <v>21.989023221857632</v>
      </c>
      <c r="AF42" s="900">
        <f t="shared" si="13"/>
        <v>21.503483859576157</v>
      </c>
      <c r="AG42" s="900">
        <f t="shared" si="13"/>
        <v>21.192359152788846</v>
      </c>
      <c r="AH42" s="900">
        <f t="shared" si="13"/>
        <v>20.84309167449981</v>
      </c>
      <c r="AI42" s="900">
        <f t="shared" si="13"/>
        <v>19.034556992085456</v>
      </c>
      <c r="AJ42" s="900">
        <f t="shared" si="13"/>
        <v>18.890896896878331</v>
      </c>
      <c r="AK42" s="901">
        <f t="shared" si="13"/>
        <v>18.999963723749485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9.6572979808211006</v>
      </c>
      <c r="Y43" s="900">
        <f>VLOOKUP(年度マスタ!$K$4&amp;"_"&amp;Y$33,データシート1!$A:$BT,MATCH("aa_"&amp;$S43,データシート1!$A$1:$BT$1,0),0)</f>
        <v>9.7524286091763219</v>
      </c>
      <c r="Z43" s="900">
        <f>VLOOKUP(年度マスタ!$K$4&amp;"_"&amp;Z$33,データシート1!$A:$BT,MATCH("aa_"&amp;$S43,データシート1!$A$1:$BT$1,0),0)</f>
        <v>9.5778233149389145</v>
      </c>
      <c r="AA43" s="900">
        <f>VLOOKUP(年度マスタ!$K$4&amp;"_"&amp;AA$33,データシート1!$A:$BT,MATCH("aa_"&amp;$S43,データシート1!$A$1:$BT$1,0),0)</f>
        <v>9.5770204961087444</v>
      </c>
      <c r="AB43" s="900">
        <f>VLOOKUP(年度マスタ!$K$4&amp;"_"&amp;AB$33,データシート1!$A:$BT,MATCH("aa_"&amp;$S43,データシート1!$A$1:$BT$1,0),0)</f>
        <v>9.2134557420400274</v>
      </c>
      <c r="AC43" s="900">
        <f>VLOOKUP(年度マスタ!$K$4&amp;"_"&amp;AC$33,データシート1!$A:$BT,MATCH("aa_"&amp;$S43,データシート1!$A$1:$BT$1,0),0)</f>
        <v>8.7461339653540584</v>
      </c>
      <c r="AD43" s="900">
        <f>VLOOKUP(年度マスタ!$K$4&amp;"_"&amp;AD$33,データシート1!$A:$BT,MATCH("aa_"&amp;$S43,データシート1!$A$1:$BT$1,0),0)</f>
        <v>8.6352251584069997</v>
      </c>
      <c r="AE43" s="900">
        <f>VLOOKUP(年度マスタ!$K$4&amp;"_"&amp;AE$33,データシート1!$A:$BT,MATCH("aa_"&amp;$S43,データシート1!$A$1:$BT$1,0),0)</f>
        <v>8.5303634645094419</v>
      </c>
      <c r="AF43" s="900">
        <f>VLOOKUP(年度マスタ!$K$4&amp;"_"&amp;AF$33,データシート1!$A:$BT,MATCH("aa_"&amp;$S43,データシート1!$A$1:$BT$1,0),0)</f>
        <v>8.381132976488006</v>
      </c>
      <c r="AG43" s="900">
        <f>VLOOKUP(年度マスタ!$K$4&amp;"_"&amp;AG$33,データシート1!$A:$BT,MATCH("aa_"&amp;$S43,データシート1!$A$1:$BT$1,0),0)</f>
        <v>8.2532100019238701</v>
      </c>
      <c r="AH43" s="900">
        <f>VLOOKUP(年度マスタ!$K$4&amp;"_"&amp;AH$33,データシート1!$A:$BT,MATCH("aa_"&amp;$S43,データシート1!$A$1:$BT$1,0),0)</f>
        <v>8.0278945930939418</v>
      </c>
      <c r="AI43" s="900">
        <f>VLOOKUP(年度マスタ!$K$4&amp;"_"&amp;AI$33,データシート1!$A:$BT,MATCH("aa_"&amp;$S43,データシート1!$A$1:$BT$1,0),0)</f>
        <v>7.0909475907839861</v>
      </c>
      <c r="AJ43" s="900">
        <f>VLOOKUP(年度マスタ!$K$4&amp;"_"&amp;AJ$33,データシート1!$A:$BT,MATCH("aa_"&amp;$S43,データシート1!$A$1:$BT$1,0),0)</f>
        <v>6.8282975922521834</v>
      </c>
      <c r="AK43" s="901">
        <f>VLOOKUP(年度マスタ!$K$4&amp;"_"&amp;AK$33,データシート1!$A:$BT,MATCH("aa_"&amp;$S43,データシート1!$A$1:$BT$1,0),0)</f>
        <v>7.1367979549064797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15.15876193593424</v>
      </c>
      <c r="Y44" s="900">
        <f>VLOOKUP(年度マスタ!$K$4&amp;"_"&amp;Y$33,データシート1!$A:$BT,MATCH("aa_"&amp;$S44,データシート1!$A$1:$BT$1,0),0)</f>
        <v>15.190328501946411</v>
      </c>
      <c r="Z44" s="900">
        <f>VLOOKUP(年度マスタ!$K$4&amp;"_"&amp;Z$33,データシート1!$A:$BT,MATCH("aa_"&amp;$S44,データシート1!$A$1:$BT$1,0),0)</f>
        <v>14.612795700884487</v>
      </c>
      <c r="AA44" s="900">
        <f>VLOOKUP(年度マスタ!$K$4&amp;"_"&amp;AA$33,データシート1!$A:$BT,MATCH("aa_"&amp;$S44,データシート1!$A$1:$BT$1,0),0)</f>
        <v>14.725794936833312</v>
      </c>
      <c r="AB44" s="900">
        <f>VLOOKUP(年度マスタ!$K$4&amp;"_"&amp;AB$33,データシート1!$A:$BT,MATCH("aa_"&amp;$S44,データシート1!$A$1:$BT$1,0),0)</f>
        <v>14.681374560548866</v>
      </c>
      <c r="AC44" s="900">
        <f>VLOOKUP(年度マスタ!$K$4&amp;"_"&amp;AC$33,データシート1!$A:$BT,MATCH("aa_"&amp;$S44,データシート1!$A$1:$BT$1,0),0)</f>
        <v>14.667302180187285</v>
      </c>
      <c r="AD44" s="900">
        <f>VLOOKUP(年度マスタ!$K$4&amp;"_"&amp;AD$33,データシート1!$A:$BT,MATCH("aa_"&amp;$S44,データシート1!$A$1:$BT$1,0),0)</f>
        <v>14.121082327589914</v>
      </c>
      <c r="AE44" s="900">
        <f>VLOOKUP(年度マスタ!$K$4&amp;"_"&amp;AE$33,データシート1!$A:$BT,MATCH("aa_"&amp;$S44,データシート1!$A$1:$BT$1,0),0)</f>
        <v>13.45865975734819</v>
      </c>
      <c r="AF44" s="900">
        <f>VLOOKUP(年度マスタ!$K$4&amp;"_"&amp;AF$33,データシート1!$A:$BT,MATCH("aa_"&amp;$S44,データシート1!$A$1:$BT$1,0),0)</f>
        <v>13.122350883088151</v>
      </c>
      <c r="AG44" s="900">
        <f>VLOOKUP(年度マスタ!$K$4&amp;"_"&amp;AG$33,データシート1!$A:$BT,MATCH("aa_"&amp;$S44,データシート1!$A$1:$BT$1,0),0)</f>
        <v>12.939149150864974</v>
      </c>
      <c r="AH44" s="900">
        <f>VLOOKUP(年度マスタ!$K$4&amp;"_"&amp;AH$33,データシート1!$A:$BT,MATCH("aa_"&amp;$S44,データシート1!$A$1:$BT$1,0),0)</f>
        <v>12.815197081405868</v>
      </c>
      <c r="AI44" s="900">
        <f>VLOOKUP(年度マスタ!$K$4&amp;"_"&amp;AI$33,データシート1!$A:$BT,MATCH("aa_"&amp;$S44,データシート1!$A$1:$BT$1,0),0)</f>
        <v>11.943609401301469</v>
      </c>
      <c r="AJ44" s="900">
        <f>VLOOKUP(年度マスタ!$K$4&amp;"_"&amp;AJ$33,データシート1!$A:$BT,MATCH("aa_"&amp;$S44,データシート1!$A$1:$BT$1,0),0)</f>
        <v>12.062599304626149</v>
      </c>
      <c r="AK44" s="901">
        <f>VLOOKUP(年度マスタ!$K$4&amp;"_"&amp;AK$33,データシート1!$A:$BT,MATCH("aa_"&amp;$S44,データシート1!$A$1:$BT$1,0),0)</f>
        <v>11.863165768843004</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0.56857413605186602</v>
      </c>
      <c r="Y45" s="900">
        <f>VLOOKUP(年度マスタ!$K$4&amp;"_"&amp;Y$33,データシート1!$A:$BT,MATCH("aa_"&amp;$S45,データシート1!$A$1:$BT$1,0),0)</f>
        <v>0.58472330415818397</v>
      </c>
      <c r="Z45" s="900">
        <f>VLOOKUP(年度マスタ!$K$4&amp;"_"&amp;Z$33,データシート1!$A:$BT,MATCH("aa_"&amp;$S45,データシート1!$A$1:$BT$1,0),0)</f>
        <v>0.66169932716657098</v>
      </c>
      <c r="AA45" s="900">
        <f>VLOOKUP(年度マスタ!$K$4&amp;"_"&amp;AA$33,データシート1!$A:$BT,MATCH("aa_"&amp;$S45,データシート1!$A$1:$BT$1,0),0)</f>
        <v>0.71282331038378499</v>
      </c>
      <c r="AB45" s="900">
        <f>VLOOKUP(年度マスタ!$K$4&amp;"_"&amp;AB$33,データシート1!$A:$BT,MATCH("aa_"&amp;$S45,データシート1!$A$1:$BT$1,0),0)</f>
        <v>0.71878167317102903</v>
      </c>
      <c r="AC45" s="900">
        <f>VLOOKUP(年度マスタ!$K$4&amp;"_"&amp;AC$33,データシート1!$A:$BT,MATCH("aa_"&amp;$S45,データシート1!$A$1:$BT$1,0),0)</f>
        <v>0.68339393969670204</v>
      </c>
      <c r="AD45" s="900">
        <f>VLOOKUP(年度マスタ!$K$4&amp;"_"&amp;AD$33,データシート1!$A:$BT,MATCH("aa_"&amp;$S45,データシート1!$A$1:$BT$1,0),0)</f>
        <v>0.66209648692871204</v>
      </c>
      <c r="AE45" s="900">
        <f>VLOOKUP(年度マスタ!$K$4&amp;"_"&amp;AE$33,データシート1!$A:$BT,MATCH("aa_"&amp;$S45,データシート1!$A$1:$BT$1,0),0)</f>
        <v>0.6337105538819181</v>
      </c>
      <c r="AF45" s="900">
        <f>VLOOKUP(年度マスタ!$K$4&amp;"_"&amp;AF$33,データシート1!$A:$BT,MATCH("aa_"&amp;$S45,データシート1!$A$1:$BT$1,0),0)</f>
        <v>0.599356570967714</v>
      </c>
      <c r="AG45" s="900">
        <f>VLOOKUP(年度マスタ!$K$4&amp;"_"&amp;AG$33,データシート1!$A:$BT,MATCH("aa_"&amp;$S45,データシート1!$A$1:$BT$1,0),0)</f>
        <v>0.55039915707364995</v>
      </c>
      <c r="AH45" s="900">
        <f>VLOOKUP(年度マスタ!$K$4&amp;"_"&amp;AH$33,データシート1!$A:$BT,MATCH("aa_"&amp;$S45,データシート1!$A$1:$BT$1,0),0)</f>
        <v>0.52373463326971004</v>
      </c>
      <c r="AI45" s="900">
        <f>VLOOKUP(年度マスタ!$K$4&amp;"_"&amp;AI$33,データシート1!$A:$BT,MATCH("aa_"&amp;$S45,データシート1!$A$1:$BT$1,0),0)</f>
        <v>0.49261684399797501</v>
      </c>
      <c r="AJ45" s="900">
        <f>VLOOKUP(年度マスタ!$K$4&amp;"_"&amp;AJ$33,データシート1!$A:$BT,MATCH("aa_"&amp;$S45,データシート1!$A$1:$BT$1,0),0)</f>
        <v>0.48093460363267998</v>
      </c>
      <c r="AK45" s="901">
        <f>VLOOKUP(年度マスタ!$K$4&amp;"_"&amp;AK$33,データシート1!$A:$BT,MATCH("aa_"&amp;$S45,データシート1!$A$1:$BT$1,0),0)</f>
        <v>0.47602154651228334</v>
      </c>
      <c r="AL45" s="330"/>
      <c r="AW45" s="17" t="str">
        <f>AW48</f>
        <v>御浜町</v>
      </c>
      <c r="AX45" s="1010">
        <f t="shared" ref="AX45:BB45" si="15">AX48/$BC48</f>
        <v>0.27101488731685658</v>
      </c>
      <c r="AY45" s="1010">
        <f t="shared" si="15"/>
        <v>0.17299134486620951</v>
      </c>
      <c r="AZ45" s="1010">
        <f t="shared" si="15"/>
        <v>0.20330095432076811</v>
      </c>
      <c r="BA45" s="1010">
        <f t="shared" si="15"/>
        <v>0.35269281349616582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御浜町</v>
      </c>
      <c r="AX48" s="1011">
        <f>SUM(AY39:BA39)</f>
        <v>14.965663465275377</v>
      </c>
      <c r="AY48" s="1011">
        <f>BB39</f>
        <v>9.5527233773185358</v>
      </c>
      <c r="AZ48" s="1011">
        <f>BC39</f>
        <v>11.22644477082458</v>
      </c>
      <c r="BA48" s="1011">
        <f>SUM(BD39:BG39)</f>
        <v>19.475985270261766</v>
      </c>
      <c r="BB48" s="1011">
        <f>BH39</f>
        <v>0</v>
      </c>
      <c r="BC48" s="1011">
        <f>SUM(AX48:BB48)</f>
        <v>55.220816883680257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55.220816883680257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14.965663465275377</v>
      </c>
      <c r="P52" s="453">
        <f t="shared" ref="P52:P64" si="18">O52/$O$51</f>
        <v>0.27101488731685658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7.7096280679264622</v>
      </c>
      <c r="P53" s="454">
        <f t="shared" si="18"/>
        <v>0.13961452406918187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0.60322648548225277</v>
      </c>
      <c r="P54" s="454">
        <f t="shared" si="18"/>
        <v>1.0923896449285014E-2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6.6528089118666625</v>
      </c>
      <c r="P55" s="454">
        <f t="shared" si="18"/>
        <v>0.12047646679838971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9.5527233773185358</v>
      </c>
      <c r="P56" s="453">
        <f t="shared" si="18"/>
        <v>0.17299134486620951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11.22644477082458</v>
      </c>
      <c r="P57" s="453">
        <f t="shared" si="18"/>
        <v>0.20330095432076811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19.475985270261766</v>
      </c>
      <c r="P58" s="453">
        <f t="shared" si="18"/>
        <v>0.35269281349616582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18.999963723749485</v>
      </c>
      <c r="P59" s="454">
        <f t="shared" si="18"/>
        <v>0.34407248563113269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7.1367979549064797</v>
      </c>
      <c r="P60" s="454">
        <f t="shared" si="18"/>
        <v>0.12924107895650599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11.863165768843004</v>
      </c>
      <c r="P61" s="454">
        <f t="shared" si="18"/>
        <v>0.21483140667462666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0.47602154651228334</v>
      </c>
      <c r="P62" s="454">
        <f t="shared" si="18"/>
        <v>8.6203278650331758E-3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33.763500000000001</v>
      </c>
      <c r="AI7" s="78">
        <f>VLOOKUP(年度マスタ!$K$4&amp;"_"&amp;$AG7,データシート1!$A:$BT,MATCH("ab_"&amp;AI$2,データシート1!$A$1:$BT$1,0),0)</f>
        <v>315</v>
      </c>
      <c r="AJ7" s="78">
        <f>VLOOKUP(年度マスタ!$K$4&amp;"_"&amp;$AG7,データシート1!$A:$BT,MATCH("ab_"&amp;AJ$2,データシート1!$A$1:$BT$1,0),0)</f>
        <v>196</v>
      </c>
      <c r="AK7" s="78">
        <f>VLOOKUP(年度マスタ!$K$4&amp;"_"&amp;$AG7,データシート1!$A:$BT,MATCH("ab_"&amp;AK$2,データシート1!$A$1:$BT$1,0),0)</f>
        <v>2551</v>
      </c>
      <c r="AL7" s="78">
        <f>VLOOKUP(年度マスタ!$K$4&amp;"_"&amp;$AG7,データシート1!$A:$BT,MATCH("ab_"&amp;AL$2,データシート1!$A$1:$BT$1,0),0)</f>
        <v>4336</v>
      </c>
      <c r="AM7" s="78">
        <f>VLOOKUP(年度マスタ!$K$4&amp;"_"&amp;$AG7,データシート1!$A:$BT,MATCH("ab_"&amp;AM$2,データシート1!$A$1:$BT$1,0),0)</f>
        <v>4882</v>
      </c>
      <c r="AN7" s="78">
        <f>VLOOKUP(年度マスタ!$K$4&amp;"_"&amp;$AG7,データシート1!$A:$BT,MATCH("ab_"&amp;AN$2,データシート1!$A$1:$BT$1,0),0)</f>
        <v>3051</v>
      </c>
      <c r="AO7" s="78">
        <f>VLOOKUP(年度マスタ!$K$4&amp;"_"&amp;$AG7,データシート1!$A:$BT,MATCH("ab_"&amp;AO$2,データシート1!$A$1:$BT$1,0),0)</f>
        <v>9753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32.351900000000001</v>
      </c>
      <c r="AI8" s="78">
        <f>VLOOKUP(年度マスタ!$K$4&amp;"_"&amp;$AG8,データシート1!$A:$BT,MATCH("ab_"&amp;AI$2,データシート1!$A$1:$BT$1,0),0)</f>
        <v>315</v>
      </c>
      <c r="AJ8" s="78">
        <f>VLOOKUP(年度マスタ!$K$4&amp;"_"&amp;$AG8,データシート1!$A:$BT,MATCH("ab_"&amp;AJ$2,データシート1!$A$1:$BT$1,0),0)</f>
        <v>196</v>
      </c>
      <c r="AK8" s="78">
        <f>VLOOKUP(年度マスタ!$K$4&amp;"_"&amp;$AG8,データシート1!$A:$BT,MATCH("ab_"&amp;AK$2,データシート1!$A$1:$BT$1,0),0)</f>
        <v>2551</v>
      </c>
      <c r="AL8" s="78">
        <f>VLOOKUP(年度マスタ!$K$4&amp;"_"&amp;$AG8,データシート1!$A:$BT,MATCH("ab_"&amp;AL$2,データシート1!$A$1:$BT$1,0),0)</f>
        <v>4312</v>
      </c>
      <c r="AM8" s="78">
        <f>VLOOKUP(年度マスタ!$K$4&amp;"_"&amp;$AG8,データシート1!$A:$BT,MATCH("ab_"&amp;AM$2,データシート1!$A$1:$BT$1,0),0)</f>
        <v>4953</v>
      </c>
      <c r="AN8" s="78">
        <f>VLOOKUP(年度マスタ!$K$4&amp;"_"&amp;$AG8,データシート1!$A:$BT,MATCH("ab_"&amp;AN$2,データシート1!$A$1:$BT$1,0),0)</f>
        <v>2981</v>
      </c>
      <c r="AO8" s="78">
        <f>VLOOKUP(年度マスタ!$K$4&amp;"_"&amp;$AG8,データシート1!$A:$BT,MATCH("ab_"&amp;AO$2,データシート1!$A$1:$BT$1,0),0)</f>
        <v>9611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32.4604</v>
      </c>
      <c r="AI9" s="78">
        <f>VLOOKUP(年度マスタ!$K$4&amp;"_"&amp;$AG9,データシート1!$A:$BT,MATCH("ab_"&amp;AI$2,データシート1!$A$1:$BT$1,0),0)</f>
        <v>315</v>
      </c>
      <c r="AJ9" s="78">
        <f>VLOOKUP(年度マスタ!$K$4&amp;"_"&amp;$AG9,データシート1!$A:$BT,MATCH("ab_"&amp;AJ$2,データシート1!$A$1:$BT$1,0),0)</f>
        <v>196</v>
      </c>
      <c r="AK9" s="78">
        <f>VLOOKUP(年度マスタ!$K$4&amp;"_"&amp;$AG9,データシート1!$A:$BT,MATCH("ab_"&amp;AK$2,データシート1!$A$1:$BT$1,0),0)</f>
        <v>2551</v>
      </c>
      <c r="AL9" s="78">
        <f>VLOOKUP(年度マスタ!$K$4&amp;"_"&amp;$AG9,データシート1!$A:$BT,MATCH("ab_"&amp;AL$2,データシート1!$A$1:$BT$1,0),0)</f>
        <v>4296</v>
      </c>
      <c r="AM9" s="78">
        <f>VLOOKUP(年度マスタ!$K$4&amp;"_"&amp;$AG9,データシート1!$A:$BT,MATCH("ab_"&amp;AM$2,データシート1!$A$1:$BT$1,0),0)</f>
        <v>4970</v>
      </c>
      <c r="AN9" s="78">
        <f>VLOOKUP(年度マスタ!$K$4&amp;"_"&amp;$AG9,データシート1!$A:$BT,MATCH("ab_"&amp;AN$2,データシート1!$A$1:$BT$1,0),0)</f>
        <v>2953</v>
      </c>
      <c r="AO9" s="78">
        <f>VLOOKUP(年度マスタ!$K$4&amp;"_"&amp;$AG9,データシート1!$A:$BT,MATCH("ab_"&amp;AO$2,データシート1!$A$1:$BT$1,0),0)</f>
        <v>9429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38.162500000000001</v>
      </c>
      <c r="AI10" s="78">
        <f>VLOOKUP(年度マスタ!$K$4&amp;"_"&amp;$AG10,データシート1!$A:$BT,MATCH("ab_"&amp;AI$2,データシート1!$A$1:$BT$1,0),0)</f>
        <v>315</v>
      </c>
      <c r="AJ10" s="78">
        <f>VLOOKUP(年度マスタ!$K$4&amp;"_"&amp;$AG10,データシート1!$A:$BT,MATCH("ab_"&amp;AJ$2,データシート1!$A$1:$BT$1,0),0)</f>
        <v>196</v>
      </c>
      <c r="AK10" s="78">
        <f>VLOOKUP(年度マスタ!$K$4&amp;"_"&amp;$AG10,データシート1!$A:$BT,MATCH("ab_"&amp;AK$2,データシート1!$A$1:$BT$1,0),0)</f>
        <v>2551</v>
      </c>
      <c r="AL10" s="78">
        <f>VLOOKUP(年度マスタ!$K$4&amp;"_"&amp;$AG10,データシート1!$A:$BT,MATCH("ab_"&amp;AL$2,データシート1!$A$1:$BT$1,0),0)</f>
        <v>4304</v>
      </c>
      <c r="AM10" s="78">
        <f>VLOOKUP(年度マスタ!$K$4&amp;"_"&amp;$AG10,データシート1!$A:$BT,MATCH("ab_"&amp;AM$2,データシート1!$A$1:$BT$1,0),0)</f>
        <v>5009</v>
      </c>
      <c r="AN10" s="78">
        <f>VLOOKUP(年度マスタ!$K$4&amp;"_"&amp;$AG10,データシート1!$A:$BT,MATCH("ab_"&amp;AN$2,データシート1!$A$1:$BT$1,0),0)</f>
        <v>2959</v>
      </c>
      <c r="AO10" s="78">
        <f>VLOOKUP(年度マスタ!$K$4&amp;"_"&amp;$AG10,データシート1!$A:$BT,MATCH("ab_"&amp;AO$2,データシート1!$A$1:$BT$1,0),0)</f>
        <v>9349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43.895200000000003</v>
      </c>
      <c r="AI11" s="78">
        <f>VLOOKUP(年度マスタ!$K$4&amp;"_"&amp;$AG11,データシート1!$A:$BT,MATCH("ab_"&amp;AI$2,データシート1!$A$1:$BT$1,0),0)</f>
        <v>315</v>
      </c>
      <c r="AJ11" s="78">
        <f>VLOOKUP(年度マスタ!$K$4&amp;"_"&amp;$AG11,データシート1!$A:$BT,MATCH("ab_"&amp;AJ$2,データシート1!$A$1:$BT$1,0),0)</f>
        <v>196</v>
      </c>
      <c r="AK11" s="78">
        <f>VLOOKUP(年度マスタ!$K$4&amp;"_"&amp;$AG11,データシート1!$A:$BT,MATCH("ab_"&amp;AK$2,データシート1!$A$1:$BT$1,0),0)</f>
        <v>2551</v>
      </c>
      <c r="AL11" s="78">
        <f>VLOOKUP(年度マスタ!$K$4&amp;"_"&amp;$AG11,データシート1!$A:$BT,MATCH("ab_"&amp;AL$2,データシート1!$A$1:$BT$1,0),0)</f>
        <v>4298</v>
      </c>
      <c r="AM11" s="78">
        <f>VLOOKUP(年度マスタ!$K$4&amp;"_"&amp;$AG11,データシート1!$A:$BT,MATCH("ab_"&amp;AM$2,データシート1!$A$1:$BT$1,0),0)</f>
        <v>5034</v>
      </c>
      <c r="AN11" s="78">
        <f>VLOOKUP(年度マスタ!$K$4&amp;"_"&amp;$AG11,データシート1!$A:$BT,MATCH("ab_"&amp;AN$2,データシート1!$A$1:$BT$1,0),0)</f>
        <v>2939</v>
      </c>
      <c r="AO11" s="78">
        <f>VLOOKUP(年度マスタ!$K$4&amp;"_"&amp;$AG11,データシート1!$A:$BT,MATCH("ab_"&amp;AO$2,データシート1!$A$1:$BT$1,0),0)</f>
        <v>9292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42.155900000000003</v>
      </c>
      <c r="AI12" s="78">
        <f>VLOOKUP(年度マスタ!$K$4&amp;"_"&amp;$AG12,データシート1!$A:$BT,MATCH("ab_"&amp;AI$2,データシート1!$A$1:$BT$1,0),0)</f>
        <v>249</v>
      </c>
      <c r="AJ12" s="78">
        <f>VLOOKUP(年度マスタ!$K$4&amp;"_"&amp;$AG12,データシート1!$A:$BT,MATCH("ab_"&amp;AJ$2,データシート1!$A$1:$BT$1,0),0)</f>
        <v>164</v>
      </c>
      <c r="AK12" s="78">
        <f>VLOOKUP(年度マスタ!$K$4&amp;"_"&amp;$AG12,データシート1!$A:$BT,MATCH("ab_"&amp;AK$2,データシート1!$A$1:$BT$1,0),0)</f>
        <v>2637</v>
      </c>
      <c r="AL12" s="78">
        <f>VLOOKUP(年度マスタ!$K$4&amp;"_"&amp;$AG12,データシート1!$A:$BT,MATCH("ab_"&amp;AL$2,データシート1!$A$1:$BT$1,0),0)</f>
        <v>4286</v>
      </c>
      <c r="AM12" s="78">
        <f>VLOOKUP(年度マスタ!$K$4&amp;"_"&amp;$AG12,データシート1!$A:$BT,MATCH("ab_"&amp;AM$2,データシート1!$A$1:$BT$1,0),0)</f>
        <v>5033</v>
      </c>
      <c r="AN12" s="78">
        <f>VLOOKUP(年度マスタ!$K$4&amp;"_"&amp;$AG12,データシート1!$A:$BT,MATCH("ab_"&amp;AN$2,データシート1!$A$1:$BT$1,0),0)</f>
        <v>2921</v>
      </c>
      <c r="AO12" s="78">
        <f>VLOOKUP(年度マスタ!$K$4&amp;"_"&amp;$AG12,データシート1!$A:$BT,MATCH("ab_"&amp;AO$2,データシート1!$A$1:$BT$1,0),0)</f>
        <v>9208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74.248900000000006</v>
      </c>
      <c r="AI13" s="78">
        <f>VLOOKUP(年度マスタ!$K$4&amp;"_"&amp;$AG13,データシート1!$A:$BT,MATCH("ab_"&amp;AI$2,データシート1!$A$1:$BT$1,0),0)</f>
        <v>249</v>
      </c>
      <c r="AJ13" s="78">
        <f>VLOOKUP(年度マスタ!$K$4&amp;"_"&amp;$AG13,データシート1!$A:$BT,MATCH("ab_"&amp;AJ$2,データシート1!$A$1:$BT$1,0),0)</f>
        <v>164</v>
      </c>
      <c r="AK13" s="78">
        <f>VLOOKUP(年度マスタ!$K$4&amp;"_"&amp;$AG13,データシート1!$A:$BT,MATCH("ab_"&amp;AK$2,データシート1!$A$1:$BT$1,0),0)</f>
        <v>2637</v>
      </c>
      <c r="AL13" s="78">
        <f>VLOOKUP(年度マスタ!$K$4&amp;"_"&amp;$AG13,データシート1!$A:$BT,MATCH("ab_"&amp;AL$2,データシート1!$A$1:$BT$1,0),0)</f>
        <v>4304</v>
      </c>
      <c r="AM13" s="78">
        <f>VLOOKUP(年度マスタ!$K$4&amp;"_"&amp;$AG13,データシート1!$A:$BT,MATCH("ab_"&amp;AM$2,データシート1!$A$1:$BT$1,0),0)</f>
        <v>5017</v>
      </c>
      <c r="AN13" s="78">
        <f>VLOOKUP(年度マスタ!$K$4&amp;"_"&amp;$AG13,データシート1!$A:$BT,MATCH("ab_"&amp;AN$2,データシート1!$A$1:$BT$1,0),0)</f>
        <v>2810</v>
      </c>
      <c r="AO13" s="78">
        <f>VLOOKUP(年度マスタ!$K$4&amp;"_"&amp;$AG13,データシート1!$A:$BT,MATCH("ab_"&amp;AO$2,データシート1!$A$1:$BT$1,0),0)</f>
        <v>9113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49.0595</v>
      </c>
      <c r="AI14" s="78">
        <f>VLOOKUP(年度マスタ!$K$4&amp;"_"&amp;$AG14,データシート1!$A:$BT,MATCH("ab_"&amp;AI$2,データシート1!$A$1:$BT$1,0),0)</f>
        <v>249</v>
      </c>
      <c r="AJ14" s="78">
        <f>VLOOKUP(年度マスタ!$K$4&amp;"_"&amp;$AG14,データシート1!$A:$BT,MATCH("ab_"&amp;AJ$2,データシート1!$A$1:$BT$1,0),0)</f>
        <v>164</v>
      </c>
      <c r="AK14" s="78">
        <f>VLOOKUP(年度マスタ!$K$4&amp;"_"&amp;$AG14,データシート1!$A:$BT,MATCH("ab_"&amp;AK$2,データシート1!$A$1:$BT$1,0),0)</f>
        <v>2637</v>
      </c>
      <c r="AL14" s="78">
        <f>VLOOKUP(年度マスタ!$K$4&amp;"_"&amp;$AG14,データシート1!$A:$BT,MATCH("ab_"&amp;AL$2,データシート1!$A$1:$BT$1,0),0)</f>
        <v>4273</v>
      </c>
      <c r="AM14" s="78">
        <f>VLOOKUP(年度マスタ!$K$4&amp;"_"&amp;$AG14,データシート1!$A:$BT,MATCH("ab_"&amp;AM$2,データシート1!$A$1:$BT$1,0),0)</f>
        <v>5017</v>
      </c>
      <c r="AN14" s="78">
        <f>VLOOKUP(年度マスタ!$K$4&amp;"_"&amp;$AG14,データシート1!$A:$BT,MATCH("ab_"&amp;AN$2,データシート1!$A$1:$BT$1,0),0)</f>
        <v>2770</v>
      </c>
      <c r="AO14" s="78">
        <f>VLOOKUP(年度マスタ!$K$4&amp;"_"&amp;$AG14,データシート1!$A:$BT,MATCH("ab_"&amp;AO$2,データシート1!$A$1:$BT$1,0),0)</f>
        <v>8972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61.741999999999997</v>
      </c>
      <c r="AI15" s="78">
        <f>VLOOKUP(年度マスタ!$K$4&amp;"_"&amp;$AG15,データシート1!$A:$BT,MATCH("ab_"&amp;AI$2,データシート1!$A$1:$BT$1,0),0)</f>
        <v>249</v>
      </c>
      <c r="AJ15" s="78">
        <f>VLOOKUP(年度マスタ!$K$4&amp;"_"&amp;$AG15,データシート1!$A:$BT,MATCH("ab_"&amp;AJ$2,データシート1!$A$1:$BT$1,0),0)</f>
        <v>164</v>
      </c>
      <c r="AK15" s="78">
        <f>VLOOKUP(年度マスタ!$K$4&amp;"_"&amp;$AG15,データシート1!$A:$BT,MATCH("ab_"&amp;AK$2,データシート1!$A$1:$BT$1,0),0)</f>
        <v>2637</v>
      </c>
      <c r="AL15" s="78">
        <f>VLOOKUP(年度マスタ!$K$4&amp;"_"&amp;$AG15,データシート1!$A:$BT,MATCH("ab_"&amp;AL$2,データシート1!$A$1:$BT$1,0),0)</f>
        <v>4227</v>
      </c>
      <c r="AM15" s="78">
        <f>VLOOKUP(年度マスタ!$K$4&amp;"_"&amp;$AG15,データシート1!$A:$BT,MATCH("ab_"&amp;AM$2,データシート1!$A$1:$BT$1,0),0)</f>
        <v>5011</v>
      </c>
      <c r="AN15" s="78">
        <f>VLOOKUP(年度マスタ!$K$4&amp;"_"&amp;$AG15,データシート1!$A:$BT,MATCH("ab_"&amp;AN$2,データシート1!$A$1:$BT$1,0),0)</f>
        <v>2718</v>
      </c>
      <c r="AO15" s="78">
        <f>VLOOKUP(年度マスタ!$K$4&amp;"_"&amp;$AG15,データシート1!$A:$BT,MATCH("ab_"&amp;AO$2,データシート1!$A$1:$BT$1,0),0)</f>
        <v>8775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58.033999999999999</v>
      </c>
      <c r="AI16" s="78">
        <f>VLOOKUP(年度マスタ!$K$4&amp;"_"&amp;$AG16,データシート1!$A:$BT,MATCH("ab_"&amp;AI$2,データシート1!$A$1:$BT$1,0),0)</f>
        <v>249</v>
      </c>
      <c r="AJ16" s="78">
        <f>VLOOKUP(年度マスタ!$K$4&amp;"_"&amp;$AG16,データシート1!$A:$BT,MATCH("ab_"&amp;AJ$2,データシート1!$A$1:$BT$1,0),0)</f>
        <v>164</v>
      </c>
      <c r="AK16" s="78">
        <f>VLOOKUP(年度マスタ!$K$4&amp;"_"&amp;$AG16,データシート1!$A:$BT,MATCH("ab_"&amp;AK$2,データシート1!$A$1:$BT$1,0),0)</f>
        <v>2637</v>
      </c>
      <c r="AL16" s="78">
        <f>VLOOKUP(年度マスタ!$K$4&amp;"_"&amp;$AG16,データシート1!$A:$BT,MATCH("ab_"&amp;AL$2,データシート1!$A$1:$BT$1,0),0)</f>
        <v>4215</v>
      </c>
      <c r="AM16" s="78">
        <f>VLOOKUP(年度マスタ!$K$4&amp;"_"&amp;$AG16,データシート1!$A:$BT,MATCH("ab_"&amp;AM$2,データシート1!$A$1:$BT$1,0),0)</f>
        <v>5029</v>
      </c>
      <c r="AN16" s="78">
        <f>VLOOKUP(年度マスタ!$K$4&amp;"_"&amp;$AG16,データシート1!$A:$BT,MATCH("ab_"&amp;AN$2,データシート1!$A$1:$BT$1,0),0)</f>
        <v>2707</v>
      </c>
      <c r="AO16" s="78">
        <f>VLOOKUP(年度マスタ!$K$4&amp;"_"&amp;$AG16,データシート1!$A:$BT,MATCH("ab_"&amp;AO$2,データシート1!$A$1:$BT$1,0),0)</f>
        <v>8684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58.958500000000001</v>
      </c>
      <c r="AI17" s="151">
        <f>VLOOKUP(年度マスタ!$K$4&amp;"_"&amp;$AG17,データシート1!$A:$BT,MATCH("ab_"&amp;AI$2,データシート1!$A$1:$BT$1,0),0)</f>
        <v>249</v>
      </c>
      <c r="AJ17" s="151">
        <f>VLOOKUP(年度マスタ!$K$4&amp;"_"&amp;$AG17,データシート1!$A:$BT,MATCH("ab_"&amp;AJ$2,データシート1!$A$1:$BT$1,0),0)</f>
        <v>164</v>
      </c>
      <c r="AK17" s="151">
        <f>VLOOKUP(年度マスタ!$K$4&amp;"_"&amp;$AG17,データシート1!$A:$BT,MATCH("ab_"&amp;AK$2,データシート1!$A$1:$BT$1,0),0)</f>
        <v>2637</v>
      </c>
      <c r="AL17" s="151">
        <f>VLOOKUP(年度マスタ!$K$4&amp;"_"&amp;$AG17,データシート1!$A:$BT,MATCH("ab_"&amp;AL$2,データシート1!$A$1:$BT$1,0),0)</f>
        <v>4168</v>
      </c>
      <c r="AM17" s="151">
        <f>VLOOKUP(年度マスタ!$K$4&amp;"_"&amp;$AG17,データシート1!$A:$BT,MATCH("ab_"&amp;AM$2,データシート1!$A$1:$BT$1,0),0)</f>
        <v>5026</v>
      </c>
      <c r="AN17" s="151">
        <f>VLOOKUP(年度マスタ!$K$4&amp;"_"&amp;$AG17,データシート1!$A:$BT,MATCH("ab_"&amp;AN$2,データシート1!$A$1:$BT$1,0),0)</f>
        <v>2661</v>
      </c>
      <c r="AO17" s="151">
        <f>VLOOKUP(年度マスタ!$K$4&amp;"_"&amp;$AG17,データシート1!$A:$BT,MATCH("ab_"&amp;AO$2,データシート1!$A$1:$BT$1,0),0)</f>
        <v>8487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124.74639999999999</v>
      </c>
      <c r="AI18" s="78">
        <f>VLOOKUP(年度マスタ!$K$4&amp;"_"&amp;$AG18,データシート1!$A:$BT,MATCH("ab_"&amp;AI$2,データシート1!$A$1:$BT$1,0),0)</f>
        <v>249</v>
      </c>
      <c r="AJ18" s="78">
        <f>VLOOKUP(年度マスタ!$K$4&amp;"_"&amp;$AG18,データシート1!$A:$BT,MATCH("ab_"&amp;AJ$2,データシート1!$A$1:$BT$1,0),0)</f>
        <v>182</v>
      </c>
      <c r="AK18" s="78">
        <f>VLOOKUP(年度マスタ!$K$4&amp;"_"&amp;$AG18,データシート1!$A:$BT,MATCH("ab_"&amp;AK$2,データシート1!$A$1:$BT$1,0),0)</f>
        <v>2575</v>
      </c>
      <c r="AL18" s="78">
        <f>VLOOKUP(年度マスタ!$K$4&amp;"_"&amp;$AG18,データシート1!$A:$BT,MATCH("ab_"&amp;AL$2,データシート1!$A$1:$BT$1,0),0)</f>
        <v>4165</v>
      </c>
      <c r="AM18" s="78">
        <f>VLOOKUP(年度マスタ!$K$4&amp;"_"&amp;$AG18,データシート1!$A:$BT,MATCH("ab_"&amp;AM$2,データシート1!$A$1:$BT$1,0),0)</f>
        <v>5067</v>
      </c>
      <c r="AN18" s="78">
        <f>VLOOKUP(年度マスタ!$K$4&amp;"_"&amp;$AG18,データシート1!$A:$BT,MATCH("ab_"&amp;AN$2,データシート1!$A$1:$BT$1,0),0)</f>
        <v>2636</v>
      </c>
      <c r="AO18" s="78">
        <f>VLOOKUP(年度マスタ!$K$4&amp;"_"&amp;$AG18,データシート1!$A:$BT,MATCH("ab_"&amp;AO$2,データシート1!$A$1:$BT$1,0),0)</f>
        <v>8355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78.495800000000003</v>
      </c>
      <c r="AI19" s="78">
        <f>VLOOKUP(年度マスタ!$K$4&amp;"_"&amp;$AG19,データシート1!$A:$BT,MATCH("ab_"&amp;AI$2,データシート1!$A$1:$BT$1,0),0)</f>
        <v>249</v>
      </c>
      <c r="AJ19" s="78">
        <f>VLOOKUP(年度マスタ!$K$4&amp;"_"&amp;$AG19,データシート1!$A:$BT,MATCH("ab_"&amp;AJ$2,データシート1!$A$1:$BT$1,0),0)</f>
        <v>182</v>
      </c>
      <c r="AK19" s="78">
        <f>VLOOKUP(年度マスタ!$K$4&amp;"_"&amp;$AG19,データシート1!$A:$BT,MATCH("ab_"&amp;AK$2,データシート1!$A$1:$BT$1,0),0)</f>
        <v>2575</v>
      </c>
      <c r="AL19" s="78">
        <f>VLOOKUP(年度マスタ!$K$4&amp;"_"&amp;$AG19,データシート1!$A:$BT,MATCH("ab_"&amp;AL$2,データシート1!$A$1:$BT$1,0),0)</f>
        <v>4137</v>
      </c>
      <c r="AM19" s="78">
        <f>VLOOKUP(年度マスタ!$K$4&amp;"_"&amp;$AG19,データシート1!$A:$BT,MATCH("ab_"&amp;AM$2,データシート1!$A$1:$BT$1,0),0)</f>
        <v>5024</v>
      </c>
      <c r="AN19" s="78">
        <f>VLOOKUP(年度マスタ!$K$4&amp;"_"&amp;$AG19,データシート1!$A:$BT,MATCH("ab_"&amp;AN$2,データシート1!$A$1:$BT$1,0),0)</f>
        <v>2596</v>
      </c>
      <c r="AO19" s="78">
        <f>VLOOKUP(年度マスタ!$K$4&amp;"_"&amp;$AG19,データシート1!$A:$BT,MATCH("ab_"&amp;AO$2,データシート1!$A$1:$BT$1,0),0)</f>
        <v>8237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76.659199999999998</v>
      </c>
      <c r="AI20" s="78">
        <f>VLOOKUP(年度マスタ!$K$4&amp;"_"&amp;$AG20,データシート1!$A:$BT,MATCH("ab_"&amp;AI$2,データシート1!$A$1:$BT$1,0),0)</f>
        <v>249</v>
      </c>
      <c r="AJ20" s="78">
        <f>VLOOKUP(年度マスタ!$K$4&amp;"_"&amp;$AG20,データシート1!$A:$BT,MATCH("ab_"&amp;AJ$2,データシート1!$A$1:$BT$1,0),0)</f>
        <v>182</v>
      </c>
      <c r="AK20" s="78">
        <f>VLOOKUP(年度マスタ!$K$4&amp;"_"&amp;$AG20,データシート1!$A:$BT,MATCH("ab_"&amp;AK$2,データシート1!$A$1:$BT$1,0),0)</f>
        <v>2575</v>
      </c>
      <c r="AL20" s="78">
        <f>VLOOKUP(年度マスタ!$K$4&amp;"_"&amp;$AG20,データシート1!$A:$BT,MATCH("ab_"&amp;AL$2,データシート1!$A$1:$BT$1,0),0)</f>
        <v>4102</v>
      </c>
      <c r="AM20" s="78">
        <f>VLOOKUP(年度マスタ!$K$4&amp;"_"&amp;$AG20,データシート1!$A:$BT,MATCH("ab_"&amp;AM$2,データシート1!$A$1:$BT$1,0),0)</f>
        <v>4989</v>
      </c>
      <c r="AN20" s="78">
        <f>VLOOKUP(年度マスタ!$K$4&amp;"_"&amp;$AG20,データシート1!$A:$BT,MATCH("ab_"&amp;AN$2,データシート1!$A$1:$BT$1,0),0)</f>
        <v>2592</v>
      </c>
      <c r="AO20" s="78">
        <f>VLOOKUP(年度マスタ!$K$4&amp;"_"&amp;$AG20,データシート1!$A:$BT,MATCH("ab_"&amp;AO$2,データシート1!$A$1:$BT$1,0),0)</f>
        <v>8086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v>
      </c>
      <c r="BE13" s="70" t="str">
        <f>年度マスタ!K4</f>
        <v>24561</v>
      </c>
      <c r="BF13" s="70" t="str">
        <f>年度マスタ!K4</f>
        <v>24561</v>
      </c>
      <c r="BG13" s="70" t="str">
        <f>年度マスタ!K4</f>
        <v>24561</v>
      </c>
      <c r="BH13" s="278" t="s">
        <v>195</v>
      </c>
      <c r="BI13" s="278" t="s">
        <v>195</v>
      </c>
      <c r="BJ13" s="278" t="s">
        <v>195</v>
      </c>
      <c r="BK13" s="278" t="str">
        <f>年度マスタ!K4</f>
        <v>24561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御浜町</v>
      </c>
      <c r="BF14" s="70" t="str">
        <f>AP2</f>
        <v>御浜町</v>
      </c>
      <c r="BG14" s="70" t="str">
        <f>AP2</f>
        <v>御浜町</v>
      </c>
      <c r="BH14" s="70" t="s">
        <v>205</v>
      </c>
      <c r="BI14" s="70" t="s">
        <v>205</v>
      </c>
      <c r="BJ14" s="70" t="s">
        <v>205</v>
      </c>
      <c r="BK14" s="70" t="str">
        <f>AP2</f>
        <v>御浜町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14.3</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10.005000000000001</v>
      </c>
      <c r="G21" s="877">
        <f t="shared" ref="G21:O21" si="5">SUM(G22,G26,G27,G28)</f>
        <v>10.128</v>
      </c>
      <c r="H21" s="877">
        <f t="shared" si="5"/>
        <v>0</v>
      </c>
      <c r="I21" s="877">
        <f t="shared" si="5"/>
        <v>10.791</v>
      </c>
      <c r="J21" s="877">
        <f t="shared" si="5"/>
        <v>0</v>
      </c>
      <c r="K21" s="877">
        <f t="shared" si="5"/>
        <v>0</v>
      </c>
      <c r="L21" s="877">
        <f t="shared" si="5"/>
        <v>11.161</v>
      </c>
      <c r="M21" s="877">
        <f t="shared" si="5"/>
        <v>13.308</v>
      </c>
      <c r="N21" s="877">
        <f t="shared" si="5"/>
        <v>13.579000000000001</v>
      </c>
      <c r="O21" s="877">
        <f t="shared" si="5"/>
        <v>13.765000000000001</v>
      </c>
      <c r="P21" s="878">
        <f>SUM(P22,P26,P27,P28)</f>
        <v>14.3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10.005000000000001</v>
      </c>
      <c r="G22" s="879">
        <f t="shared" ref="G22:P22" si="6">SUM(G23:G25)</f>
        <v>10.128</v>
      </c>
      <c r="H22" s="879">
        <f t="shared" si="6"/>
        <v>0</v>
      </c>
      <c r="I22" s="879">
        <f t="shared" si="6"/>
        <v>10.791</v>
      </c>
      <c r="J22" s="879">
        <f t="shared" si="6"/>
        <v>0</v>
      </c>
      <c r="K22" s="879">
        <f t="shared" si="6"/>
        <v>0</v>
      </c>
      <c r="L22" s="879">
        <f t="shared" si="6"/>
        <v>11.161</v>
      </c>
      <c r="M22" s="879">
        <f t="shared" si="6"/>
        <v>13.308</v>
      </c>
      <c r="N22" s="879">
        <f t="shared" si="6"/>
        <v>13.579000000000001</v>
      </c>
      <c r="O22" s="879">
        <f t="shared" si="6"/>
        <v>13.765000000000001</v>
      </c>
      <c r="P22" s="880">
        <f t="shared" si="6"/>
        <v>14.3</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29.670699665740049</v>
      </c>
      <c r="AG24" s="877">
        <f t="shared" ref="AG24:AP24" si="11">AG25+AG29</f>
        <v>29.431318254677777</v>
      </c>
      <c r="AH24" s="877">
        <f t="shared" si="11"/>
        <v>29.617287225824199</v>
      </c>
      <c r="AI24" s="877">
        <f t="shared" si="11"/>
        <v>28.119742505375704</v>
      </c>
      <c r="AJ24" s="877">
        <f t="shared" si="11"/>
        <v>35.229579156396788</v>
      </c>
      <c r="AK24" s="877">
        <f t="shared" si="11"/>
        <v>26.693879409863253</v>
      </c>
      <c r="AL24" s="877">
        <f t="shared" si="11"/>
        <v>26.957274285449223</v>
      </c>
      <c r="AM24" s="877">
        <f t="shared" si="11"/>
        <v>25.946424272448741</v>
      </c>
      <c r="AN24" s="877">
        <f t="shared" si="11"/>
        <v>24.922410661388412</v>
      </c>
      <c r="AO24" s="877">
        <f t="shared" si="11"/>
        <v>31.287416574873824</v>
      </c>
      <c r="AP24" s="878">
        <f t="shared" si="11"/>
        <v>27.272122439193279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10.005000000000001</v>
      </c>
      <c r="G25" s="881">
        <f>IFERROR(VLOOKUP(年度マスタ!$K$4&amp;"_"&amp;G$20,データシート1!$A:$BU,MATCH("ba_"&amp;$E25,データシート1!$A$1:$BU$1,0),0),0)</f>
        <v>10.128</v>
      </c>
      <c r="H25" s="881">
        <f>IFERROR(VLOOKUP(年度マスタ!$K$4&amp;"_"&amp;H$20,データシート1!$A:$BU,MATCH("ba_"&amp;$E25,データシート1!$A$1:$BU$1,0),0),0)</f>
        <v>0</v>
      </c>
      <c r="I25" s="881">
        <f>IFERROR(VLOOKUP(年度マスタ!$K$4&amp;"_"&amp;I$20,データシート1!$A:$BU,MATCH("ba_"&amp;$E25,データシート1!$A$1:$BU$1,0),0),0)</f>
        <v>10.791</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11.161</v>
      </c>
      <c r="M25" s="881">
        <f>IFERROR(VLOOKUP(年度マスタ!$K$4&amp;"_"&amp;M$20,データシート1!$A:$BU,MATCH("ba_"&amp;$E25,データシート1!$A$1:$BU$1,0),0),0)</f>
        <v>13.308</v>
      </c>
      <c r="N25" s="881">
        <f>IFERROR(VLOOKUP(年度マスタ!$K$4&amp;"_"&amp;N$20,データシート1!$A:$BU,MATCH("ba_"&amp;$E25,データシート1!$A$1:$BU$1,0),0),0)</f>
        <v>13.579000000000001</v>
      </c>
      <c r="O25" s="881">
        <f>IFERROR(VLOOKUP(年度マスタ!$K$4&amp;"_"&amp;O$20,データシート1!$A:$BU,MATCH("ba_"&amp;$E25,データシート1!$A$1:$BU$1,0),0),0)</f>
        <v>13.765000000000001</v>
      </c>
      <c r="P25" s="882">
        <f>IFERROR(VLOOKUP(年度マスタ!$K$4&amp;"_"&amp;P$20,データシート1!$A:$BU,MATCH("ba_"&amp;$E25,データシート1!$A$1:$BU$1,0),0),0)</f>
        <v>14.3</v>
      </c>
      <c r="Z25" s="273"/>
      <c r="AB25" s="272"/>
      <c r="AC25" s="522"/>
      <c r="AD25" s="408" t="s">
        <v>114</v>
      </c>
      <c r="AE25" s="409"/>
      <c r="AF25" s="879">
        <f>①CO2排出量の現状把握!Z35</f>
        <v>14.863998403677549</v>
      </c>
      <c r="AG25" s="879">
        <f>①CO2排出量の現状把握!AA35</f>
        <v>15.449082482120296</v>
      </c>
      <c r="AH25" s="879">
        <f>①CO2排出量の現状把握!AB35</f>
        <v>15.53841248237736</v>
      </c>
      <c r="AI25" s="879">
        <f>①CO2排出量の現状把握!AC35</f>
        <v>13.264456185198753</v>
      </c>
      <c r="AJ25" s="879">
        <f>①CO2排出量の現状把握!AD35</f>
        <v>23.087157494822996</v>
      </c>
      <c r="AK25" s="879">
        <f>①CO2排出量の現状把握!AE35</f>
        <v>14.929290246202436</v>
      </c>
      <c r="AL25" s="879">
        <f>①CO2排出量の現状把握!AF35</f>
        <v>15.842365440026747</v>
      </c>
      <c r="AM25" s="879">
        <f>①CO2排出量の現状把握!AG35</f>
        <v>14.443226135059735</v>
      </c>
      <c r="AN25" s="879">
        <f>①CO2排出量の現状把握!AH35</f>
        <v>14.665969344393051</v>
      </c>
      <c r="AO25" s="879">
        <f>①CO2排出量の現状把握!AI35</f>
        <v>22.259510139481325</v>
      </c>
      <c r="AP25" s="880">
        <f>①CO2排出量の現状把握!AJ35</f>
        <v>16.912164989980901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4.2939463881036479</v>
      </c>
      <c r="AG26" s="881">
        <f>①CO2排出量の現状把握!AA36</f>
        <v>4.7999509551961026</v>
      </c>
      <c r="AH26" s="881">
        <f>①CO2排出量の現状把握!AB36</f>
        <v>5.5016239436002223</v>
      </c>
      <c r="AI26" s="881">
        <f>①CO2排出量の現状把握!AC36</f>
        <v>5.0494510939908386</v>
      </c>
      <c r="AJ26" s="881">
        <f>①CO2排出量の現状把握!AD36</f>
        <v>8.5328451442508975</v>
      </c>
      <c r="AK26" s="881">
        <f>①CO2排出量の現状把握!AE36</f>
        <v>6.148926220990754</v>
      </c>
      <c r="AL26" s="881">
        <f>①CO2排出量の現状把握!AF36</f>
        <v>7.2415176654857882</v>
      </c>
      <c r="AM26" s="881">
        <f>①CO2排出量の現状把握!AG36</f>
        <v>6.5298978557093381</v>
      </c>
      <c r="AN26" s="881">
        <f>①CO2排出量の現状把握!AH36</f>
        <v>6.7412101504660047</v>
      </c>
      <c r="AO26" s="881">
        <f>①CO2排出量の現状把握!AI36</f>
        <v>13.997482741257359</v>
      </c>
      <c r="AP26" s="882">
        <f>①CO2排出量の現状把握!AJ36</f>
        <v>8.9270970347880603</v>
      </c>
      <c r="AQ26" s="273"/>
      <c r="AV26" s="70" t="str">
        <f>AW26</f>
        <v>CH4</v>
      </c>
      <c r="AW26" s="70" t="str">
        <f t="shared" ref="AW26:AW31" si="13">D60</f>
        <v>CH4</v>
      </c>
      <c r="AX26" s="287">
        <f t="shared" si="12"/>
        <v>14.3</v>
      </c>
      <c r="AY26" s="287">
        <f>AX26</f>
        <v>14.3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0.94653322844452314</v>
      </c>
      <c r="AG27" s="881">
        <f>①CO2排出量の現状把握!AA37</f>
        <v>0.88383753257558439</v>
      </c>
      <c r="AH27" s="881">
        <f>①CO2排出量の現状把握!AB37</f>
        <v>0.7733888806400292</v>
      </c>
      <c r="AI27" s="881">
        <f>①CO2排出量の現状把握!AC37</f>
        <v>0.72380580232699898</v>
      </c>
      <c r="AJ27" s="881">
        <f>①CO2排出量の現状把握!AD37</f>
        <v>0.68488324660944144</v>
      </c>
      <c r="AK27" s="881">
        <f>①CO2排出量の現状把握!AE37</f>
        <v>0.64105942317131159</v>
      </c>
      <c r="AL27" s="881">
        <f>①CO2排出量の現状把握!AF37</f>
        <v>0.64719915929549365</v>
      </c>
      <c r="AM27" s="881">
        <f>①CO2排出量の現状把握!AG37</f>
        <v>0.59946325284300361</v>
      </c>
      <c r="AN27" s="881">
        <f>①CO2排出量の現状把握!AH37</f>
        <v>0.55890513611467119</v>
      </c>
      <c r="AO27" s="881">
        <f>①CO2排出量の現状把握!AI37</f>
        <v>0.58730620420771995</v>
      </c>
      <c r="AP27" s="882">
        <f>①CO2排出量の現状把握!AJ37</f>
        <v>0.64370442287408891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9.6235187871293775</v>
      </c>
      <c r="AG28" s="881">
        <f>①CO2排出量の現状把握!AA38</f>
        <v>9.7652939943486103</v>
      </c>
      <c r="AH28" s="881">
        <f>①CO2排出量の現状把握!AB38</f>
        <v>9.263399658137109</v>
      </c>
      <c r="AI28" s="881">
        <f>①CO2排出量の現状把握!AC38</f>
        <v>7.4911992888809156</v>
      </c>
      <c r="AJ28" s="881">
        <f>①CO2排出量の現状把握!AD38</f>
        <v>13.869429103962659</v>
      </c>
      <c r="AK28" s="881">
        <f>①CO2排出量の現状把握!AE38</f>
        <v>8.1393046020403705</v>
      </c>
      <c r="AL28" s="881">
        <f>①CO2排出量の現状把握!AF38</f>
        <v>7.9536486152454637</v>
      </c>
      <c r="AM28" s="881">
        <f>①CO2排出量の現状把握!AG38</f>
        <v>7.3138650265073935</v>
      </c>
      <c r="AN28" s="881">
        <f>①CO2排出量の現状把握!AH38</f>
        <v>7.365854057812375</v>
      </c>
      <c r="AO28" s="881">
        <f>①CO2排出量の現状把握!AI38</f>
        <v>7.6747211940162456</v>
      </c>
      <c r="AP28" s="882">
        <f>①CO2排出量の現状把握!AJ38</f>
        <v>7.3413635323187503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14.8067012620625</v>
      </c>
      <c r="AG29" s="883">
        <f>①CO2排出量の現状把握!AA39</f>
        <v>13.98223577255748</v>
      </c>
      <c r="AH29" s="883">
        <f>①CO2排出量の現状把握!AB39</f>
        <v>14.078874743446841</v>
      </c>
      <c r="AI29" s="883">
        <f>①CO2排出量の現状把握!AC39</f>
        <v>14.855286320176949</v>
      </c>
      <c r="AJ29" s="883">
        <f>①CO2排出量の現状把握!AD39</f>
        <v>12.14242166157379</v>
      </c>
      <c r="AK29" s="883">
        <f>①CO2排出量の現状把握!AE39</f>
        <v>11.764589163660817</v>
      </c>
      <c r="AL29" s="883">
        <f>①CO2排出量の現状把握!AF39</f>
        <v>11.114908845422478</v>
      </c>
      <c r="AM29" s="883">
        <f>①CO2排出量の現状把握!AG39</f>
        <v>11.503198137389006</v>
      </c>
      <c r="AN29" s="883">
        <f>①CO2排出量の現状把握!AH39</f>
        <v>10.256441316995359</v>
      </c>
      <c r="AO29" s="883">
        <f>①CO2排出量の現状把握!AI39</f>
        <v>9.0279064353924987</v>
      </c>
      <c r="AP29" s="884">
        <f>①CO2排出量の現状把握!AJ39</f>
        <v>10.359957449212377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0.33720135058198519</v>
      </c>
      <c r="AG32" s="461">
        <f t="shared" si="16"/>
        <v>0.34412321977423721</v>
      </c>
      <c r="AH32" s="461">
        <f t="shared" si="16"/>
        <v>0</v>
      </c>
      <c r="AI32" s="461">
        <f t="shared" si="16"/>
        <v>0.38375173591781875</v>
      </c>
      <c r="AJ32" s="461">
        <f t="shared" si="16"/>
        <v>0</v>
      </c>
      <c r="AK32" s="461">
        <f t="shared" si="16"/>
        <v>0</v>
      </c>
      <c r="AL32" s="461">
        <f t="shared" si="16"/>
        <v>0.41402553840632145</v>
      </c>
      <c r="AM32" s="461">
        <f t="shared" si="16"/>
        <v>0.51290304437560297</v>
      </c>
      <c r="AN32" s="461">
        <f t="shared" si="16"/>
        <v>0.54485098510304075</v>
      </c>
      <c r="AO32" s="461">
        <f t="shared" si="16"/>
        <v>0.43995323062417185</v>
      </c>
      <c r="AP32" s="461">
        <f t="shared" si="16"/>
        <v>0.52434496185193136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0.67310287099631494</v>
      </c>
      <c r="AG33" s="458">
        <f t="shared" ref="AG33:AP33" si="17">IFERROR(IF(G22/AG25&gt;1,1,G22/AG25),0)</f>
        <v>0.65557291261286554</v>
      </c>
      <c r="AH33" s="458">
        <f t="shared" si="17"/>
        <v>0</v>
      </c>
      <c r="AI33" s="458">
        <f t="shared" si="17"/>
        <v>0.81352750910672256</v>
      </c>
      <c r="AJ33" s="458">
        <f t="shared" si="17"/>
        <v>0</v>
      </c>
      <c r="AK33" s="458">
        <f t="shared" si="17"/>
        <v>0</v>
      </c>
      <c r="AL33" s="458">
        <f t="shared" si="17"/>
        <v>0.70450338001931334</v>
      </c>
      <c r="AM33" s="458">
        <f t="shared" si="17"/>
        <v>0.921400792008368</v>
      </c>
      <c r="AN33" s="458">
        <f>IFERROR(IF(N22/AN25&gt;1,1,N22/AN25),0)</f>
        <v>0.92588493001257977</v>
      </c>
      <c r="AO33" s="458">
        <f t="shared" si="17"/>
        <v>0.61838737302602398</v>
      </c>
      <c r="AP33" s="458">
        <f t="shared" si="17"/>
        <v>0.84554520420487866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1</v>
      </c>
      <c r="AG36" s="459">
        <f t="shared" si="18"/>
        <v>1</v>
      </c>
      <c r="AH36" s="459">
        <f t="shared" si="18"/>
        <v>0</v>
      </c>
      <c r="AI36" s="459">
        <f t="shared" si="18"/>
        <v>1</v>
      </c>
      <c r="AJ36" s="459">
        <f t="shared" si="18"/>
        <v>0</v>
      </c>
      <c r="AK36" s="459">
        <f t="shared" si="18"/>
        <v>0</v>
      </c>
      <c r="AL36" s="459">
        <f t="shared" si="18"/>
        <v>1</v>
      </c>
      <c r="AM36" s="459">
        <f t="shared" si="18"/>
        <v>1</v>
      </c>
      <c r="AN36" s="459">
        <f t="shared" si="18"/>
        <v>1</v>
      </c>
      <c r="AO36" s="459">
        <f t="shared" si="18"/>
        <v>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10.005000000000001</v>
      </c>
      <c r="G55" s="885">
        <f t="shared" ref="G55:P55" si="32">SUM(G56,G57,G60,G61,G62,G63,G64,G65,)</f>
        <v>10.128</v>
      </c>
      <c r="H55" s="885">
        <f t="shared" si="32"/>
        <v>0</v>
      </c>
      <c r="I55" s="885">
        <f t="shared" si="32"/>
        <v>10.791</v>
      </c>
      <c r="J55" s="885">
        <f t="shared" si="32"/>
        <v>0</v>
      </c>
      <c r="K55" s="885">
        <f t="shared" si="32"/>
        <v>0</v>
      </c>
      <c r="L55" s="885">
        <f t="shared" si="32"/>
        <v>11.161</v>
      </c>
      <c r="M55" s="885">
        <f t="shared" si="32"/>
        <v>13.308</v>
      </c>
      <c r="N55" s="885">
        <f t="shared" si="32"/>
        <v>13.579000000000001</v>
      </c>
      <c r="O55" s="885">
        <f t="shared" si="32"/>
        <v>13.765000000000001</v>
      </c>
      <c r="P55" s="886">
        <f t="shared" si="32"/>
        <v>14.3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10.005000000000001</v>
      </c>
      <c r="G60" s="887">
        <f>IFERROR(VLOOKUP(年度マスタ!$K$4&amp;"_"&amp;G$54,データシート1!$A:$CE,MATCH("bc_"&amp;$C60,データシート1!$A$1:$CE$1,0),0),0)</f>
        <v>10.128</v>
      </c>
      <c r="H60" s="887">
        <f>IFERROR(VLOOKUP(年度マスタ!$K$4&amp;"_"&amp;H$54,データシート1!$A:$CE,MATCH("bc_"&amp;$C60,データシート1!$A$1:$CE$1,0),0),0)</f>
        <v>0</v>
      </c>
      <c r="I60" s="887">
        <f>IFERROR(VLOOKUP(年度マスタ!$K$4&amp;"_"&amp;I$54,データシート1!$A:$CE,MATCH("bc_"&amp;$C60,データシート1!$A$1:$CE$1,0),0),0)</f>
        <v>10.791</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11.161</v>
      </c>
      <c r="M60" s="887">
        <f>IFERROR(VLOOKUP(年度マスタ!$K$4&amp;"_"&amp;M$54,データシート1!$A:$CE,MATCH("bc_"&amp;$C60,データシート1!$A$1:$CE$1,0),0),0)</f>
        <v>13.308</v>
      </c>
      <c r="N60" s="887">
        <f>IFERROR(VLOOKUP(年度マスタ!$K$4&amp;"_"&amp;N$54,データシート1!$A:$CE,MATCH("bc_"&amp;$C60,データシート1!$A$1:$CE$1,0),0),0)</f>
        <v>13.579000000000001</v>
      </c>
      <c r="O60" s="887">
        <f>IFERROR(VLOOKUP(年度マスタ!$K$4&amp;"_"&amp;O$54,データシート1!$A:$CE,MATCH("bc_"&amp;$C60,データシート1!$A$1:$CE$1,0),0),0)</f>
        <v>13.765000000000001</v>
      </c>
      <c r="P60" s="888">
        <f>IFERROR(VLOOKUP(年度マスタ!$K$4&amp;"_"&amp;P$54,データシート1!$A:$CE,MATCH("bc_"&amp;$C60,データシート1!$A$1:$CE$1,0),0),0)</f>
        <v>14.3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905.2</v>
      </c>
      <c r="K6" s="619">
        <f>VLOOKUP(年度マスタ!$K$4&amp;"_"&amp;K$5,データシート1!$A:$BT,MATCH("cb_"&amp;$G6,データシート1!$A$1:$BT$1,0),0)</f>
        <v>951.3</v>
      </c>
      <c r="L6" s="619">
        <f>VLOOKUP(年度マスタ!$K$4&amp;"_"&amp;L$5,データシート1!$A:$BT,MATCH("cb_"&amp;$G6,データシート1!$A$1:$BT$1,0),0)</f>
        <v>1050.7</v>
      </c>
      <c r="M6" s="619">
        <f>VLOOKUP(年度マスタ!$K$4&amp;"_"&amp;M$5,データシート1!$A:$BT,MATCH("cb_"&amp;$G6,データシート1!$A$1:$BT$1,0),0)</f>
        <v>1184.5999999999999</v>
      </c>
      <c r="N6" s="619">
        <f>VLOOKUP(年度マスタ!$K$4&amp;"_"&amp;N$5,データシート1!$A:$BT,MATCH("cb_"&amp;$G6,データシート1!$A$1:$BT$1,0),0)</f>
        <v>1266.9000000000001</v>
      </c>
      <c r="O6" s="619">
        <f>VLOOKUP(年度マスタ!$K$4&amp;"_"&amp;O$5,データシート1!$A:$BT,MATCH("cb_"&amp;$G6,データシート1!$A$1:$BT$1,0),0)</f>
        <v>1361.7</v>
      </c>
      <c r="P6" s="619">
        <f>VLOOKUP(年度マスタ!$K$4&amp;"_"&amp;P$5,データシート1!$A:$BT,MATCH("cb_"&amp;$G6,データシート1!$A$1:$BT$1,0),0)</f>
        <v>1407.9</v>
      </c>
      <c r="Q6" s="619">
        <f>VLOOKUP(年度マスタ!$K$4&amp;"_"&amp;Q$5,データシート1!$A:$BT,MATCH("cb_"&amp;$G6,データシート1!$A$1:$BT$1,0),0)</f>
        <v>1460.9999999999998</v>
      </c>
      <c r="R6" s="633">
        <f>VLOOKUP(年度マスタ!$K$4&amp;"_"&amp;R$5,データシート1!$A:$BT,MATCH("cb_"&amp;$G6,データシート1!$A$1:$BT$1,0),0)</f>
        <v>1549.5</v>
      </c>
      <c r="S6" s="568"/>
      <c r="T6" s="190"/>
      <c r="U6" s="581"/>
      <c r="V6" s="195"/>
      <c r="W6" s="195"/>
      <c r="X6" s="195"/>
      <c r="Y6" s="196" t="s">
        <v>372</v>
      </c>
      <c r="Z6" s="663" t="s">
        <v>373</v>
      </c>
      <c r="AA6" s="663"/>
      <c r="AB6" s="663"/>
      <c r="AC6" s="664">
        <f>SUM(AC7:AC8)</f>
        <v>356077</v>
      </c>
      <c r="AD6" s="664">
        <f>SUM(AD7:AD8)</f>
        <v>470147.92200000002</v>
      </c>
      <c r="AE6" s="665">
        <f>$AD6*3600/100000000</f>
        <v>16.925325191999999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6955.1</v>
      </c>
      <c r="K7" s="617">
        <f>VLOOKUP(年度マスタ!$K$4&amp;"_"&amp;K$5,データシート1!$A:$BT,MATCH("cb_"&amp;$G7,データシート1!$A$1:$BT$1,0),0)</f>
        <v>7172.5</v>
      </c>
      <c r="L7" s="617">
        <f>VLOOKUP(年度マスタ!$K$4&amp;"_"&amp;L$5,データシート1!$A:$BT,MATCH("cb_"&amp;$G7,データシート1!$A$1:$BT$1,0),0)</f>
        <v>10021.5</v>
      </c>
      <c r="M7" s="617">
        <f>VLOOKUP(年度マスタ!$K$4&amp;"_"&amp;M$5,データシート1!$A:$BT,MATCH("cb_"&amp;$G7,データシート1!$A$1:$BT$1,0),0)</f>
        <v>13564</v>
      </c>
      <c r="N7" s="617">
        <f>VLOOKUP(年度マスタ!$K$4&amp;"_"&amp;N$5,データシート1!$A:$BT,MATCH("cb_"&amp;$G7,データシート1!$A$1:$BT$1,0),0)</f>
        <v>15139.099999999989</v>
      </c>
      <c r="O7" s="617">
        <f>VLOOKUP(年度マスタ!$K$4&amp;"_"&amp;O$5,データシート1!$A:$BT,MATCH("cb_"&amp;$G7,データシート1!$A$1:$BT$1,0),0)</f>
        <v>16419.099999999991</v>
      </c>
      <c r="P7" s="617">
        <f>VLOOKUP(年度マスタ!$K$4&amp;"_"&amp;P$5,データシート1!$A:$BT,MATCH("cb_"&amp;$G7,データシート1!$A$1:$BT$1,0),0)</f>
        <v>17788.599999999991</v>
      </c>
      <c r="Q7" s="617">
        <f>VLOOKUP(年度マスタ!$K$4&amp;"_"&amp;Q$5,データシート1!$A:$BT,MATCH("cb_"&amp;$G7,データシート1!$A$1:$BT$1,0),0)</f>
        <v>18113.099999999991</v>
      </c>
      <c r="R7" s="634">
        <f>VLOOKUP(年度マスタ!$K$4&amp;"_"&amp;R$5,データシート1!$A:$BT,MATCH("cb_"&amp;$G7,データシート1!$A$1:$BT$1,0),0)</f>
        <v>18305.599999999991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71254</v>
      </c>
      <c r="AD7" s="1022">
        <f>VLOOKUP(年度マスタ!$K$4&amp;"_"&amp;年度マスタ!$K$9,データシート3!A:AB,MATCH("ea_"&amp;$Y7&amp;"_年間発電",データシート3!$A$1:$AB$1,0),0)/10^3</f>
        <v>94494.282999999996</v>
      </c>
      <c r="AE7" s="554">
        <f t="shared" ref="AE7:AE16" si="0">$AD7*3600/100000000</f>
        <v>3.4017941880000002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284823</v>
      </c>
      <c r="AD8" s="1022">
        <f>VLOOKUP(年度マスタ!$K$4&amp;"_"&amp;年度マスタ!$K$9,データシート3!A:AB,MATCH("ea_"&amp;$Y8&amp;"_年間発電",データシート3!$A$1:$AB$1,0),0)/10^3</f>
        <v>375653.63900000002</v>
      </c>
      <c r="AE8" s="554">
        <f t="shared" si="0"/>
        <v>13.523531004000001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36900</v>
      </c>
      <c r="AD9" s="666">
        <f>VLOOKUP(年度マスタ!$K$4&amp;"_"&amp;年度マスタ!$K$9,データシート3!A:AB,MATCH("ea_"&amp;$Y9&amp;"_年間発電",データシート3!$A$1:$AB$1,0),0)/10^3</f>
        <v>79009.737999999998</v>
      </c>
      <c r="AE9" s="667">
        <f t="shared" si="0"/>
        <v>2.8443505680000003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533</v>
      </c>
      <c r="AD10" s="666">
        <f>SUM(AD11:AD12)</f>
        <v>3153.5059999999994</v>
      </c>
      <c r="AE10" s="667">
        <f t="shared" si="0"/>
        <v>0.11352621599999997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533</v>
      </c>
      <c r="AD11" s="1022">
        <f>VLOOKUP(年度マスタ!$K$4&amp;"_"&amp;年度マスタ!$K$9,データシート3!A:AB,MATCH("ea_"&amp;$Y11&amp;"_年間発電",データシート3!$A$1:$AB$1,0),0)/10^3</f>
        <v>3153.5059999999994</v>
      </c>
      <c r="AE11" s="554">
        <f t="shared" si="0"/>
        <v>0.11352621599999997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7860.3</v>
      </c>
      <c r="K12" s="651">
        <f t="shared" ref="K12:Q12" si="1">SUM(K6:K11)</f>
        <v>8123.8</v>
      </c>
      <c r="L12" s="651">
        <f t="shared" si="1"/>
        <v>11072.2</v>
      </c>
      <c r="M12" s="651">
        <f t="shared" si="1"/>
        <v>14748.6</v>
      </c>
      <c r="N12" s="651">
        <f t="shared" si="1"/>
        <v>16405.999999999989</v>
      </c>
      <c r="O12" s="651">
        <f t="shared" si="1"/>
        <v>17780.799999999992</v>
      </c>
      <c r="P12" s="651">
        <f t="shared" si="1"/>
        <v>19196.499999999993</v>
      </c>
      <c r="Q12" s="651">
        <f t="shared" si="1"/>
        <v>19574.099999999991</v>
      </c>
      <c r="R12" s="652">
        <f t="shared" ref="R12" si="2">SUM(R6:R11)</f>
        <v>19855.099999999991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1.39451043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4.82712056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1086.348624</v>
      </c>
      <c r="K19" s="615">
        <f>K6*別紙!$C5/100*別紙!$E5/10^3</f>
        <v>1141.674156</v>
      </c>
      <c r="L19" s="615">
        <f>L6*別紙!$C5/100*別紙!$E5/10^3</f>
        <v>1260.9660840000001</v>
      </c>
      <c r="M19" s="615">
        <f>M6*別紙!$C5/100*別紙!$E5/10^3</f>
        <v>1421.6621520000001</v>
      </c>
      <c r="N19" s="615">
        <f>N6*別紙!$C5/100*別紙!$E5/10^3</f>
        <v>1520.4320279999999</v>
      </c>
      <c r="O19" s="615">
        <f>O6*別紙!$C5/100*別紙!$E5/10^3</f>
        <v>1634.2034040000001</v>
      </c>
      <c r="P19" s="615">
        <f>P6*別紙!$C5/100*別紙!$E5/10^3</f>
        <v>1689.6489479999998</v>
      </c>
      <c r="Q19" s="615">
        <f>Q6*別紙!$C5/100*別紙!$E5/10^3</f>
        <v>1753.3753199999999</v>
      </c>
      <c r="R19" s="639">
        <f>R6*別紙!$C5/100*別紙!$E5/10^3</f>
        <v>1859.5859399999997</v>
      </c>
      <c r="S19" s="572"/>
      <c r="T19" s="191"/>
      <c r="U19" s="588"/>
      <c r="W19" s="201"/>
      <c r="X19" s="201"/>
      <c r="Y19" s="173"/>
      <c r="Z19" s="628" t="s">
        <v>389</v>
      </c>
      <c r="AA19" s="671"/>
      <c r="AB19" s="672"/>
      <c r="AC19" s="673">
        <f>SUM($AC$6,$AC$9,$AC$10,$AC$13)</f>
        <v>393510</v>
      </c>
      <c r="AD19" s="673">
        <f>SUM($AD$6,$AD$9,$AD$10,$AD$13)</f>
        <v>552311.16600000008</v>
      </c>
      <c r="AE19" s="674">
        <f>SUM($AE$6,$AE$9,$AE$10,$AE$13,$AE$17,$AE$18)</f>
        <v>26.104832966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9199.9280760000001</v>
      </c>
      <c r="K20" s="617">
        <f>K7*別紙!$C6/100*別紙!$E6/10^3</f>
        <v>9487.4961000000003</v>
      </c>
      <c r="L20" s="617">
        <f>L7*別紙!$C6/100*別紙!$E6/10^3</f>
        <v>13256.039339999999</v>
      </c>
      <c r="M20" s="617">
        <f>M7*別紙!$C6/100*別紙!$E6/10^3</f>
        <v>17941.916639999996</v>
      </c>
      <c r="N20" s="617">
        <f>N7*別紙!$C6/100*別紙!$E6/10^3</f>
        <v>20025.395915999987</v>
      </c>
      <c r="O20" s="617">
        <f>O7*別紙!$C6/100*別紙!$E6/10^3</f>
        <v>21718.528715999986</v>
      </c>
      <c r="P20" s="617">
        <f>P7*別紙!$C6/100*別紙!$E6/10^3</f>
        <v>23530.048535999991</v>
      </c>
      <c r="Q20" s="617">
        <f>Q7*別紙!$C6/100*別紙!$E6/10^3</f>
        <v>23959.284155999987</v>
      </c>
      <c r="R20" s="634">
        <f>R7*別紙!$C6/100*別紙!$E6/10^3</f>
        <v>24213.915455999988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10286.2767</v>
      </c>
      <c r="K25" s="657">
        <f t="shared" si="3"/>
        <v>10629.170256000001</v>
      </c>
      <c r="L25" s="657">
        <f t="shared" si="3"/>
        <v>14517.005423999999</v>
      </c>
      <c r="M25" s="657">
        <f t="shared" si="3"/>
        <v>19363.578791999997</v>
      </c>
      <c r="N25" s="657">
        <f t="shared" si="3"/>
        <v>21545.827943999986</v>
      </c>
      <c r="O25" s="657">
        <f t="shared" si="3"/>
        <v>23352.732119999986</v>
      </c>
      <c r="P25" s="657">
        <f t="shared" si="3"/>
        <v>25219.697483999989</v>
      </c>
      <c r="Q25" s="657">
        <f t="shared" si="3"/>
        <v>25712.659475999986</v>
      </c>
      <c r="R25" s="658">
        <f t="shared" ref="R25" si="4">SUM(R19:R24)</f>
        <v>26073.501395999989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49332.978078213513</v>
      </c>
      <c r="K26" s="654">
        <f>(VLOOKUP(年度マスタ!$K$4&amp;"_"&amp;K$18,データシート1!$A:$BT,MATCH("da_合計",データシート1!$A$1:$BT$1,0),0))/10^3</f>
        <v>47230.880996630687</v>
      </c>
      <c r="L26" s="654">
        <f>(VLOOKUP(年度マスタ!$K$4&amp;"_"&amp;L$18,データシート1!$A:$BT,MATCH("da_合計",データシート1!$A$1:$BT$1,0),0))/10^3</f>
        <v>46870.758992233845</v>
      </c>
      <c r="M26" s="654">
        <f>(VLOOKUP(年度マスタ!$K$4&amp;"_"&amp;M$18,データシート1!$A:$BT,MATCH("da_合計",データシート1!$A$1:$BT$1,0),0))/10^3</f>
        <v>45304.29994279422</v>
      </c>
      <c r="N26" s="654">
        <f>(VLOOKUP(年度マスタ!$K$4&amp;"_"&amp;N$18,データシート1!$A:$BT,MATCH("da_合計",データシート1!$A$1:$BT$1,0),0))/10^3</f>
        <v>44379.875205699063</v>
      </c>
      <c r="O26" s="654">
        <f>(VLOOKUP(年度マスタ!$K$4&amp;"_"&amp;O$18,データシート1!$A:$BT,MATCH("da_合計",データシート1!$A$1:$BT$1,0),0))/10^3</f>
        <v>52604.119227929754</v>
      </c>
      <c r="P26" s="654">
        <f>(VLOOKUP(年度マスタ!$K$4&amp;"_"&amp;P$18,データシート1!$A:$BT,MATCH("da_合計",データシート1!$A$1:$BT$1,0),0))/10^3</f>
        <v>48353.972207641003</v>
      </c>
      <c r="Q26" s="654">
        <f>(VLOOKUP(年度マスタ!$K$4&amp;"_"&amp;Q$18,データシート1!$A:$BT,MATCH("da_合計",データシート1!$A$1:$BT$1,0),0))/10^3</f>
        <v>44111.223364505873</v>
      </c>
      <c r="R26" s="655">
        <f>Q26</f>
        <v>44111.223364505873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0.20850711026794139</v>
      </c>
      <c r="K27" s="839">
        <f t="shared" ref="K27:P27" si="5">K25/K26</f>
        <v>0.22504704616367954</v>
      </c>
      <c r="L27" s="839">
        <f t="shared" si="5"/>
        <v>0.3097241379514542</v>
      </c>
      <c r="M27" s="839">
        <f t="shared" si="5"/>
        <v>0.42741149993379007</v>
      </c>
      <c r="N27" s="839">
        <f t="shared" si="5"/>
        <v>0.48548644727223494</v>
      </c>
      <c r="O27" s="839">
        <f t="shared" si="5"/>
        <v>0.44393352579128503</v>
      </c>
      <c r="P27" s="839">
        <f t="shared" si="5"/>
        <v>0.52156413077506625</v>
      </c>
      <c r="Q27" s="839">
        <f>Q25/Q26</f>
        <v>0.58290515462533499</v>
      </c>
      <c r="R27" s="840">
        <f>R25/R26</f>
        <v>0.5910854292238934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0.5910854292238934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12.520876182373524</v>
      </c>
      <c r="AA52" s="173"/>
      <c r="AB52" s="678" t="s">
        <v>413</v>
      </c>
      <c r="AC52" s="679">
        <f>$AD6</f>
        <v>470147.92200000002</v>
      </c>
      <c r="AD52" s="680">
        <f>R19+R20</f>
        <v>26073.501395999989</v>
      </c>
      <c r="AE52" s="681">
        <f t="shared" ref="AE52:AE54" si="6">IFERROR(AD52/AC52,"-")</f>
        <v>5.5458080693165303E-2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508199.94263549423</v>
      </c>
      <c r="Z53" s="1130"/>
      <c r="AA53" s="173"/>
      <c r="AB53" s="678" t="s">
        <v>377</v>
      </c>
      <c r="AC53" s="679">
        <f>$AD9</f>
        <v>79009.737999999998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3153.5059999999994</v>
      </c>
      <c r="AD54" s="679">
        <f>R22</f>
        <v>0</v>
      </c>
      <c r="AE54" s="681">
        <f t="shared" si="6"/>
        <v>0</v>
      </c>
      <c r="AF54" s="473"/>
      <c r="AG54" s="41"/>
      <c r="AH54" s="420"/>
      <c r="AI54" s="442" t="s">
        <v>440</v>
      </c>
      <c r="AJ54" s="443">
        <f>VLOOKUP(年度マスタ!$K$4&amp;"_"&amp;AJ$53,データシート1!$A$1:$BT$2000,MATCH("ca_太陽光発電（10kW未満）",データシート1!$A$1:$BT$1,0),0)</f>
        <v>196</v>
      </c>
      <c r="AK54" s="443">
        <f>VLOOKUP(年度マスタ!$K$4&amp;"_"&amp;AK$53,データシート1!$A$1:$BT$2000,MATCH("ca_太陽光発電（10kW未満）",データシート1!$A$1:$BT$1,0),0)</f>
        <v>204</v>
      </c>
      <c r="AL54" s="443">
        <f>VLOOKUP(年度マスタ!$K$4&amp;"_"&amp;AL$53,データシート1!$A$1:$BT$2000,MATCH("ca_太陽光発電（10kW未満）",データシート1!$A$1:$BT$1,0),0)</f>
        <v>221</v>
      </c>
      <c r="AM54" s="443">
        <f>VLOOKUP(年度マスタ!$K$4&amp;"_"&amp;AM$53,データシート1!$A$1:$BT$2000,MATCH("ca_太陽光発電（10kW未満）",データシート1!$A$1:$BT$1,0),0)</f>
        <v>242</v>
      </c>
      <c r="AN54" s="443">
        <f>VLOOKUP(年度マスタ!$K$4&amp;"_"&amp;AN$53,データシート1!$A$1:$BT$2000,MATCH("ca_太陽光発電（10kW未満）",データシート1!$A$1:$BT$1,0),0)</f>
        <v>255</v>
      </c>
      <c r="AO54" s="443">
        <f>VLOOKUP(年度マスタ!$K$4&amp;"_"&amp;AO$53,データシート1!$A$1:$BT$2000,MATCH("ca_太陽光発電（10kW未満）",データシート1!$A$1:$BT$1,0),0)</f>
        <v>270</v>
      </c>
      <c r="AP54" s="443">
        <f>VLOOKUP(年度マスタ!$K$4&amp;"_"&amp;AP$53,データシート1!$A$1:$BT$2000,MATCH("ca_太陽光発電（10kW未満）",データシート1!$A$1:$BT$1,0),0)</f>
        <v>277</v>
      </c>
      <c r="AQ54" s="443">
        <f>VLOOKUP(年度マスタ!$K$4&amp;"_"&amp;AQ$53,データシート1!$A$1:$BT$2000,MATCH("ca_太陽光発電（10kW未満）",データシート1!$A$1:$BT$1,0),0)</f>
        <v>286</v>
      </c>
      <c r="AR54" s="443">
        <f>VLOOKUP(年度マスタ!$K$4&amp;"_"&amp;AR$53,データシート1!$A$1:$BT$2000,MATCH("ca_太陽光発電（10kW未満）",データシート1!$A$1:$BT$1,0),0)</f>
        <v>297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御浜町</v>
      </c>
      <c r="AZ12" s="1023" t="str">
        <f>年度マスタ!$K4</f>
        <v>24561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御浜町</v>
      </c>
      <c r="AZ4" s="1038" t="str">
        <f>年度マスタ!$K4</f>
        <v>24561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24561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0</v>
      </c>
      <c r="J7" s="701">
        <f t="shared" si="0"/>
        <v>1</v>
      </c>
      <c r="K7" s="702">
        <f t="shared" si="0"/>
        <v>0</v>
      </c>
      <c r="L7" s="702">
        <f t="shared" si="0"/>
        <v>0</v>
      </c>
      <c r="M7" s="702">
        <f t="shared" si="0"/>
        <v>1</v>
      </c>
      <c r="N7" s="702">
        <f t="shared" si="0"/>
        <v>1</v>
      </c>
      <c r="O7" s="702">
        <f>SUM(O8:O13)</f>
        <v>1</v>
      </c>
      <c r="P7" s="702">
        <f t="shared" si="0"/>
        <v>1</v>
      </c>
      <c r="Q7" s="703">
        <f>SUM(Q8:Q13)</f>
        <v>1</v>
      </c>
      <c r="R7" s="909">
        <f t="shared" si="0"/>
        <v>10.005000000000001</v>
      </c>
      <c r="S7" s="910">
        <f t="shared" si="0"/>
        <v>10.128</v>
      </c>
      <c r="T7" s="910">
        <f t="shared" si="0"/>
        <v>0</v>
      </c>
      <c r="U7" s="910">
        <f t="shared" si="0"/>
        <v>10.791</v>
      </c>
      <c r="V7" s="910">
        <f t="shared" si="0"/>
        <v>0</v>
      </c>
      <c r="W7" s="910">
        <f t="shared" si="0"/>
        <v>0</v>
      </c>
      <c r="X7" s="910">
        <f t="shared" si="0"/>
        <v>11.161</v>
      </c>
      <c r="Y7" s="910">
        <f t="shared" si="0"/>
        <v>13.308</v>
      </c>
      <c r="Z7" s="910">
        <f>SUM(Z8:Z13)</f>
        <v>13.579000000000001</v>
      </c>
      <c r="AA7" s="910">
        <f>SUM(AA8:AA13)</f>
        <v>13.765000000000001</v>
      </c>
      <c r="AB7" s="911">
        <f t="shared" si="0"/>
        <v>14.3</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0</v>
      </c>
      <c r="J8" s="708">
        <f>VLOOKUP($D$3&amp;"_"&amp;J$3,データシート1!$A:$BU,MATCH($G$2&amp;"_"&amp;$C8,データシート1!$A$1:$BU$1,0),0)</f>
        <v>1</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10.005000000000001</v>
      </c>
      <c r="S8" s="913">
        <f>VLOOKUP($D$3&amp;"_"&amp;S$3,データシート1!$A:$BU,MATCH($R$2&amp;"_"&amp;$C8,データシート1!$A$1:$BU$1,0),0)</f>
        <v>10.128</v>
      </c>
      <c r="T8" s="913">
        <f>VLOOKUP($D$3&amp;"_"&amp;T$3,データシート1!$A:$BU,MATCH($R$2&amp;"_"&amp;$C8,データシート1!$A$1:$BU$1,0),0)</f>
        <v>0</v>
      </c>
      <c r="U8" s="913">
        <f>VLOOKUP($D$3&amp;"_"&amp;U$3,データシート1!$A:$BU,MATCH($R$2&amp;"_"&amp;$C8,データシート1!$A$1:$BU$1,0),0)</f>
        <v>10.791</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11.161</v>
      </c>
      <c r="Y8" s="913">
        <f>VLOOKUP($D$3&amp;"_"&amp;Y$3,データシート1!$A:$BU,MATCH($R$2&amp;"_"&amp;$C8,データシート1!$A$1:$BU$1,0),0)</f>
        <v>13.308</v>
      </c>
      <c r="Z8" s="913">
        <f>VLOOKUP($D$3&amp;"_"&amp;Z$3,データシート1!$A:$BU,MATCH($R$2&amp;"_"&amp;$C8,データシート1!$A$1:$BU$1,0),0)</f>
        <v>13.579000000000001</v>
      </c>
      <c r="AA8" s="913">
        <f>VLOOKUP($D$3&amp;"_"&amp;AA$3,データシート1!$A:$BU,MATCH($R$2&amp;"_"&amp;$C8,データシート1!$A$1:$BU$1,0),0)</f>
        <v>13.765000000000001</v>
      </c>
      <c r="AB8" s="914">
        <f>VLOOKUP($D$3&amp;"_"&amp;AB$3,データシート1!$A:$BU,MATCH($R$2&amp;"_"&amp;$C8,データシート1!$A$1:$BU$1,0),0)</f>
        <v>14.3</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0</v>
      </c>
      <c r="J14" s="734">
        <f>VLOOKUP($D$3&amp;"_"&amp;J$3,データシート2!$A:$SI,MATCH($G$2&amp;"_"&amp;$B14,データシート2!$A$1:$SI$1,0),0)</f>
        <v>1</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10.005000000000001</v>
      </c>
      <c r="S14" s="925">
        <f>VLOOKUP($D$3&amp;"_"&amp;S$3,データシート2!$A:$SI,MATCH($R$2&amp;"_"&amp;$B14,データシート2!$A$1:$SI$1,0),0)</f>
        <v>10.128</v>
      </c>
      <c r="T14" s="925">
        <f>VLOOKUP($D$3&amp;"_"&amp;T$3,データシート2!$A:$SI,MATCH($R$2&amp;"_"&amp;$B14,データシート2!$A$1:$SI$1,0),0)</f>
        <v>0</v>
      </c>
      <c r="U14" s="925">
        <f>VLOOKUP($D$3&amp;"_"&amp;U$3,データシート2!$A:$SI,MATCH($R$2&amp;"_"&amp;$B14,データシート2!$A$1:$SI$1,0),0)</f>
        <v>10.791</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11.161</v>
      </c>
      <c r="Y14" s="925">
        <f>VLOOKUP($D$3&amp;"_"&amp;Y$3,データシート2!$A:$SI,MATCH($R$2&amp;"_"&amp;$B14,データシート2!$A$1:$SI$1,0),0)</f>
        <v>13.308</v>
      </c>
      <c r="Z14" s="925">
        <f>VLOOKUP($D$3&amp;"_"&amp;Z$3,データシート2!$A:$SI,MATCH($R$2&amp;"_"&amp;$B14,データシート2!$A$1:$SI$1,0),0)</f>
        <v>13.579000000000001</v>
      </c>
      <c r="AA14" s="925">
        <f>VLOOKUP($D$3&amp;"_"&amp;AA$3,データシート2!$A:$SI,MATCH($R$2&amp;"_"&amp;$B14,データシート2!$A$1:$SI$1,0),0)</f>
        <v>13.765000000000001</v>
      </c>
      <c r="AB14" s="926">
        <f>VLOOKUP($D$3&amp;"_"&amp;AB$3,データシート2!$A:$SI,MATCH($R$2&amp;"_"&amp;$B14,データシート2!$A$1:$SI$1,0),0)</f>
        <v>14.3</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0</v>
      </c>
      <c r="J15" s="742">
        <f>VLOOKUP($D$3&amp;"_"&amp;J$3,データシート2!$A:$SI,MATCH($G$2&amp;"_"&amp;$C15,データシート2!$A$1:$SI$1,0),0)</f>
        <v>1</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10.005000000000001</v>
      </c>
      <c r="S15" s="928">
        <f>VLOOKUP($D$3&amp;"_"&amp;S$3,データシート2!$A:$SI,MATCH($R$2&amp;"_"&amp;$C15,データシート2!$A$1:$SI$1,0),0)</f>
        <v>10.128</v>
      </c>
      <c r="T15" s="928">
        <f>VLOOKUP($D$3&amp;"_"&amp;T$3,データシート2!$A:$SI,MATCH($R$2&amp;"_"&amp;$C15,データシート2!$A$1:$SI$1,0),0)</f>
        <v>0</v>
      </c>
      <c r="U15" s="928">
        <f>VLOOKUP($D$3&amp;"_"&amp;U$3,データシート2!$A:$SI,MATCH($R$2&amp;"_"&amp;$C15,データシート2!$A$1:$SI$1,0),0)</f>
        <v>10.791</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11.161</v>
      </c>
      <c r="Y15" s="928">
        <f>VLOOKUP($D$3&amp;"_"&amp;Y$3,データシート2!$A:$SI,MATCH($R$2&amp;"_"&amp;$C15,データシート2!$A$1:$SI$1,0),0)</f>
        <v>13.308</v>
      </c>
      <c r="Z15" s="928">
        <f>VLOOKUP($D$3&amp;"_"&amp;Z$3,データシート2!$A:$SI,MATCH($R$2&amp;"_"&amp;$C15,データシート2!$A$1:$SI$1,0),0)</f>
        <v>13.579000000000001</v>
      </c>
      <c r="AA15" s="928">
        <f>VLOOKUP($D$3&amp;"_"&amp;AA$3,データシート2!$A:$SI,MATCH($R$2&amp;"_"&amp;$C15,データシート2!$A$1:$SI$1,0),0)</f>
        <v>13.765000000000001</v>
      </c>
      <c r="AB15" s="929">
        <f>VLOOKUP($D$3&amp;"_"&amp;AB$3,データシート2!$A:$SI,MATCH($R$2&amp;"_"&amp;$C15,データシート2!$A$1:$SI$1,0),0)</f>
        <v>14.3</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2025-03-04T09:46:27Z</dcterms:created>
  <dcterms:modified xsi:type="dcterms:W3CDTF">2025-03-04T09:46:28Z</dcterms:modified>
  <cp:category/>
  <cp:contentStatus/>
</cp:coreProperties>
</file>